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окументы\бюджет 2023-2025\"/>
    </mc:Choice>
  </mc:AlternateContent>
  <xr:revisionPtr revIDLastSave="0" documentId="13_ncr:1_{F8F40499-D120-4E4F-8F40-40FAC1ECFCE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прил1" sheetId="42" r:id="rId1"/>
    <sheet name="прил2" sheetId="41" r:id="rId2"/>
    <sheet name="прил3" sheetId="2" r:id="rId3"/>
    <sheet name="прил4" sheetId="51" r:id="rId4"/>
    <sheet name="прил5" sheetId="40" r:id="rId5"/>
    <sheet name="прил11т1" sheetId="52" r:id="rId6"/>
    <sheet name="прил12" sheetId="74" r:id="rId7"/>
  </sheets>
  <definedNames>
    <definedName name="_xlnm._FilterDatabase" localSheetId="2" hidden="1">прил3!$G$1:$G$677</definedName>
    <definedName name="_xlnm._FilterDatabase" localSheetId="3" hidden="1">прил4!$E$1:$E$808</definedName>
    <definedName name="_xlnm._FilterDatabase" localSheetId="4" hidden="1">прил5!$D$1:$D$480</definedName>
    <definedName name="_xlnm.Print_Area" localSheetId="1">прил2!$A$1:$E$112</definedName>
    <definedName name="_xlnm.Print_Area" localSheetId="2">прил3!$A$1:$J$677</definedName>
    <definedName name="_xlnm.Print_Area" localSheetId="3">прил4!$A$1:$K$888</definedName>
    <definedName name="_xlnm.Print_Area" localSheetId="4">прил5!$A$1:$H$481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1" i="40" l="1"/>
  <c r="H71" i="40"/>
  <c r="G71" i="40"/>
  <c r="H66" i="40"/>
  <c r="G66" i="40"/>
  <c r="H65" i="40"/>
  <c r="G65" i="40"/>
  <c r="F68" i="40"/>
  <c r="F66" i="40"/>
  <c r="F65" i="40"/>
  <c r="J16" i="2" l="1"/>
  <c r="I16" i="2"/>
  <c r="H663" i="2"/>
  <c r="H662" i="2"/>
  <c r="J651" i="2"/>
  <c r="I651" i="2"/>
  <c r="H639" i="2"/>
  <c r="H640" i="2"/>
  <c r="H620" i="2"/>
  <c r="H618" i="2"/>
  <c r="H614" i="2"/>
  <c r="H583" i="2"/>
  <c r="H582" i="2"/>
  <c r="H580" i="2"/>
  <c r="H579" i="2"/>
  <c r="H577" i="2"/>
  <c r="H576" i="2"/>
  <c r="H574" i="2"/>
  <c r="H573" i="2"/>
  <c r="H567" i="2"/>
  <c r="H545" i="2"/>
  <c r="H445" i="2"/>
  <c r="H440" i="2"/>
  <c r="J31" i="2"/>
  <c r="I31" i="2"/>
  <c r="H31" i="2"/>
  <c r="I31" i="51"/>
  <c r="J35" i="2"/>
  <c r="I35" i="2"/>
  <c r="H35" i="2"/>
  <c r="H36" i="2"/>
  <c r="J34" i="2"/>
  <c r="I34" i="2"/>
  <c r="H34" i="2"/>
  <c r="J33" i="2"/>
  <c r="I33" i="2"/>
  <c r="I32" i="2" s="1"/>
  <c r="H33" i="2"/>
  <c r="H32" i="2" s="1"/>
  <c r="J32" i="2"/>
  <c r="H646" i="2"/>
  <c r="H643" i="2"/>
  <c r="H644" i="2"/>
  <c r="H40" i="2"/>
  <c r="I763" i="51"/>
  <c r="H446" i="2"/>
  <c r="F355" i="40" s="1"/>
  <c r="I745" i="51"/>
  <c r="H423" i="2"/>
  <c r="F234" i="40" s="1"/>
  <c r="I640" i="51"/>
  <c r="K557" i="51"/>
  <c r="J557" i="51"/>
  <c r="I557" i="51"/>
  <c r="H338" i="2"/>
  <c r="F158" i="40" s="1"/>
  <c r="H105" i="2"/>
  <c r="F435" i="40" s="1"/>
  <c r="I491" i="51"/>
  <c r="J475" i="2" l="1"/>
  <c r="I475" i="2"/>
  <c r="J663" i="2" l="1"/>
  <c r="I663" i="2"/>
  <c r="J662" i="2"/>
  <c r="I662" i="2"/>
  <c r="J655" i="2"/>
  <c r="I655" i="2"/>
  <c r="J40" i="2"/>
  <c r="I40" i="2"/>
  <c r="J649" i="2"/>
  <c r="I649" i="2"/>
  <c r="J614" i="2"/>
  <c r="I614" i="2"/>
  <c r="J583" i="2"/>
  <c r="I583" i="2"/>
  <c r="J582" i="2"/>
  <c r="I582" i="2"/>
  <c r="J580" i="2"/>
  <c r="I580" i="2"/>
  <c r="J579" i="2"/>
  <c r="I579" i="2"/>
  <c r="J577" i="2"/>
  <c r="J576" i="2"/>
  <c r="I577" i="2"/>
  <c r="I576" i="2"/>
  <c r="J574" i="2"/>
  <c r="J573" i="2"/>
  <c r="I574" i="2"/>
  <c r="I573" i="2"/>
  <c r="J567" i="2"/>
  <c r="I567" i="2"/>
  <c r="J554" i="2"/>
  <c r="I554" i="2"/>
  <c r="J549" i="2"/>
  <c r="I549" i="2"/>
  <c r="J445" i="2"/>
  <c r="I445" i="2"/>
  <c r="J440" i="2"/>
  <c r="I440" i="2"/>
  <c r="J439" i="2"/>
  <c r="I439" i="2"/>
  <c r="K419" i="51" l="1"/>
  <c r="J419" i="51"/>
  <c r="K40" i="51"/>
  <c r="K39" i="51" s="1"/>
  <c r="K38" i="51" s="1"/>
  <c r="J40" i="51"/>
  <c r="J39" i="51" s="1"/>
  <c r="J38" i="51" s="1"/>
  <c r="K413" i="51"/>
  <c r="J413" i="51"/>
  <c r="K35" i="51"/>
  <c r="J35" i="51"/>
  <c r="K384" i="51"/>
  <c r="J384" i="51"/>
  <c r="K381" i="51"/>
  <c r="J381" i="51"/>
  <c r="K378" i="51"/>
  <c r="J378" i="51"/>
  <c r="C17" i="41" l="1"/>
  <c r="J539" i="2" l="1"/>
  <c r="I539" i="2"/>
  <c r="H539" i="2"/>
  <c r="J534" i="2"/>
  <c r="I534" i="2"/>
  <c r="H534" i="2"/>
  <c r="J524" i="2"/>
  <c r="I524" i="2"/>
  <c r="J523" i="2"/>
  <c r="I523" i="2"/>
  <c r="J521" i="2"/>
  <c r="I521" i="2"/>
  <c r="H524" i="2"/>
  <c r="H523" i="2"/>
  <c r="H521" i="2"/>
  <c r="H517" i="2"/>
  <c r="I515" i="2"/>
  <c r="J515" i="2"/>
  <c r="J513" i="2"/>
  <c r="I513" i="2"/>
  <c r="J514" i="2"/>
  <c r="H515" i="2"/>
  <c r="H513" i="2"/>
  <c r="J506" i="2"/>
  <c r="I506" i="2"/>
  <c r="J505" i="2"/>
  <c r="I505" i="2"/>
  <c r="J503" i="2"/>
  <c r="I503" i="2"/>
  <c r="J499" i="2"/>
  <c r="J501" i="2"/>
  <c r="H506" i="2"/>
  <c r="H505" i="2"/>
  <c r="H503" i="2"/>
  <c r="H499" i="2"/>
  <c r="I501" i="2"/>
  <c r="I499" i="2"/>
  <c r="J497" i="2"/>
  <c r="I497" i="2"/>
  <c r="J495" i="2"/>
  <c r="I495" i="2"/>
  <c r="H497" i="2"/>
  <c r="H495" i="2"/>
  <c r="H109" i="2"/>
  <c r="H108" i="2"/>
  <c r="J104" i="2"/>
  <c r="I104" i="2"/>
  <c r="H104" i="2"/>
  <c r="H103" i="2" s="1"/>
  <c r="J89" i="2"/>
  <c r="I89" i="2"/>
  <c r="H89" i="2"/>
  <c r="J27" i="2"/>
  <c r="I27" i="2"/>
  <c r="H27" i="2"/>
  <c r="J352" i="2" l="1"/>
  <c r="H172" i="40" s="1"/>
  <c r="H171" i="40" s="1"/>
  <c r="I352" i="2"/>
  <c r="I351" i="2" s="1"/>
  <c r="H352" i="2"/>
  <c r="H351" i="2" s="1"/>
  <c r="J324" i="2"/>
  <c r="J323" i="2" s="1"/>
  <c r="I324" i="2"/>
  <c r="I323" i="2" s="1"/>
  <c r="H324" i="2"/>
  <c r="H323" i="2" s="1"/>
  <c r="K572" i="51"/>
  <c r="J572" i="51"/>
  <c r="I572" i="51"/>
  <c r="K544" i="51"/>
  <c r="J544" i="51"/>
  <c r="I544" i="51"/>
  <c r="F144" i="40" l="1"/>
  <c r="F143" i="40" s="1"/>
  <c r="F172" i="40"/>
  <c r="F171" i="40" s="1"/>
  <c r="G144" i="40"/>
  <c r="G143" i="40" s="1"/>
  <c r="G172" i="40"/>
  <c r="G171" i="40" s="1"/>
  <c r="J351" i="2"/>
  <c r="H144" i="40"/>
  <c r="H143" i="40" s="1"/>
  <c r="K311" i="51" l="1"/>
  <c r="K310" i="51" s="1"/>
  <c r="J311" i="51"/>
  <c r="J310" i="51" s="1"/>
  <c r="I311" i="51"/>
  <c r="I310" i="51" s="1"/>
  <c r="K426" i="51" l="1"/>
  <c r="K425" i="51" s="1"/>
  <c r="K424" i="51" s="1"/>
  <c r="K423" i="51" s="1"/>
  <c r="K422" i="51" s="1"/>
  <c r="K421" i="51" s="1"/>
  <c r="J426" i="51"/>
  <c r="J425" i="51" s="1"/>
  <c r="J424" i="51" s="1"/>
  <c r="J423" i="51" s="1"/>
  <c r="J422" i="51" s="1"/>
  <c r="J421" i="51" s="1"/>
  <c r="I426" i="51"/>
  <c r="I425" i="51" s="1"/>
  <c r="I424" i="51" s="1"/>
  <c r="I423" i="51" s="1"/>
  <c r="I422" i="51" s="1"/>
  <c r="I421" i="51" s="1"/>
  <c r="I419" i="51"/>
  <c r="I40" i="51"/>
  <c r="I39" i="51" s="1"/>
  <c r="I38" i="51" s="1"/>
  <c r="I413" i="51"/>
  <c r="I35" i="51"/>
  <c r="K32" i="51"/>
  <c r="J32" i="51"/>
  <c r="I32" i="51"/>
  <c r="K397" i="51"/>
  <c r="J397" i="51"/>
  <c r="I397" i="51"/>
  <c r="K395" i="51"/>
  <c r="J395" i="51"/>
  <c r="I395" i="51"/>
  <c r="K393" i="51"/>
  <c r="J393" i="51"/>
  <c r="I393" i="51"/>
  <c r="K391" i="51"/>
  <c r="J391" i="51"/>
  <c r="I391" i="51"/>
  <c r="I384" i="51"/>
  <c r="I381" i="51"/>
  <c r="I378" i="51"/>
  <c r="K375" i="51"/>
  <c r="J375" i="51"/>
  <c r="I375" i="51"/>
  <c r="K369" i="51"/>
  <c r="K368" i="51" s="1"/>
  <c r="K367" i="51" s="1"/>
  <c r="K366" i="51" s="1"/>
  <c r="K365" i="51" s="1"/>
  <c r="J369" i="51"/>
  <c r="J368" i="51" s="1"/>
  <c r="J367" i="51" s="1"/>
  <c r="J366" i="51" s="1"/>
  <c r="J365" i="51" s="1"/>
  <c r="I369" i="51"/>
  <c r="I368" i="51" s="1"/>
  <c r="I367" i="51" s="1"/>
  <c r="I366" i="51" s="1"/>
  <c r="I365" i="51" s="1"/>
  <c r="K356" i="51"/>
  <c r="K355" i="51" s="1"/>
  <c r="K354" i="51" s="1"/>
  <c r="K353" i="51" s="1"/>
  <c r="J356" i="51"/>
  <c r="J355" i="51" s="1"/>
  <c r="J354" i="51" s="1"/>
  <c r="J353" i="51" s="1"/>
  <c r="I356" i="51"/>
  <c r="I355" i="51" s="1"/>
  <c r="I354" i="51" s="1"/>
  <c r="I353" i="51" s="1"/>
  <c r="K351" i="51"/>
  <c r="K350" i="51" s="1"/>
  <c r="K349" i="51" s="1"/>
  <c r="J351" i="51"/>
  <c r="J350" i="51" s="1"/>
  <c r="J349" i="51" s="1"/>
  <c r="I351" i="51"/>
  <c r="I350" i="51" s="1"/>
  <c r="I349" i="51" s="1"/>
  <c r="K347" i="51"/>
  <c r="K346" i="51" s="1"/>
  <c r="K345" i="51" s="1"/>
  <c r="J347" i="51"/>
  <c r="J346" i="51" s="1"/>
  <c r="J345" i="51" s="1"/>
  <c r="I347" i="51"/>
  <c r="I346" i="51" s="1"/>
  <c r="I345" i="51" s="1"/>
  <c r="I344" i="51" s="1"/>
  <c r="K341" i="51"/>
  <c r="K340" i="51" s="1"/>
  <c r="K339" i="51" s="1"/>
  <c r="K338" i="51" s="1"/>
  <c r="J341" i="51"/>
  <c r="J340" i="51" s="1"/>
  <c r="J339" i="51" s="1"/>
  <c r="J338" i="51" s="1"/>
  <c r="I341" i="51"/>
  <c r="I340" i="51" s="1"/>
  <c r="I339" i="51" s="1"/>
  <c r="I338" i="51" s="1"/>
  <c r="K336" i="51"/>
  <c r="K335" i="51" s="1"/>
  <c r="K334" i="51" s="1"/>
  <c r="K333" i="51" s="1"/>
  <c r="J336" i="51"/>
  <c r="J335" i="51" s="1"/>
  <c r="J334" i="51" s="1"/>
  <c r="J333" i="51" s="1"/>
  <c r="I336" i="51"/>
  <c r="I335" i="51" s="1"/>
  <c r="I334" i="51" s="1"/>
  <c r="I333" i="51" s="1"/>
  <c r="K331" i="51"/>
  <c r="K330" i="51" s="1"/>
  <c r="K329" i="51" s="1"/>
  <c r="K328" i="51" s="1"/>
  <c r="J331" i="51"/>
  <c r="J330" i="51" s="1"/>
  <c r="J329" i="51" s="1"/>
  <c r="J328" i="51" s="1"/>
  <c r="I331" i="51"/>
  <c r="I330" i="51" s="1"/>
  <c r="I329" i="51" s="1"/>
  <c r="I328" i="51" s="1"/>
  <c r="K325" i="51"/>
  <c r="J325" i="51"/>
  <c r="I325" i="51"/>
  <c r="K323" i="51"/>
  <c r="J323" i="51"/>
  <c r="I323" i="51"/>
  <c r="K321" i="51"/>
  <c r="J321" i="51"/>
  <c r="I321" i="51"/>
  <c r="K319" i="51"/>
  <c r="J319" i="51"/>
  <c r="I319" i="51"/>
  <c r="K315" i="51"/>
  <c r="J315" i="51"/>
  <c r="I315" i="51"/>
  <c r="K308" i="51"/>
  <c r="J308" i="51"/>
  <c r="I308" i="51"/>
  <c r="K305" i="51"/>
  <c r="J305" i="51"/>
  <c r="I305" i="51"/>
  <c r="K303" i="51"/>
  <c r="J303" i="51"/>
  <c r="I303" i="51"/>
  <c r="K301" i="51"/>
  <c r="J301" i="51"/>
  <c r="I301" i="51"/>
  <c r="K299" i="51"/>
  <c r="J299" i="51"/>
  <c r="I299" i="51"/>
  <c r="K295" i="51"/>
  <c r="J295" i="51"/>
  <c r="I295" i="51"/>
  <c r="K288" i="51"/>
  <c r="J288" i="51"/>
  <c r="I288" i="51"/>
  <c r="K286" i="51"/>
  <c r="J286" i="51"/>
  <c r="I286" i="51"/>
  <c r="K284" i="51"/>
  <c r="J284" i="51"/>
  <c r="I284" i="51"/>
  <c r="K278" i="51"/>
  <c r="K277" i="51" s="1"/>
  <c r="K276" i="51" s="1"/>
  <c r="K275" i="51" s="1"/>
  <c r="J278" i="51"/>
  <c r="J277" i="51" s="1"/>
  <c r="J276" i="51" s="1"/>
  <c r="J275" i="51" s="1"/>
  <c r="I278" i="51"/>
  <c r="I277" i="51" s="1"/>
  <c r="I276" i="51" s="1"/>
  <c r="I275" i="51" s="1"/>
  <c r="K272" i="51"/>
  <c r="K271" i="51" s="1"/>
  <c r="K270" i="51" s="1"/>
  <c r="K269" i="51" s="1"/>
  <c r="J272" i="51"/>
  <c r="J271" i="51" s="1"/>
  <c r="J270" i="51" s="1"/>
  <c r="J269" i="51" s="1"/>
  <c r="I272" i="51"/>
  <c r="I271" i="51" s="1"/>
  <c r="I270" i="51" s="1"/>
  <c r="I269" i="51" s="1"/>
  <c r="K115" i="51"/>
  <c r="K114" i="51" s="1"/>
  <c r="K113" i="51" s="1"/>
  <c r="K112" i="51" s="1"/>
  <c r="J115" i="51"/>
  <c r="J114" i="51" s="1"/>
  <c r="J113" i="51" s="1"/>
  <c r="J112" i="51" s="1"/>
  <c r="I115" i="51"/>
  <c r="I114" i="51" s="1"/>
  <c r="I113" i="51" s="1"/>
  <c r="I112" i="51" s="1"/>
  <c r="K98" i="51"/>
  <c r="J98" i="51"/>
  <c r="J97" i="51" s="1"/>
  <c r="I98" i="51"/>
  <c r="I97" i="51" s="1"/>
  <c r="K97" i="51"/>
  <c r="K95" i="51"/>
  <c r="K94" i="51" s="1"/>
  <c r="J95" i="51"/>
  <c r="J94" i="51" s="1"/>
  <c r="J93" i="51" s="1"/>
  <c r="I95" i="51"/>
  <c r="I94" i="51"/>
  <c r="K91" i="51"/>
  <c r="K90" i="51" s="1"/>
  <c r="K89" i="51" s="1"/>
  <c r="K88" i="51" s="1"/>
  <c r="J91" i="51"/>
  <c r="J90" i="51" s="1"/>
  <c r="J89" i="51" s="1"/>
  <c r="J88" i="51" s="1"/>
  <c r="I91" i="51"/>
  <c r="I90" i="51" s="1"/>
  <c r="I89" i="51" s="1"/>
  <c r="I88" i="51" s="1"/>
  <c r="K26" i="51"/>
  <c r="K25" i="51" s="1"/>
  <c r="K24" i="51" s="1"/>
  <c r="K23" i="51" s="1"/>
  <c r="K22" i="51" s="1"/>
  <c r="J26" i="51"/>
  <c r="J25" i="51" s="1"/>
  <c r="J24" i="51" s="1"/>
  <c r="J23" i="51" s="1"/>
  <c r="J22" i="51" s="1"/>
  <c r="I26" i="51"/>
  <c r="I25" i="51" s="1"/>
  <c r="I24" i="51" s="1"/>
  <c r="I23" i="51" s="1"/>
  <c r="I22" i="51" s="1"/>
  <c r="I20" i="51"/>
  <c r="I19" i="51" s="1"/>
  <c r="I18" i="51" s="1"/>
  <c r="I17" i="51" s="1"/>
  <c r="J20" i="51"/>
  <c r="J19" i="51" s="1"/>
  <c r="J18" i="51" s="1"/>
  <c r="J17" i="51" s="1"/>
  <c r="K20" i="51"/>
  <c r="K19" i="51" s="1"/>
  <c r="K18" i="51" s="1"/>
  <c r="K17" i="51" s="1"/>
  <c r="I417" i="51"/>
  <c r="J417" i="51"/>
  <c r="J416" i="51" s="1"/>
  <c r="J415" i="51" s="1"/>
  <c r="J412" i="51" s="1"/>
  <c r="K417" i="51"/>
  <c r="I44" i="51"/>
  <c r="I43" i="51" s="1"/>
  <c r="J44" i="51"/>
  <c r="J43" i="51" s="1"/>
  <c r="K44" i="51"/>
  <c r="K43" i="51" s="1"/>
  <c r="I49" i="51"/>
  <c r="J49" i="51"/>
  <c r="K49" i="51"/>
  <c r="I51" i="51"/>
  <c r="J51" i="51"/>
  <c r="K51" i="51"/>
  <c r="I57" i="51"/>
  <c r="I56" i="51" s="1"/>
  <c r="I55" i="51" s="1"/>
  <c r="I54" i="51" s="1"/>
  <c r="J57" i="51"/>
  <c r="J56" i="51" s="1"/>
  <c r="J55" i="51" s="1"/>
  <c r="J54" i="51" s="1"/>
  <c r="K57" i="51"/>
  <c r="K56" i="51" s="1"/>
  <c r="K55" i="51" s="1"/>
  <c r="K54" i="51" s="1"/>
  <c r="I62" i="51"/>
  <c r="I61" i="51" s="1"/>
  <c r="I60" i="51" s="1"/>
  <c r="I59" i="51" s="1"/>
  <c r="J62" i="51"/>
  <c r="J61" i="51" s="1"/>
  <c r="J60" i="51" s="1"/>
  <c r="J59" i="51" s="1"/>
  <c r="K62" i="51"/>
  <c r="K61" i="51" s="1"/>
  <c r="K60" i="51" s="1"/>
  <c r="K59" i="51" s="1"/>
  <c r="I68" i="51"/>
  <c r="J68" i="51"/>
  <c r="K68" i="51"/>
  <c r="I70" i="51"/>
  <c r="J70" i="51"/>
  <c r="K70" i="51"/>
  <c r="I75" i="51"/>
  <c r="I74" i="51" s="1"/>
  <c r="I73" i="51" s="1"/>
  <c r="I72" i="51" s="1"/>
  <c r="J75" i="51"/>
  <c r="J74" i="51" s="1"/>
  <c r="J73" i="51" s="1"/>
  <c r="J72" i="51" s="1"/>
  <c r="K75" i="51"/>
  <c r="K74" i="51" s="1"/>
  <c r="K73" i="51" s="1"/>
  <c r="K72" i="51" s="1"/>
  <c r="I79" i="51"/>
  <c r="I78" i="51" s="1"/>
  <c r="I77" i="51" s="1"/>
  <c r="J79" i="51"/>
  <c r="J78" i="51" s="1"/>
  <c r="J77" i="51" s="1"/>
  <c r="K79" i="51"/>
  <c r="K78" i="51" s="1"/>
  <c r="K77" i="51" s="1"/>
  <c r="I85" i="51"/>
  <c r="I84" i="51" s="1"/>
  <c r="I83" i="51" s="1"/>
  <c r="I82" i="51" s="1"/>
  <c r="J85" i="51"/>
  <c r="J84" i="51" s="1"/>
  <c r="J83" i="51" s="1"/>
  <c r="J82" i="51" s="1"/>
  <c r="K85" i="51"/>
  <c r="K84" i="51" s="1"/>
  <c r="K83" i="51" s="1"/>
  <c r="K82" i="51" s="1"/>
  <c r="I104" i="51"/>
  <c r="I103" i="51" s="1"/>
  <c r="I102" i="51" s="1"/>
  <c r="I101" i="51" s="1"/>
  <c r="J104" i="51"/>
  <c r="J103" i="51" s="1"/>
  <c r="J102" i="51" s="1"/>
  <c r="J101" i="51" s="1"/>
  <c r="K104" i="51"/>
  <c r="K103" i="51" s="1"/>
  <c r="K102" i="51" s="1"/>
  <c r="K101" i="51" s="1"/>
  <c r="I109" i="51"/>
  <c r="I108" i="51" s="1"/>
  <c r="I107" i="51" s="1"/>
  <c r="I106" i="51" s="1"/>
  <c r="J109" i="51"/>
  <c r="J108" i="51" s="1"/>
  <c r="J107" i="51" s="1"/>
  <c r="J106" i="51" s="1"/>
  <c r="K109" i="51"/>
  <c r="K108" i="51" s="1"/>
  <c r="K107" i="51" s="1"/>
  <c r="K106" i="51" s="1"/>
  <c r="I120" i="51"/>
  <c r="I119" i="51" s="1"/>
  <c r="I118" i="51" s="1"/>
  <c r="I117" i="51" s="1"/>
  <c r="J120" i="51"/>
  <c r="J119" i="51" s="1"/>
  <c r="J118" i="51" s="1"/>
  <c r="J117" i="51" s="1"/>
  <c r="K120" i="51"/>
  <c r="K119" i="51" s="1"/>
  <c r="K118" i="51" s="1"/>
  <c r="K117" i="51" s="1"/>
  <c r="I125" i="51"/>
  <c r="I124" i="51" s="1"/>
  <c r="I123" i="51" s="1"/>
  <c r="J125" i="51"/>
  <c r="J124" i="51" s="1"/>
  <c r="J123" i="51" s="1"/>
  <c r="K125" i="51"/>
  <c r="K124" i="51" s="1"/>
  <c r="K123" i="51" s="1"/>
  <c r="I129" i="51"/>
  <c r="I128" i="51" s="1"/>
  <c r="I127" i="51" s="1"/>
  <c r="J129" i="51"/>
  <c r="J128" i="51" s="1"/>
  <c r="J127" i="51" s="1"/>
  <c r="K129" i="51"/>
  <c r="K128" i="51" s="1"/>
  <c r="K127" i="51" s="1"/>
  <c r="I134" i="51"/>
  <c r="I133" i="51" s="1"/>
  <c r="I132" i="51" s="1"/>
  <c r="I131" i="51" s="1"/>
  <c r="J134" i="51"/>
  <c r="J133" i="51" s="1"/>
  <c r="J132" i="51" s="1"/>
  <c r="J131" i="51" s="1"/>
  <c r="K134" i="51"/>
  <c r="K133" i="51" s="1"/>
  <c r="K132" i="51" s="1"/>
  <c r="K131" i="51" s="1"/>
  <c r="I139" i="51"/>
  <c r="I138" i="51" s="1"/>
  <c r="I137" i="51" s="1"/>
  <c r="I136" i="51" s="1"/>
  <c r="J139" i="51"/>
  <c r="J138" i="51" s="1"/>
  <c r="J137" i="51" s="1"/>
  <c r="J136" i="51" s="1"/>
  <c r="K139" i="51"/>
  <c r="K138" i="51" s="1"/>
  <c r="K137" i="51" s="1"/>
  <c r="K136" i="51" s="1"/>
  <c r="I143" i="51"/>
  <c r="J143" i="51"/>
  <c r="K143" i="51"/>
  <c r="I145" i="51"/>
  <c r="J145" i="51"/>
  <c r="K145" i="51"/>
  <c r="I148" i="51"/>
  <c r="J148" i="51"/>
  <c r="K148" i="51"/>
  <c r="I152" i="51"/>
  <c r="J152" i="51"/>
  <c r="K152" i="51"/>
  <c r="I154" i="51"/>
  <c r="J154" i="51"/>
  <c r="K154" i="51"/>
  <c r="I156" i="51"/>
  <c r="J156" i="51"/>
  <c r="K156" i="51"/>
  <c r="I159" i="51"/>
  <c r="J159" i="51"/>
  <c r="K159" i="51"/>
  <c r="I161" i="51"/>
  <c r="J161" i="51"/>
  <c r="K161" i="51"/>
  <c r="I165" i="51"/>
  <c r="J165" i="51"/>
  <c r="K165" i="51"/>
  <c r="K164" i="51" s="1"/>
  <c r="K163" i="51" s="1"/>
  <c r="I169" i="51"/>
  <c r="J169" i="51"/>
  <c r="K169" i="51"/>
  <c r="I176" i="51"/>
  <c r="J176" i="51"/>
  <c r="K176" i="51"/>
  <c r="I180" i="51"/>
  <c r="J180" i="51"/>
  <c r="K180" i="51"/>
  <c r="I184" i="51"/>
  <c r="I183" i="51" s="1"/>
  <c r="I182" i="51" s="1"/>
  <c r="J184" i="51"/>
  <c r="J183" i="51" s="1"/>
  <c r="J182" i="51" s="1"/>
  <c r="K184" i="51"/>
  <c r="K183" i="51" s="1"/>
  <c r="K182" i="51" s="1"/>
  <c r="I190" i="51"/>
  <c r="I189" i="51" s="1"/>
  <c r="I188" i="51" s="1"/>
  <c r="I187" i="51" s="1"/>
  <c r="I186" i="51" s="1"/>
  <c r="J190" i="51"/>
  <c r="J189" i="51" s="1"/>
  <c r="J188" i="51" s="1"/>
  <c r="J187" i="51" s="1"/>
  <c r="J186" i="51" s="1"/>
  <c r="K190" i="51"/>
  <c r="K189" i="51" s="1"/>
  <c r="K188" i="51" s="1"/>
  <c r="K187" i="51" s="1"/>
  <c r="K186" i="51" s="1"/>
  <c r="I197" i="51"/>
  <c r="I196" i="51" s="1"/>
  <c r="I195" i="51" s="1"/>
  <c r="I194" i="51" s="1"/>
  <c r="I193" i="51" s="1"/>
  <c r="J197" i="51"/>
  <c r="J196" i="51" s="1"/>
  <c r="J195" i="51" s="1"/>
  <c r="J194" i="51" s="1"/>
  <c r="J193" i="51" s="1"/>
  <c r="K197" i="51"/>
  <c r="K196" i="51" s="1"/>
  <c r="K195" i="51" s="1"/>
  <c r="K194" i="51" s="1"/>
  <c r="K193" i="51" s="1"/>
  <c r="I203" i="51"/>
  <c r="J203" i="51"/>
  <c r="K203" i="51"/>
  <c r="I205" i="51"/>
  <c r="J205" i="51"/>
  <c r="K205" i="51"/>
  <c r="I207" i="51"/>
  <c r="J207" i="51"/>
  <c r="K207" i="51"/>
  <c r="I211" i="51"/>
  <c r="I210" i="51" s="1"/>
  <c r="I209" i="51" s="1"/>
  <c r="J211" i="51"/>
  <c r="J210" i="51" s="1"/>
  <c r="J209" i="51" s="1"/>
  <c r="K211" i="51"/>
  <c r="K210" i="51" s="1"/>
  <c r="K209" i="51" s="1"/>
  <c r="I217" i="51"/>
  <c r="I216" i="51" s="1"/>
  <c r="I215" i="51" s="1"/>
  <c r="I214" i="51" s="1"/>
  <c r="J217" i="51"/>
  <c r="J216" i="51" s="1"/>
  <c r="J215" i="51" s="1"/>
  <c r="J214" i="51" s="1"/>
  <c r="K217" i="51"/>
  <c r="K216" i="51" s="1"/>
  <c r="K215" i="51" s="1"/>
  <c r="K214" i="51" s="1"/>
  <c r="I222" i="51"/>
  <c r="I221" i="51" s="1"/>
  <c r="I220" i="51" s="1"/>
  <c r="I219" i="51" s="1"/>
  <c r="J222" i="51"/>
  <c r="J221" i="51" s="1"/>
  <c r="J220" i="51" s="1"/>
  <c r="J219" i="51" s="1"/>
  <c r="K222" i="51"/>
  <c r="K221" i="51" s="1"/>
  <c r="K220" i="51" s="1"/>
  <c r="K219" i="51" s="1"/>
  <c r="I227" i="51"/>
  <c r="J227" i="51"/>
  <c r="K227" i="51"/>
  <c r="I229" i="51"/>
  <c r="J229" i="51"/>
  <c r="K229" i="51"/>
  <c r="I231" i="51"/>
  <c r="J231" i="51"/>
  <c r="K231" i="51"/>
  <c r="I236" i="51"/>
  <c r="I235" i="51" s="1"/>
  <c r="I234" i="51" s="1"/>
  <c r="I233" i="51" s="1"/>
  <c r="J236" i="51"/>
  <c r="J235" i="51" s="1"/>
  <c r="J234" i="51" s="1"/>
  <c r="J233" i="51" s="1"/>
  <c r="K236" i="51"/>
  <c r="K235" i="51" s="1"/>
  <c r="K234" i="51" s="1"/>
  <c r="K233" i="51" s="1"/>
  <c r="I243" i="51"/>
  <c r="I242" i="51" s="1"/>
  <c r="I241" i="51" s="1"/>
  <c r="I240" i="51" s="1"/>
  <c r="I239" i="51" s="1"/>
  <c r="J243" i="51"/>
  <c r="J242" i="51" s="1"/>
  <c r="J241" i="51" s="1"/>
  <c r="J240" i="51" s="1"/>
  <c r="J239" i="51" s="1"/>
  <c r="K243" i="51"/>
  <c r="K242" i="51" s="1"/>
  <c r="K241" i="51" s="1"/>
  <c r="K240" i="51" s="1"/>
  <c r="K239" i="51" s="1"/>
  <c r="I249" i="51"/>
  <c r="I248" i="51" s="1"/>
  <c r="I247" i="51" s="1"/>
  <c r="J249" i="51"/>
  <c r="J248" i="51" s="1"/>
  <c r="J247" i="51" s="1"/>
  <c r="K249" i="51"/>
  <c r="K248" i="51" s="1"/>
  <c r="K247" i="51" s="1"/>
  <c r="I253" i="51"/>
  <c r="J253" i="51"/>
  <c r="K253" i="51"/>
  <c r="I255" i="51"/>
  <c r="J255" i="51"/>
  <c r="K255" i="51"/>
  <c r="I257" i="51"/>
  <c r="J257" i="51"/>
  <c r="K257" i="51"/>
  <c r="I265" i="51"/>
  <c r="I264" i="51" s="1"/>
  <c r="I263" i="51" s="1"/>
  <c r="I262" i="51" s="1"/>
  <c r="I261" i="51" s="1"/>
  <c r="I260" i="51" s="1"/>
  <c r="J265" i="51"/>
  <c r="J264" i="51" s="1"/>
  <c r="J263" i="51" s="1"/>
  <c r="J262" i="51" s="1"/>
  <c r="J261" i="51" s="1"/>
  <c r="J260" i="51" s="1"/>
  <c r="K265" i="51"/>
  <c r="K264" i="51" s="1"/>
  <c r="K263" i="51" s="1"/>
  <c r="K262" i="51" s="1"/>
  <c r="K261" i="51" s="1"/>
  <c r="K260" i="51" s="1"/>
  <c r="I362" i="51"/>
  <c r="I361" i="51" s="1"/>
  <c r="I360" i="51" s="1"/>
  <c r="I359" i="51" s="1"/>
  <c r="I358" i="51" s="1"/>
  <c r="J362" i="51"/>
  <c r="J361" i="51" s="1"/>
  <c r="J360" i="51" s="1"/>
  <c r="J359" i="51" s="1"/>
  <c r="J358" i="51" s="1"/>
  <c r="K362" i="51"/>
  <c r="K361" i="51" s="1"/>
  <c r="K360" i="51" s="1"/>
  <c r="K359" i="51" s="1"/>
  <c r="K358" i="51" s="1"/>
  <c r="I401" i="51"/>
  <c r="I400" i="51" s="1"/>
  <c r="J401" i="51"/>
  <c r="J400" i="51" s="1"/>
  <c r="K401" i="51"/>
  <c r="K400" i="51" s="1"/>
  <c r="I404" i="51"/>
  <c r="I403" i="51" s="1"/>
  <c r="J404" i="51"/>
  <c r="J403" i="51" s="1"/>
  <c r="K404" i="51"/>
  <c r="K403" i="51" s="1"/>
  <c r="I408" i="51"/>
  <c r="I407" i="51" s="1"/>
  <c r="I406" i="51" s="1"/>
  <c r="J408" i="51"/>
  <c r="J407" i="51" s="1"/>
  <c r="J406" i="51" s="1"/>
  <c r="K408" i="51"/>
  <c r="K407" i="51" s="1"/>
  <c r="K406" i="51" s="1"/>
  <c r="I409" i="51"/>
  <c r="J409" i="51"/>
  <c r="K409" i="51"/>
  <c r="K48" i="51" l="1"/>
  <c r="K47" i="51" s="1"/>
  <c r="K46" i="51" s="1"/>
  <c r="K42" i="51"/>
  <c r="K416" i="51"/>
  <c r="K415" i="51" s="1"/>
  <c r="K412" i="51" s="1"/>
  <c r="I42" i="51"/>
  <c r="I416" i="51"/>
  <c r="I415" i="51" s="1"/>
  <c r="I412" i="51" s="1"/>
  <c r="J252" i="51"/>
  <c r="J251" i="51" s="1"/>
  <c r="J175" i="51"/>
  <c r="J174" i="51" s="1"/>
  <c r="J173" i="51" s="1"/>
  <c r="J172" i="51" s="1"/>
  <c r="J171" i="51" s="1"/>
  <c r="J122" i="51"/>
  <c r="J67" i="51"/>
  <c r="J66" i="51" s="1"/>
  <c r="J65" i="51" s="1"/>
  <c r="I268" i="51"/>
  <c r="K314" i="51"/>
  <c r="K313" i="51" s="1"/>
  <c r="K268" i="51"/>
  <c r="J142" i="51"/>
  <c r="J141" i="51" s="1"/>
  <c r="J268" i="51"/>
  <c r="I314" i="51"/>
  <c r="I313" i="51" s="1"/>
  <c r="K283" i="51"/>
  <c r="K282" i="51" s="1"/>
  <c r="K281" i="51" s="1"/>
  <c r="K280" i="51" s="1"/>
  <c r="K267" i="51" s="1"/>
  <c r="I252" i="51"/>
  <c r="I251" i="51" s="1"/>
  <c r="I246" i="51" s="1"/>
  <c r="I245" i="51" s="1"/>
  <c r="I238" i="51" s="1"/>
  <c r="K226" i="51"/>
  <c r="K225" i="51" s="1"/>
  <c r="K224" i="51" s="1"/>
  <c r="K213" i="51" s="1"/>
  <c r="J164" i="51"/>
  <c r="J163" i="51" s="1"/>
  <c r="K67" i="51"/>
  <c r="K66" i="51" s="1"/>
  <c r="K65" i="51" s="1"/>
  <c r="J294" i="51"/>
  <c r="J293" i="51" s="1"/>
  <c r="I390" i="51"/>
  <c r="I389" i="51" s="1"/>
  <c r="I399" i="51"/>
  <c r="J283" i="51"/>
  <c r="J282" i="51" s="1"/>
  <c r="J281" i="51" s="1"/>
  <c r="J280" i="51" s="1"/>
  <c r="I294" i="51"/>
  <c r="I293" i="51" s="1"/>
  <c r="J314" i="51"/>
  <c r="J313" i="51" s="1"/>
  <c r="I164" i="51"/>
  <c r="I163" i="51" s="1"/>
  <c r="I48" i="51"/>
  <c r="I47" i="51" s="1"/>
  <c r="I46" i="51" s="1"/>
  <c r="K93" i="51"/>
  <c r="K87" i="51" s="1"/>
  <c r="K294" i="51"/>
  <c r="K344" i="51"/>
  <c r="K374" i="51"/>
  <c r="K373" i="51" s="1"/>
  <c r="K372" i="51" s="1"/>
  <c r="K371" i="51" s="1"/>
  <c r="J374" i="51"/>
  <c r="J373" i="51" s="1"/>
  <c r="J372" i="51" s="1"/>
  <c r="J371" i="51" s="1"/>
  <c r="J31" i="51"/>
  <c r="J30" i="51" s="1"/>
  <c r="K31" i="51"/>
  <c r="K30" i="51" s="1"/>
  <c r="I30" i="51"/>
  <c r="I29" i="51" s="1"/>
  <c r="K390" i="51"/>
  <c r="K389" i="51" s="1"/>
  <c r="J390" i="51"/>
  <c r="J389" i="51" s="1"/>
  <c r="I93" i="51"/>
  <c r="I87" i="51" s="1"/>
  <c r="I374" i="51"/>
  <c r="I373" i="51" s="1"/>
  <c r="I372" i="51" s="1"/>
  <c r="I371" i="51" s="1"/>
  <c r="J411" i="51"/>
  <c r="I283" i="51"/>
  <c r="I282" i="51" s="1"/>
  <c r="I281" i="51" s="1"/>
  <c r="I280" i="51" s="1"/>
  <c r="K343" i="51"/>
  <c r="J344" i="51"/>
  <c r="J343" i="51" s="1"/>
  <c r="I343" i="51"/>
  <c r="J87" i="51"/>
  <c r="K252" i="51"/>
  <c r="K251" i="51" s="1"/>
  <c r="K246" i="51" s="1"/>
  <c r="K245" i="51" s="1"/>
  <c r="K238" i="51" s="1"/>
  <c r="I151" i="51"/>
  <c r="I150" i="51" s="1"/>
  <c r="I142" i="51"/>
  <c r="I141" i="51" s="1"/>
  <c r="K399" i="51"/>
  <c r="K388" i="51" s="1"/>
  <c r="J226" i="51"/>
  <c r="J225" i="51" s="1"/>
  <c r="J224" i="51" s="1"/>
  <c r="J213" i="51" s="1"/>
  <c r="I226" i="51"/>
  <c r="I225" i="51" s="1"/>
  <c r="I224" i="51" s="1"/>
  <c r="I213" i="51" s="1"/>
  <c r="K175" i="51"/>
  <c r="K174" i="51" s="1"/>
  <c r="I122" i="51"/>
  <c r="J48" i="51"/>
  <c r="J47" i="51" s="1"/>
  <c r="J46" i="51" s="1"/>
  <c r="K202" i="51"/>
  <c r="K201" i="51" s="1"/>
  <c r="K200" i="51" s="1"/>
  <c r="K199" i="51" s="1"/>
  <c r="I202" i="51"/>
  <c r="I201" i="51" s="1"/>
  <c r="I200" i="51" s="1"/>
  <c r="I199" i="51" s="1"/>
  <c r="I175" i="51"/>
  <c r="I174" i="51" s="1"/>
  <c r="I173" i="51" s="1"/>
  <c r="I172" i="51" s="1"/>
  <c r="I171" i="51" s="1"/>
  <c r="I67" i="51"/>
  <c r="I66" i="51" s="1"/>
  <c r="I65" i="51" s="1"/>
  <c r="J151" i="51"/>
  <c r="J150" i="51" s="1"/>
  <c r="J399" i="51"/>
  <c r="J388" i="51" s="1"/>
  <c r="K173" i="51"/>
  <c r="K172" i="51" s="1"/>
  <c r="K171" i="51" s="1"/>
  <c r="K151" i="51"/>
  <c r="K150" i="51" s="1"/>
  <c r="J246" i="51"/>
  <c r="J245" i="51" s="1"/>
  <c r="J238" i="51" s="1"/>
  <c r="K122" i="51"/>
  <c r="J202" i="51"/>
  <c r="J201" i="51" s="1"/>
  <c r="J200" i="51" s="1"/>
  <c r="J199" i="51" s="1"/>
  <c r="K142" i="51"/>
  <c r="K141" i="51" s="1"/>
  <c r="J42" i="51"/>
  <c r="J29" i="51" s="1"/>
  <c r="I388" i="51" l="1"/>
  <c r="I387" i="51" s="1"/>
  <c r="I364" i="51" s="1"/>
  <c r="K29" i="51"/>
  <c r="K28" i="51" s="1"/>
  <c r="K387" i="51"/>
  <c r="K411" i="51"/>
  <c r="I411" i="51"/>
  <c r="I267" i="51"/>
  <c r="J387" i="51"/>
  <c r="J364" i="51" s="1"/>
  <c r="I28" i="51"/>
  <c r="J292" i="51"/>
  <c r="J291" i="51" s="1"/>
  <c r="J290" i="51" s="1"/>
  <c r="I292" i="51"/>
  <c r="I291" i="51" s="1"/>
  <c r="I290" i="51" s="1"/>
  <c r="J267" i="51"/>
  <c r="J111" i="51"/>
  <c r="I111" i="51"/>
  <c r="K111" i="51"/>
  <c r="K293" i="51"/>
  <c r="K292" i="51" s="1"/>
  <c r="K291" i="51" s="1"/>
  <c r="K290" i="51" s="1"/>
  <c r="K192" i="51"/>
  <c r="J192" i="51"/>
  <c r="J28" i="51"/>
  <c r="I192" i="51"/>
  <c r="K364" i="51" l="1"/>
  <c r="K16" i="51"/>
  <c r="J16" i="51"/>
  <c r="J15" i="51" s="1"/>
  <c r="I16" i="51"/>
  <c r="I15" i="51" s="1"/>
  <c r="E30" i="42"/>
  <c r="J545" i="2"/>
  <c r="I545" i="2"/>
  <c r="K813" i="51"/>
  <c r="K812" i="51" s="1"/>
  <c r="K811" i="51" s="1"/>
  <c r="J813" i="51"/>
  <c r="J812" i="51" s="1"/>
  <c r="J811" i="51" s="1"/>
  <c r="I813" i="51"/>
  <c r="I812" i="51" s="1"/>
  <c r="I811" i="51" s="1"/>
  <c r="K15" i="51" l="1"/>
  <c r="J154" i="2"/>
  <c r="H395" i="40" s="1"/>
  <c r="I154" i="2"/>
  <c r="G395" i="40" s="1"/>
  <c r="H154" i="2"/>
  <c r="F395" i="40" s="1"/>
  <c r="K452" i="51"/>
  <c r="J452" i="51"/>
  <c r="I452" i="51"/>
  <c r="K789" i="51" l="1"/>
  <c r="J789" i="51"/>
  <c r="I789" i="51"/>
  <c r="K791" i="51"/>
  <c r="J791" i="51"/>
  <c r="I791" i="51"/>
  <c r="K773" i="51"/>
  <c r="J773" i="51"/>
  <c r="I773" i="51"/>
  <c r="K771" i="51"/>
  <c r="J771" i="51"/>
  <c r="I771" i="51"/>
  <c r="H498" i="2"/>
  <c r="H516" i="2"/>
  <c r="H45" i="40"/>
  <c r="G45" i="40"/>
  <c r="H25" i="40"/>
  <c r="G25" i="40"/>
  <c r="K767" i="51"/>
  <c r="J767" i="51"/>
  <c r="I767" i="51"/>
  <c r="K787" i="51"/>
  <c r="J787" i="51"/>
  <c r="I787" i="51"/>
  <c r="J516" i="2"/>
  <c r="I516" i="2"/>
  <c r="J498" i="2"/>
  <c r="I498" i="2"/>
  <c r="F46" i="40" l="1"/>
  <c r="F45" i="40" s="1"/>
  <c r="F26" i="40"/>
  <c r="F25" i="40" s="1"/>
  <c r="J391" i="2" l="1"/>
  <c r="H213" i="40" s="1"/>
  <c r="H212" i="40" s="1"/>
  <c r="H211" i="40" s="1"/>
  <c r="I391" i="2"/>
  <c r="I390" i="2" s="1"/>
  <c r="I389" i="2" s="1"/>
  <c r="H391" i="2"/>
  <c r="H390" i="2" s="1"/>
  <c r="H389" i="2" s="1"/>
  <c r="K611" i="51"/>
  <c r="K610" i="51" s="1"/>
  <c r="J611" i="51"/>
  <c r="J610" i="51" s="1"/>
  <c r="I611" i="51"/>
  <c r="I610" i="51" s="1"/>
  <c r="J390" i="2" l="1"/>
  <c r="J389" i="2" s="1"/>
  <c r="F213" i="40"/>
  <c r="F212" i="40" s="1"/>
  <c r="F211" i="40" s="1"/>
  <c r="G213" i="40"/>
  <c r="G212" i="40" s="1"/>
  <c r="G211" i="40" s="1"/>
  <c r="J346" i="2" l="1"/>
  <c r="H166" i="40" s="1"/>
  <c r="H165" i="40" s="1"/>
  <c r="I346" i="2"/>
  <c r="I345" i="2" s="1"/>
  <c r="H346" i="2"/>
  <c r="H345" i="2" s="1"/>
  <c r="J344" i="2"/>
  <c r="J343" i="2" s="1"/>
  <c r="I344" i="2"/>
  <c r="I343" i="2" s="1"/>
  <c r="H344" i="2"/>
  <c r="H343" i="2" s="1"/>
  <c r="J342" i="2"/>
  <c r="J341" i="2" s="1"/>
  <c r="I342" i="2"/>
  <c r="I341" i="2" s="1"/>
  <c r="H342" i="2"/>
  <c r="H341" i="2" s="1"/>
  <c r="K562" i="51"/>
  <c r="J562" i="51"/>
  <c r="I562" i="51"/>
  <c r="K564" i="51"/>
  <c r="J564" i="51"/>
  <c r="I564" i="51"/>
  <c r="K566" i="51"/>
  <c r="J566" i="51"/>
  <c r="I566" i="51"/>
  <c r="F164" i="40" l="1"/>
  <c r="F163" i="40" s="1"/>
  <c r="G164" i="40"/>
  <c r="G163" i="40" s="1"/>
  <c r="F166" i="40"/>
  <c r="F165" i="40" s="1"/>
  <c r="G166" i="40"/>
  <c r="G165" i="40" s="1"/>
  <c r="G162" i="40"/>
  <c r="G161" i="40" s="1"/>
  <c r="J345" i="2"/>
  <c r="H162" i="40"/>
  <c r="H161" i="40" s="1"/>
  <c r="H164" i="40"/>
  <c r="H163" i="40" s="1"/>
  <c r="F162" i="40"/>
  <c r="F161" i="40" s="1"/>
  <c r="J677" i="2"/>
  <c r="H481" i="40" s="1"/>
  <c r="I677" i="2"/>
  <c r="G481" i="40" s="1"/>
  <c r="F18" i="42" l="1"/>
  <c r="D18" i="42"/>
  <c r="F21" i="42"/>
  <c r="E21" i="42"/>
  <c r="E18" i="42" s="1"/>
  <c r="D21" i="42"/>
  <c r="D17" i="42"/>
  <c r="F19" i="42"/>
  <c r="E19" i="42"/>
  <c r="D19" i="42"/>
  <c r="E17" i="42" l="1"/>
  <c r="F17" i="42"/>
  <c r="H467" i="40" l="1"/>
  <c r="G467" i="40"/>
  <c r="H466" i="40"/>
  <c r="G466" i="40"/>
  <c r="H114" i="2" l="1"/>
  <c r="J113" i="2"/>
  <c r="J112" i="2" s="1"/>
  <c r="J111" i="2" s="1"/>
  <c r="J110" i="2" s="1"/>
  <c r="I113" i="2"/>
  <c r="I112" i="2" s="1"/>
  <c r="I111" i="2" s="1"/>
  <c r="I110" i="2" s="1"/>
  <c r="H113" i="2" l="1"/>
  <c r="H112" i="2" s="1"/>
  <c r="H111" i="2" s="1"/>
  <c r="H110" i="2" s="1"/>
  <c r="F468" i="40"/>
  <c r="J209" i="2"/>
  <c r="J208" i="2" s="1"/>
  <c r="J207" i="2" s="1"/>
  <c r="I209" i="2"/>
  <c r="I208" i="2" s="1"/>
  <c r="I207" i="2" s="1"/>
  <c r="I206" i="2" s="1"/>
  <c r="I205" i="2" s="1"/>
  <c r="I204" i="2" s="1"/>
  <c r="H209" i="2"/>
  <c r="H208" i="2" s="1"/>
  <c r="H207" i="2" s="1"/>
  <c r="H206" i="2" s="1"/>
  <c r="H205" i="2" s="1"/>
  <c r="H204" i="2" s="1"/>
  <c r="F466" i="40" l="1"/>
  <c r="F467" i="40"/>
  <c r="G383" i="40"/>
  <c r="G382" i="40" s="1"/>
  <c r="G381" i="40" s="1"/>
  <c r="G380" i="40" s="1"/>
  <c r="F383" i="40"/>
  <c r="F382" i="40" s="1"/>
  <c r="F381" i="40" s="1"/>
  <c r="F380" i="40" s="1"/>
  <c r="J206" i="2"/>
  <c r="J205" i="2" s="1"/>
  <c r="J204" i="2" s="1"/>
  <c r="H383" i="40"/>
  <c r="H382" i="40" s="1"/>
  <c r="H381" i="40" s="1"/>
  <c r="H380" i="40" s="1"/>
  <c r="J366" i="2" l="1"/>
  <c r="H186" i="40" s="1"/>
  <c r="H185" i="40" s="1"/>
  <c r="I366" i="2"/>
  <c r="I365" i="2" s="1"/>
  <c r="H366" i="2"/>
  <c r="H365" i="2" s="1"/>
  <c r="J350" i="2"/>
  <c r="J349" i="2" s="1"/>
  <c r="I350" i="2"/>
  <c r="I349" i="2" s="1"/>
  <c r="J340" i="2"/>
  <c r="J339" i="2" s="1"/>
  <c r="I340" i="2"/>
  <c r="I339" i="2" s="1"/>
  <c r="H350" i="2"/>
  <c r="F170" i="40" s="1"/>
  <c r="F169" i="40" s="1"/>
  <c r="H340" i="2"/>
  <c r="H339" i="2" s="1"/>
  <c r="K586" i="51"/>
  <c r="J586" i="51"/>
  <c r="I586" i="51"/>
  <c r="K570" i="51"/>
  <c r="K560" i="51"/>
  <c r="J570" i="51"/>
  <c r="I570" i="51"/>
  <c r="J560" i="51"/>
  <c r="I560" i="51"/>
  <c r="H160" i="40" l="1"/>
  <c r="H159" i="40" s="1"/>
  <c r="G170" i="40"/>
  <c r="G169" i="40" s="1"/>
  <c r="F186" i="40"/>
  <c r="F185" i="40" s="1"/>
  <c r="F160" i="40"/>
  <c r="F159" i="40" s="1"/>
  <c r="G186" i="40"/>
  <c r="G185" i="40" s="1"/>
  <c r="J365" i="2"/>
  <c r="H349" i="2"/>
  <c r="H170" i="40"/>
  <c r="H169" i="40" s="1"/>
  <c r="G160" i="40"/>
  <c r="G159" i="40" s="1"/>
  <c r="K454" i="51"/>
  <c r="K451" i="51" s="1"/>
  <c r="J454" i="51"/>
  <c r="J451" i="51" s="1"/>
  <c r="I454" i="51"/>
  <c r="I451" i="51" s="1"/>
  <c r="J158" i="2"/>
  <c r="H399" i="40" s="1"/>
  <c r="I158" i="2"/>
  <c r="G399" i="40" s="1"/>
  <c r="H158" i="2"/>
  <c r="F399" i="40" s="1"/>
  <c r="J284" i="2"/>
  <c r="J283" i="2" s="1"/>
  <c r="J282" i="2" s="1"/>
  <c r="J281" i="2" s="1"/>
  <c r="J280" i="2" s="1"/>
  <c r="J279" i="2" s="1"/>
  <c r="J278" i="2" s="1"/>
  <c r="I284" i="2"/>
  <c r="I283" i="2" s="1"/>
  <c r="I282" i="2" s="1"/>
  <c r="I281" i="2" s="1"/>
  <c r="I280" i="2" s="1"/>
  <c r="I279" i="2" s="1"/>
  <c r="I278" i="2" s="1"/>
  <c r="H284" i="2"/>
  <c r="H283" i="2" s="1"/>
  <c r="H282" i="2" s="1"/>
  <c r="H281" i="2" s="1"/>
  <c r="H280" i="2" s="1"/>
  <c r="H279" i="2" s="1"/>
  <c r="H278" i="2" s="1"/>
  <c r="G266" i="40" l="1"/>
  <c r="G265" i="40" s="1"/>
  <c r="G264" i="40" s="1"/>
  <c r="G263" i="40" s="1"/>
  <c r="G262" i="40" s="1"/>
  <c r="H266" i="40"/>
  <c r="H265" i="40" s="1"/>
  <c r="F266" i="40"/>
  <c r="F265" i="40" s="1"/>
  <c r="H264" i="40" l="1"/>
  <c r="H263" i="40" s="1"/>
  <c r="H262" i="40" s="1"/>
  <c r="F264" i="40"/>
  <c r="F263" i="40" s="1"/>
  <c r="F262" i="40" s="1"/>
  <c r="J520" i="2"/>
  <c r="I520" i="2"/>
  <c r="H520" i="2"/>
  <c r="J502" i="2"/>
  <c r="I502" i="2"/>
  <c r="H502" i="2"/>
  <c r="I175" i="2" l="1"/>
  <c r="J175" i="2"/>
  <c r="I246" i="2"/>
  <c r="J246" i="2"/>
  <c r="I272" i="2"/>
  <c r="J272" i="2"/>
  <c r="I296" i="2"/>
  <c r="J296" i="2"/>
  <c r="H460" i="40" l="1"/>
  <c r="G460" i="40"/>
  <c r="H281" i="40"/>
  <c r="H280" i="40" s="1"/>
  <c r="G281" i="40"/>
  <c r="G280" i="40" s="1"/>
  <c r="H279" i="40"/>
  <c r="H278" i="40" s="1"/>
  <c r="G279" i="40"/>
  <c r="G278" i="40" s="1"/>
  <c r="H120" i="40"/>
  <c r="G120" i="40"/>
  <c r="H48" i="40"/>
  <c r="H47" i="40" s="1"/>
  <c r="G48" i="40"/>
  <c r="G47" i="40" s="1"/>
  <c r="H30" i="40"/>
  <c r="H29" i="40" s="1"/>
  <c r="G30" i="40"/>
  <c r="G29" i="40" s="1"/>
  <c r="J676" i="2"/>
  <c r="I676" i="2"/>
  <c r="G391" i="40" s="1"/>
  <c r="G390" i="40" s="1"/>
  <c r="G389" i="40" s="1"/>
  <c r="J670" i="2"/>
  <c r="J669" i="2" s="1"/>
  <c r="J668" i="2" s="1"/>
  <c r="J667" i="2" s="1"/>
  <c r="J666" i="2" s="1"/>
  <c r="J665" i="2" s="1"/>
  <c r="I670" i="2"/>
  <c r="H305" i="40"/>
  <c r="G305" i="40"/>
  <c r="I654" i="2"/>
  <c r="I650" i="2" s="1"/>
  <c r="J39" i="2"/>
  <c r="J38" i="2" s="1"/>
  <c r="J648" i="2"/>
  <c r="G70" i="40"/>
  <c r="J647" i="2"/>
  <c r="H69" i="40" s="1"/>
  <c r="I647" i="2"/>
  <c r="G69" i="40" s="1"/>
  <c r="J646" i="2"/>
  <c r="I646" i="2"/>
  <c r="I645" i="2" s="1"/>
  <c r="J637" i="2"/>
  <c r="J636" i="2" s="1"/>
  <c r="J635" i="2" s="1"/>
  <c r="J634" i="2" s="1"/>
  <c r="J633" i="2" s="1"/>
  <c r="I637" i="2"/>
  <c r="I636" i="2" s="1"/>
  <c r="I635" i="2" s="1"/>
  <c r="I634" i="2" s="1"/>
  <c r="I633" i="2" s="1"/>
  <c r="J632" i="2"/>
  <c r="I632" i="2"/>
  <c r="G118" i="40" s="1"/>
  <c r="G117" i="40" s="1"/>
  <c r="J627" i="2"/>
  <c r="J626" i="2" s="1"/>
  <c r="J625" i="2" s="1"/>
  <c r="I627" i="2"/>
  <c r="I626" i="2" s="1"/>
  <c r="I625" i="2" s="1"/>
  <c r="J624" i="2"/>
  <c r="I624" i="2"/>
  <c r="G103" i="40" s="1"/>
  <c r="G102" i="40" s="1"/>
  <c r="J620" i="2"/>
  <c r="H93" i="40" s="1"/>
  <c r="H92" i="40" s="1"/>
  <c r="I620" i="2"/>
  <c r="J618" i="2"/>
  <c r="I618" i="2"/>
  <c r="I617" i="2" s="1"/>
  <c r="J616" i="2"/>
  <c r="H89" i="40" s="1"/>
  <c r="H88" i="40" s="1"/>
  <c r="I616" i="2"/>
  <c r="H75" i="40"/>
  <c r="H74" i="40" s="1"/>
  <c r="J608" i="2"/>
  <c r="I608" i="2"/>
  <c r="J606" i="2"/>
  <c r="H224" i="40" s="1"/>
  <c r="I606" i="2"/>
  <c r="G224" i="40" s="1"/>
  <c r="J605" i="2"/>
  <c r="I605" i="2"/>
  <c r="G223" i="40" s="1"/>
  <c r="J603" i="2"/>
  <c r="J602" i="2" s="1"/>
  <c r="I603" i="2"/>
  <c r="G221" i="40" s="1"/>
  <c r="G220" i="40" s="1"/>
  <c r="J599" i="2"/>
  <c r="I599" i="2"/>
  <c r="I598" i="2" s="1"/>
  <c r="J597" i="2"/>
  <c r="J596" i="2" s="1"/>
  <c r="I597" i="2"/>
  <c r="I596" i="2" s="1"/>
  <c r="J595" i="2"/>
  <c r="J594" i="2" s="1"/>
  <c r="I595" i="2"/>
  <c r="I594" i="2" s="1"/>
  <c r="J592" i="2"/>
  <c r="J591" i="2" s="1"/>
  <c r="I592" i="2"/>
  <c r="I591" i="2" s="1"/>
  <c r="J590" i="2"/>
  <c r="I590" i="2"/>
  <c r="G127" i="40" s="1"/>
  <c r="G126" i="40" s="1"/>
  <c r="J588" i="2"/>
  <c r="H125" i="40" s="1"/>
  <c r="H124" i="40" s="1"/>
  <c r="I588" i="2"/>
  <c r="I587" i="2" s="1"/>
  <c r="H87" i="40"/>
  <c r="G87" i="40"/>
  <c r="G86" i="40"/>
  <c r="H84" i="40"/>
  <c r="G84" i="40"/>
  <c r="H81" i="40"/>
  <c r="G81" i="40"/>
  <c r="H78" i="40"/>
  <c r="H77" i="40"/>
  <c r="G77" i="40"/>
  <c r="J566" i="2"/>
  <c r="J565" i="2" s="1"/>
  <c r="J564" i="2" s="1"/>
  <c r="J563" i="2" s="1"/>
  <c r="J562" i="2" s="1"/>
  <c r="I566" i="2"/>
  <c r="I565" i="2" s="1"/>
  <c r="I564" i="2" s="1"/>
  <c r="I563" i="2" s="1"/>
  <c r="I562" i="2" s="1"/>
  <c r="J560" i="2"/>
  <c r="I560" i="2"/>
  <c r="J553" i="2"/>
  <c r="J552" i="2" s="1"/>
  <c r="J551" i="2" s="1"/>
  <c r="J550" i="2" s="1"/>
  <c r="I553" i="2"/>
  <c r="I552" i="2" s="1"/>
  <c r="I551" i="2" s="1"/>
  <c r="I550" i="2" s="1"/>
  <c r="J548" i="2"/>
  <c r="J547" i="2" s="1"/>
  <c r="J546" i="2" s="1"/>
  <c r="I544" i="2"/>
  <c r="I543" i="2" s="1"/>
  <c r="I542" i="2" s="1"/>
  <c r="J533" i="2"/>
  <c r="J532" i="2" s="1"/>
  <c r="J531" i="2" s="1"/>
  <c r="J530" i="2" s="1"/>
  <c r="I533" i="2"/>
  <c r="I532" i="2" s="1"/>
  <c r="I531" i="2" s="1"/>
  <c r="I530" i="2" s="1"/>
  <c r="J529" i="2"/>
  <c r="J528" i="2" s="1"/>
  <c r="J527" i="2" s="1"/>
  <c r="J526" i="2" s="1"/>
  <c r="J525" i="2" s="1"/>
  <c r="I529" i="2"/>
  <c r="I528" i="2" s="1"/>
  <c r="I527" i="2" s="1"/>
  <c r="I526" i="2" s="1"/>
  <c r="I525" i="2" s="1"/>
  <c r="H51" i="40"/>
  <c r="G51" i="40"/>
  <c r="J519" i="2"/>
  <c r="H44" i="40" s="1"/>
  <c r="H43" i="40" s="1"/>
  <c r="I519" i="2"/>
  <c r="I518" i="2" s="1"/>
  <c r="H42" i="40"/>
  <c r="G42" i="40"/>
  <c r="H41" i="40"/>
  <c r="I514" i="2"/>
  <c r="G41" i="40" s="1"/>
  <c r="H40" i="40"/>
  <c r="G40" i="40"/>
  <c r="J509" i="2"/>
  <c r="I509" i="2"/>
  <c r="G36" i="40" s="1"/>
  <c r="G35" i="40" s="1"/>
  <c r="G34" i="40" s="1"/>
  <c r="H33" i="40"/>
  <c r="G33" i="40"/>
  <c r="J500" i="2"/>
  <c r="I500" i="2"/>
  <c r="H24" i="40"/>
  <c r="G24" i="40"/>
  <c r="J496" i="2"/>
  <c r="H23" i="40" s="1"/>
  <c r="I496" i="2"/>
  <c r="H22" i="40"/>
  <c r="G22" i="40"/>
  <c r="J488" i="2"/>
  <c r="J487" i="2" s="1"/>
  <c r="J486" i="2" s="1"/>
  <c r="J485" i="2" s="1"/>
  <c r="J484" i="2" s="1"/>
  <c r="I488" i="2"/>
  <c r="I487" i="2" s="1"/>
  <c r="I486" i="2" s="1"/>
  <c r="I485" i="2" s="1"/>
  <c r="I484" i="2" s="1"/>
  <c r="J483" i="2"/>
  <c r="J482" i="2" s="1"/>
  <c r="J481" i="2" s="1"/>
  <c r="J480" i="2" s="1"/>
  <c r="J479" i="2" s="1"/>
  <c r="I483" i="2"/>
  <c r="I482" i="2" s="1"/>
  <c r="I481" i="2" s="1"/>
  <c r="I480" i="2" s="1"/>
  <c r="I479" i="2" s="1"/>
  <c r="J467" i="2"/>
  <c r="H248" i="40" s="1"/>
  <c r="I467" i="2"/>
  <c r="G248" i="40" s="1"/>
  <c r="J466" i="2"/>
  <c r="I466" i="2"/>
  <c r="G247" i="40" s="1"/>
  <c r="J463" i="2"/>
  <c r="H244" i="40" s="1"/>
  <c r="I463" i="2"/>
  <c r="G244" i="40" s="1"/>
  <c r="J462" i="2"/>
  <c r="H243" i="40" s="1"/>
  <c r="I462" i="2"/>
  <c r="G243" i="40" s="1"/>
  <c r="J461" i="2"/>
  <c r="I461" i="2"/>
  <c r="G242" i="40" s="1"/>
  <c r="G394" i="40"/>
  <c r="J457" i="2"/>
  <c r="J456" i="2" s="1"/>
  <c r="J455" i="2" s="1"/>
  <c r="J454" i="2" s="1"/>
  <c r="I457" i="2"/>
  <c r="I456" i="2" s="1"/>
  <c r="I455" i="2" s="1"/>
  <c r="I454" i="2" s="1"/>
  <c r="J452" i="2"/>
  <c r="J451" i="2" s="1"/>
  <c r="J450" i="2" s="1"/>
  <c r="J449" i="2" s="1"/>
  <c r="J448" i="2" s="1"/>
  <c r="I452" i="2"/>
  <c r="I451" i="2" s="1"/>
  <c r="I450" i="2" s="1"/>
  <c r="I449" i="2" s="1"/>
  <c r="I448" i="2" s="1"/>
  <c r="J478" i="2"/>
  <c r="H315" i="40" s="1"/>
  <c r="I478" i="2"/>
  <c r="G315" i="40" s="1"/>
  <c r="J477" i="2"/>
  <c r="I477" i="2"/>
  <c r="H312" i="40"/>
  <c r="G312" i="40"/>
  <c r="J474" i="2"/>
  <c r="H311" i="40" s="1"/>
  <c r="I474" i="2"/>
  <c r="J472" i="2"/>
  <c r="I472" i="2"/>
  <c r="G309" i="40" s="1"/>
  <c r="G308" i="40" s="1"/>
  <c r="H300" i="40"/>
  <c r="G300" i="40"/>
  <c r="J433" i="2"/>
  <c r="H375" i="40" s="1"/>
  <c r="I433" i="2"/>
  <c r="J432" i="2"/>
  <c r="I432" i="2"/>
  <c r="J427" i="2"/>
  <c r="J426" i="2" s="1"/>
  <c r="J425" i="2" s="1"/>
  <c r="J424" i="2" s="1"/>
  <c r="I427" i="2"/>
  <c r="I426" i="2" s="1"/>
  <c r="I425" i="2" s="1"/>
  <c r="I424" i="2" s="1"/>
  <c r="J422" i="2"/>
  <c r="I422" i="2"/>
  <c r="I421" i="2" s="1"/>
  <c r="J420" i="2"/>
  <c r="H229" i="40" s="1"/>
  <c r="I420" i="2"/>
  <c r="G229" i="40" s="1"/>
  <c r="J419" i="2"/>
  <c r="H228" i="40" s="1"/>
  <c r="I419" i="2"/>
  <c r="G228" i="40" s="1"/>
  <c r="J418" i="2"/>
  <c r="H227" i="40" s="1"/>
  <c r="I418" i="2"/>
  <c r="G227" i="40" s="1"/>
  <c r="J417" i="2"/>
  <c r="H226" i="40" s="1"/>
  <c r="I417" i="2"/>
  <c r="J415" i="2"/>
  <c r="I415" i="2"/>
  <c r="J413" i="2"/>
  <c r="I413" i="2"/>
  <c r="J408" i="2"/>
  <c r="J407" i="2" s="1"/>
  <c r="I408" i="2"/>
  <c r="I407" i="2" s="1"/>
  <c r="J405" i="2"/>
  <c r="H416" i="40" s="1"/>
  <c r="H415" i="40" s="1"/>
  <c r="H414" i="40" s="1"/>
  <c r="H413" i="40" s="1"/>
  <c r="I405" i="2"/>
  <c r="G416" i="40" s="1"/>
  <c r="G415" i="40" s="1"/>
  <c r="G414" i="40" s="1"/>
  <c r="G413" i="40" s="1"/>
  <c r="J400" i="2"/>
  <c r="J399" i="2" s="1"/>
  <c r="J398" i="2" s="1"/>
  <c r="J397" i="2" s="1"/>
  <c r="J396" i="2" s="1"/>
  <c r="I400" i="2"/>
  <c r="I399" i="2" s="1"/>
  <c r="I398" i="2" s="1"/>
  <c r="I397" i="2" s="1"/>
  <c r="I396" i="2" s="1"/>
  <c r="J395" i="2"/>
  <c r="I395" i="2"/>
  <c r="I394" i="2" s="1"/>
  <c r="I393" i="2" s="1"/>
  <c r="I392" i="2" s="1"/>
  <c r="J388" i="2"/>
  <c r="I388" i="2"/>
  <c r="I387" i="2" s="1"/>
  <c r="I386" i="2" s="1"/>
  <c r="J385" i="2"/>
  <c r="I385" i="2"/>
  <c r="J382" i="2"/>
  <c r="I382" i="2"/>
  <c r="J379" i="2"/>
  <c r="H201" i="40" s="1"/>
  <c r="H200" i="40" s="1"/>
  <c r="I379" i="2"/>
  <c r="G201" i="40" s="1"/>
  <c r="G200" i="40" s="1"/>
  <c r="J377" i="2"/>
  <c r="H199" i="40" s="1"/>
  <c r="I377" i="2"/>
  <c r="G199" i="40" s="1"/>
  <c r="J376" i="2"/>
  <c r="I376" i="2"/>
  <c r="J374" i="2"/>
  <c r="I374" i="2"/>
  <c r="I373" i="2" s="1"/>
  <c r="J372" i="2"/>
  <c r="I372" i="2"/>
  <c r="J370" i="2"/>
  <c r="H190" i="40" s="1"/>
  <c r="I370" i="2"/>
  <c r="G190" i="40" s="1"/>
  <c r="J369" i="2"/>
  <c r="H189" i="40" s="1"/>
  <c r="I369" i="2"/>
  <c r="G189" i="40" s="1"/>
  <c r="J368" i="2"/>
  <c r="I368" i="2"/>
  <c r="J364" i="2"/>
  <c r="I364" i="2"/>
  <c r="I363" i="2" s="1"/>
  <c r="J362" i="2"/>
  <c r="I362" i="2"/>
  <c r="J360" i="2"/>
  <c r="H180" i="40" s="1"/>
  <c r="I360" i="2"/>
  <c r="G180" i="40" s="1"/>
  <c r="J359" i="2"/>
  <c r="I359" i="2"/>
  <c r="J357" i="2"/>
  <c r="I357" i="2"/>
  <c r="J355" i="2"/>
  <c r="I355" i="2"/>
  <c r="J354" i="2"/>
  <c r="H174" i="40" s="1"/>
  <c r="I354" i="2"/>
  <c r="J337" i="2"/>
  <c r="J336" i="2" s="1"/>
  <c r="I337" i="2"/>
  <c r="I336" i="2" s="1"/>
  <c r="J348" i="2"/>
  <c r="J347" i="2" s="1"/>
  <c r="I348" i="2"/>
  <c r="I347" i="2" s="1"/>
  <c r="J335" i="2"/>
  <c r="I335" i="2"/>
  <c r="J333" i="2"/>
  <c r="J332" i="2" s="1"/>
  <c r="I333" i="2"/>
  <c r="I332" i="2" s="1"/>
  <c r="J331" i="2"/>
  <c r="J330" i="2" s="1"/>
  <c r="I331" i="2"/>
  <c r="J329" i="2"/>
  <c r="J328" i="2" s="1"/>
  <c r="I329" i="2"/>
  <c r="J327" i="2"/>
  <c r="H147" i="40" s="1"/>
  <c r="I327" i="2"/>
  <c r="G147" i="40" s="1"/>
  <c r="J326" i="2"/>
  <c r="I326" i="2"/>
  <c r="J322" i="2"/>
  <c r="H142" i="40" s="1"/>
  <c r="I322" i="2"/>
  <c r="G142" i="40" s="1"/>
  <c r="J321" i="2"/>
  <c r="H141" i="40" s="1"/>
  <c r="I321" i="2"/>
  <c r="J319" i="2"/>
  <c r="I319" i="2"/>
  <c r="J317" i="2"/>
  <c r="H137" i="40" s="1"/>
  <c r="I317" i="2"/>
  <c r="G137" i="40" s="1"/>
  <c r="J316" i="2"/>
  <c r="I316" i="2"/>
  <c r="J310" i="2"/>
  <c r="J309" i="2" s="1"/>
  <c r="J308" i="2" s="1"/>
  <c r="J307" i="2" s="1"/>
  <c r="J306" i="2" s="1"/>
  <c r="I310" i="2"/>
  <c r="I309" i="2" s="1"/>
  <c r="I308" i="2" s="1"/>
  <c r="I307" i="2" s="1"/>
  <c r="I306" i="2" s="1"/>
  <c r="J305" i="2"/>
  <c r="J304" i="2" s="1"/>
  <c r="I305" i="2"/>
  <c r="I304" i="2" s="1"/>
  <c r="J303" i="2"/>
  <c r="H131" i="40" s="1"/>
  <c r="I303" i="2"/>
  <c r="G131" i="40" s="1"/>
  <c r="J302" i="2"/>
  <c r="H130" i="40" s="1"/>
  <c r="I302" i="2"/>
  <c r="G130" i="40" s="1"/>
  <c r="J301" i="2"/>
  <c r="I301" i="2"/>
  <c r="J299" i="2"/>
  <c r="I299" i="2"/>
  <c r="I298" i="2" s="1"/>
  <c r="J297" i="2"/>
  <c r="H121" i="40" s="1"/>
  <c r="I297" i="2"/>
  <c r="I295" i="2" s="1"/>
  <c r="J294" i="2"/>
  <c r="J293" i="2" s="1"/>
  <c r="I294" i="2"/>
  <c r="G116" i="40" s="1"/>
  <c r="G115" i="40" s="1"/>
  <c r="J292" i="2"/>
  <c r="H114" i="40" s="1"/>
  <c r="I292" i="2"/>
  <c r="G114" i="40" s="1"/>
  <c r="J291" i="2"/>
  <c r="H113" i="40" s="1"/>
  <c r="I291" i="2"/>
  <c r="J277" i="2"/>
  <c r="H294" i="40" s="1"/>
  <c r="I277" i="2"/>
  <c r="G294" i="40" s="1"/>
  <c r="J276" i="2"/>
  <c r="I276" i="2"/>
  <c r="J274" i="2"/>
  <c r="H285" i="40" s="1"/>
  <c r="H284" i="40" s="1"/>
  <c r="I274" i="2"/>
  <c r="I271" i="2"/>
  <c r="J271" i="2"/>
  <c r="J268" i="2"/>
  <c r="I268" i="2"/>
  <c r="J262" i="2"/>
  <c r="I262" i="2"/>
  <c r="I261" i="2" s="1"/>
  <c r="I260" i="2" s="1"/>
  <c r="I259" i="2" s="1"/>
  <c r="I258" i="2" s="1"/>
  <c r="I257" i="2" s="1"/>
  <c r="J255" i="2"/>
  <c r="I255" i="2"/>
  <c r="G411" i="40" s="1"/>
  <c r="G410" i="40" s="1"/>
  <c r="G409" i="40" s="1"/>
  <c r="G408" i="40" s="1"/>
  <c r="J250" i="2"/>
  <c r="I250" i="2"/>
  <c r="J248" i="2"/>
  <c r="I248" i="2"/>
  <c r="I245" i="2"/>
  <c r="J245" i="2"/>
  <c r="J241" i="2"/>
  <c r="I241" i="2"/>
  <c r="G261" i="40" s="1"/>
  <c r="G260" i="40" s="1"/>
  <c r="G259" i="40" s="1"/>
  <c r="G258" i="40" s="1"/>
  <c r="G257" i="40" s="1"/>
  <c r="J236" i="2"/>
  <c r="J235" i="2" s="1"/>
  <c r="J234" i="2" s="1"/>
  <c r="J233" i="2" s="1"/>
  <c r="J232" i="2" s="1"/>
  <c r="I236" i="2"/>
  <c r="I235" i="2" s="1"/>
  <c r="I234" i="2" s="1"/>
  <c r="I233" i="2" s="1"/>
  <c r="I232" i="2" s="1"/>
  <c r="J230" i="2"/>
  <c r="I230" i="2"/>
  <c r="I229" i="2" s="1"/>
  <c r="I228" i="2" s="1"/>
  <c r="I227" i="2" s="1"/>
  <c r="J226" i="2"/>
  <c r="I226" i="2"/>
  <c r="I225" i="2" s="1"/>
  <c r="J224" i="2"/>
  <c r="H337" i="40" s="1"/>
  <c r="H336" i="40" s="1"/>
  <c r="I224" i="2"/>
  <c r="J222" i="2"/>
  <c r="H335" i="40" s="1"/>
  <c r="H334" i="40" s="1"/>
  <c r="I222" i="2"/>
  <c r="I221" i="2" s="1"/>
  <c r="J216" i="2"/>
  <c r="H345" i="40" s="1"/>
  <c r="H344" i="40" s="1"/>
  <c r="H343" i="40" s="1"/>
  <c r="H342" i="40" s="1"/>
  <c r="I216" i="2"/>
  <c r="J203" i="2"/>
  <c r="J202" i="2" s="1"/>
  <c r="J201" i="2" s="1"/>
  <c r="J200" i="2" s="1"/>
  <c r="I203" i="2"/>
  <c r="G379" i="40" s="1"/>
  <c r="G378" i="40" s="1"/>
  <c r="G377" i="40" s="1"/>
  <c r="G376" i="40" s="1"/>
  <c r="J199" i="2"/>
  <c r="I199" i="2"/>
  <c r="G370" i="40" s="1"/>
  <c r="G369" i="40" s="1"/>
  <c r="J197" i="2"/>
  <c r="H368" i="40" s="1"/>
  <c r="I197" i="2"/>
  <c r="G368" i="40" s="1"/>
  <c r="J196" i="2"/>
  <c r="H367" i="40" s="1"/>
  <c r="I196" i="2"/>
  <c r="J195" i="2"/>
  <c r="H366" i="40" s="1"/>
  <c r="I195" i="2"/>
  <c r="G366" i="40" s="1"/>
  <c r="J188" i="2"/>
  <c r="J187" i="2" s="1"/>
  <c r="I188" i="2"/>
  <c r="J186" i="2"/>
  <c r="H478" i="40" s="1"/>
  <c r="I186" i="2"/>
  <c r="G478" i="40" s="1"/>
  <c r="J185" i="2"/>
  <c r="H477" i="40" s="1"/>
  <c r="I185" i="2"/>
  <c r="G477" i="40" s="1"/>
  <c r="J184" i="2"/>
  <c r="H476" i="40" s="1"/>
  <c r="I184" i="2"/>
  <c r="J180" i="2"/>
  <c r="H465" i="40" s="1"/>
  <c r="H464" i="40" s="1"/>
  <c r="I180" i="2"/>
  <c r="J178" i="2"/>
  <c r="I178" i="2"/>
  <c r="J176" i="2"/>
  <c r="I176" i="2"/>
  <c r="J173" i="2"/>
  <c r="J172" i="2" s="1"/>
  <c r="I173" i="2"/>
  <c r="G458" i="40" s="1"/>
  <c r="G457" i="40" s="1"/>
  <c r="J171" i="2"/>
  <c r="I171" i="2"/>
  <c r="G454" i="40" s="1"/>
  <c r="G453" i="40" s="1"/>
  <c r="J167" i="2"/>
  <c r="I167" i="2"/>
  <c r="G448" i="40" s="1"/>
  <c r="G447" i="40" s="1"/>
  <c r="J165" i="2"/>
  <c r="H446" i="40" s="1"/>
  <c r="I165" i="2"/>
  <c r="G446" i="40" s="1"/>
  <c r="J164" i="2"/>
  <c r="H445" i="40" s="1"/>
  <c r="I164" i="2"/>
  <c r="G445" i="40" s="1"/>
  <c r="J162" i="2"/>
  <c r="I162" i="2"/>
  <c r="J157" i="2"/>
  <c r="H398" i="40" s="1"/>
  <c r="I157" i="2"/>
  <c r="G398" i="40" s="1"/>
  <c r="J156" i="2"/>
  <c r="I156" i="2"/>
  <c r="J149" i="2"/>
  <c r="I149" i="2"/>
  <c r="J144" i="2"/>
  <c r="I144" i="2"/>
  <c r="G330" i="40" s="1"/>
  <c r="G329" i="40" s="1"/>
  <c r="G328" i="40" s="1"/>
  <c r="G327" i="40" s="1"/>
  <c r="J139" i="2"/>
  <c r="I139" i="2"/>
  <c r="I138" i="2" s="1"/>
  <c r="I137" i="2" s="1"/>
  <c r="I136" i="2" s="1"/>
  <c r="J135" i="2"/>
  <c r="H275" i="40" s="1"/>
  <c r="H274" i="40" s="1"/>
  <c r="I135" i="2"/>
  <c r="J130" i="2"/>
  <c r="I130" i="2"/>
  <c r="I129" i="2" s="1"/>
  <c r="I128" i="2" s="1"/>
  <c r="I127" i="2" s="1"/>
  <c r="I126" i="2" s="1"/>
  <c r="J125" i="2"/>
  <c r="H56" i="40" s="1"/>
  <c r="H55" i="40" s="1"/>
  <c r="I125" i="2"/>
  <c r="I124" i="2" s="1"/>
  <c r="I123" i="2" s="1"/>
  <c r="I122" i="2" s="1"/>
  <c r="I121" i="2" s="1"/>
  <c r="J119" i="2"/>
  <c r="H472" i="40" s="1"/>
  <c r="H471" i="40" s="1"/>
  <c r="H470" i="40" s="1"/>
  <c r="H469" i="40" s="1"/>
  <c r="I119" i="2"/>
  <c r="H439" i="40"/>
  <c r="G439" i="40"/>
  <c r="G434" i="40"/>
  <c r="G433" i="40" s="1"/>
  <c r="G432" i="40" s="1"/>
  <c r="J100" i="2"/>
  <c r="H402" i="40" s="1"/>
  <c r="I100" i="2"/>
  <c r="G402" i="40" s="1"/>
  <c r="J99" i="2"/>
  <c r="H401" i="40" s="1"/>
  <c r="I99" i="2"/>
  <c r="J94" i="2"/>
  <c r="I94" i="2"/>
  <c r="I93" i="2" s="1"/>
  <c r="I92" i="2" s="1"/>
  <c r="I91" i="2" s="1"/>
  <c r="I90" i="2" s="1"/>
  <c r="J88" i="2"/>
  <c r="J87" i="2" s="1"/>
  <c r="J86" i="2" s="1"/>
  <c r="J85" i="2" s="1"/>
  <c r="I88" i="2"/>
  <c r="I87" i="2" s="1"/>
  <c r="I86" i="2" s="1"/>
  <c r="I85" i="2" s="1"/>
  <c r="J83" i="2"/>
  <c r="H456" i="40" s="1"/>
  <c r="H455" i="40" s="1"/>
  <c r="I83" i="2"/>
  <c r="J78" i="2"/>
  <c r="H430" i="40" s="1"/>
  <c r="I78" i="2"/>
  <c r="G430" i="40" s="1"/>
  <c r="J77" i="2"/>
  <c r="I77" i="2"/>
  <c r="J73" i="2"/>
  <c r="I73" i="2"/>
  <c r="J68" i="2"/>
  <c r="I68" i="2"/>
  <c r="G361" i="40" s="1"/>
  <c r="G360" i="40" s="1"/>
  <c r="J66" i="2"/>
  <c r="J65" i="2" s="1"/>
  <c r="I66" i="2"/>
  <c r="G359" i="40" s="1"/>
  <c r="G358" i="40" s="1"/>
  <c r="J61" i="2"/>
  <c r="I61" i="2"/>
  <c r="G326" i="40" s="1"/>
  <c r="J60" i="2"/>
  <c r="H325" i="40" s="1"/>
  <c r="I60" i="2"/>
  <c r="G325" i="40" s="1"/>
  <c r="J55" i="2"/>
  <c r="J54" i="2" s="1"/>
  <c r="J53" i="2" s="1"/>
  <c r="J52" i="2" s="1"/>
  <c r="J51" i="2" s="1"/>
  <c r="I55" i="2"/>
  <c r="I54" i="2" s="1"/>
  <c r="I53" i="2" s="1"/>
  <c r="I52" i="2" s="1"/>
  <c r="I51" i="2" s="1"/>
  <c r="J50" i="2"/>
  <c r="H256" i="40" s="1"/>
  <c r="I50" i="2"/>
  <c r="G256" i="40" s="1"/>
  <c r="J49" i="2"/>
  <c r="I49" i="2"/>
  <c r="J44" i="2"/>
  <c r="J43" i="2" s="1"/>
  <c r="J42" i="2" s="1"/>
  <c r="I44" i="2"/>
  <c r="J653" i="2"/>
  <c r="H101" i="40" s="1"/>
  <c r="H100" i="40" s="1"/>
  <c r="I653" i="2"/>
  <c r="J26" i="2"/>
  <c r="J25" i="2" s="1"/>
  <c r="J24" i="2" s="1"/>
  <c r="J23" i="2" s="1"/>
  <c r="J22" i="2" s="1"/>
  <c r="J21" i="2"/>
  <c r="H425" i="40" s="1"/>
  <c r="H424" i="40" s="1"/>
  <c r="H423" i="40" s="1"/>
  <c r="H422" i="40" s="1"/>
  <c r="I21" i="2"/>
  <c r="K886" i="51"/>
  <c r="K885" i="51" s="1"/>
  <c r="K884" i="51" s="1"/>
  <c r="J886" i="51"/>
  <c r="J885" i="51" s="1"/>
  <c r="J884" i="51" s="1"/>
  <c r="K882" i="51"/>
  <c r="K881" i="51" s="1"/>
  <c r="K880" i="51" s="1"/>
  <c r="J882" i="51"/>
  <c r="J881" i="51" s="1"/>
  <c r="J880" i="51" s="1"/>
  <c r="K878" i="51"/>
  <c r="J878" i="51"/>
  <c r="K875" i="51"/>
  <c r="J875" i="51"/>
  <c r="K872" i="51"/>
  <c r="J872" i="51"/>
  <c r="K866" i="51"/>
  <c r="J866" i="51"/>
  <c r="K864" i="51"/>
  <c r="J864" i="51"/>
  <c r="K862" i="51"/>
  <c r="J862" i="51"/>
  <c r="K860" i="51"/>
  <c r="J860" i="51"/>
  <c r="K853" i="51"/>
  <c r="J853" i="51"/>
  <c r="K850" i="51"/>
  <c r="J850" i="51"/>
  <c r="K847" i="51"/>
  <c r="J847" i="51"/>
  <c r="K844" i="51"/>
  <c r="J844" i="51"/>
  <c r="K838" i="51"/>
  <c r="K837" i="51" s="1"/>
  <c r="K836" i="51" s="1"/>
  <c r="K835" i="51" s="1"/>
  <c r="K834" i="51" s="1"/>
  <c r="J838" i="51"/>
  <c r="J837" i="51" s="1"/>
  <c r="J836" i="51" s="1"/>
  <c r="J835" i="51" s="1"/>
  <c r="J834" i="51" s="1"/>
  <c r="K829" i="51"/>
  <c r="K828" i="51" s="1"/>
  <c r="K827" i="51" s="1"/>
  <c r="K826" i="51" s="1"/>
  <c r="K825" i="51" s="1"/>
  <c r="K824" i="51" s="1"/>
  <c r="J829" i="51"/>
  <c r="J828" i="51" s="1"/>
  <c r="J827" i="51" s="1"/>
  <c r="J826" i="51" s="1"/>
  <c r="J825" i="51" s="1"/>
  <c r="J824" i="51" s="1"/>
  <c r="K822" i="51"/>
  <c r="K821" i="51" s="1"/>
  <c r="K820" i="51" s="1"/>
  <c r="K819" i="51" s="1"/>
  <c r="J822" i="51"/>
  <c r="J821" i="51" s="1"/>
  <c r="J820" i="51" s="1"/>
  <c r="J819" i="51" s="1"/>
  <c r="K817" i="51"/>
  <c r="K816" i="51" s="1"/>
  <c r="K815" i="51" s="1"/>
  <c r="K810" i="51" s="1"/>
  <c r="J817" i="51"/>
  <c r="J816" i="51" s="1"/>
  <c r="J815" i="51" s="1"/>
  <c r="J810" i="51" s="1"/>
  <c r="K807" i="51"/>
  <c r="K806" i="51" s="1"/>
  <c r="K805" i="51" s="1"/>
  <c r="K804" i="51" s="1"/>
  <c r="J807" i="51"/>
  <c r="J806" i="51" s="1"/>
  <c r="J805" i="51" s="1"/>
  <c r="J804" i="51" s="1"/>
  <c r="K802" i="51"/>
  <c r="K801" i="51" s="1"/>
  <c r="K800" i="51" s="1"/>
  <c r="K799" i="51" s="1"/>
  <c r="J802" i="51"/>
  <c r="J801" i="51" s="1"/>
  <c r="J800" i="51" s="1"/>
  <c r="J799" i="51" s="1"/>
  <c r="K797" i="51"/>
  <c r="K796" i="51" s="1"/>
  <c r="K795" i="51" s="1"/>
  <c r="K794" i="51" s="1"/>
  <c r="J797" i="51"/>
  <c r="J796" i="51" s="1"/>
  <c r="J795" i="51" s="1"/>
  <c r="J794" i="51" s="1"/>
  <c r="K785" i="51"/>
  <c r="J785" i="51"/>
  <c r="K781" i="51"/>
  <c r="J781" i="51"/>
  <c r="K777" i="51"/>
  <c r="K776" i="51" s="1"/>
  <c r="J777" i="51"/>
  <c r="J776" i="51" s="1"/>
  <c r="K769" i="51"/>
  <c r="J769" i="51"/>
  <c r="K763" i="51"/>
  <c r="J763" i="51"/>
  <c r="K745" i="51"/>
  <c r="K744" i="51" s="1"/>
  <c r="K743" i="51" s="1"/>
  <c r="K742" i="51" s="1"/>
  <c r="J745" i="51"/>
  <c r="J744" i="51" s="1"/>
  <c r="J743" i="51" s="1"/>
  <c r="J742" i="51" s="1"/>
  <c r="K756" i="51"/>
  <c r="J756" i="51"/>
  <c r="K754" i="51"/>
  <c r="J754" i="51"/>
  <c r="K752" i="51"/>
  <c r="J752" i="51"/>
  <c r="K739" i="51"/>
  <c r="K738" i="51" s="1"/>
  <c r="K737" i="51" s="1"/>
  <c r="K736" i="51" s="1"/>
  <c r="K735" i="51" s="1"/>
  <c r="J739" i="51"/>
  <c r="J738" i="51" s="1"/>
  <c r="J737" i="51" s="1"/>
  <c r="J736" i="51" s="1"/>
  <c r="J735" i="51" s="1"/>
  <c r="K732" i="51"/>
  <c r="K731" i="51" s="1"/>
  <c r="K730" i="51" s="1"/>
  <c r="K729" i="51" s="1"/>
  <c r="K728" i="51" s="1"/>
  <c r="K727" i="51" s="1"/>
  <c r="J732" i="51"/>
  <c r="J731" i="51" s="1"/>
  <c r="J730" i="51" s="1"/>
  <c r="J729" i="51" s="1"/>
  <c r="J728" i="51" s="1"/>
  <c r="J727" i="51" s="1"/>
  <c r="K724" i="51"/>
  <c r="K723" i="51" s="1"/>
  <c r="K722" i="51" s="1"/>
  <c r="K721" i="51" s="1"/>
  <c r="K720" i="51" s="1"/>
  <c r="J724" i="51"/>
  <c r="J723" i="51" s="1"/>
  <c r="J722" i="51" s="1"/>
  <c r="J721" i="51" s="1"/>
  <c r="J720" i="51" s="1"/>
  <c r="K718" i="51"/>
  <c r="J718" i="51"/>
  <c r="K715" i="51"/>
  <c r="J715" i="51"/>
  <c r="K713" i="51"/>
  <c r="J713" i="51"/>
  <c r="K709" i="51"/>
  <c r="J709" i="51"/>
  <c r="K707" i="51"/>
  <c r="J707" i="51"/>
  <c r="K705" i="51"/>
  <c r="J705" i="51"/>
  <c r="K702" i="51"/>
  <c r="J702" i="51"/>
  <c r="K700" i="51"/>
  <c r="J700" i="51"/>
  <c r="K698" i="51"/>
  <c r="J698" i="51"/>
  <c r="K691" i="51"/>
  <c r="K690" i="51" s="1"/>
  <c r="K689" i="51" s="1"/>
  <c r="K688" i="51" s="1"/>
  <c r="J691" i="51"/>
  <c r="J690" i="51" s="1"/>
  <c r="J689" i="51" s="1"/>
  <c r="J688" i="51" s="1"/>
  <c r="K686" i="51"/>
  <c r="K685" i="51" s="1"/>
  <c r="K684" i="51" s="1"/>
  <c r="K683" i="51" s="1"/>
  <c r="J686" i="51"/>
  <c r="J685" i="51" s="1"/>
  <c r="J684" i="51" s="1"/>
  <c r="J683" i="51" s="1"/>
  <c r="K671" i="51"/>
  <c r="K670" i="51" s="1"/>
  <c r="J671" i="51"/>
  <c r="J670" i="51" s="1"/>
  <c r="K666" i="51"/>
  <c r="K665" i="51" s="1"/>
  <c r="J666" i="51"/>
  <c r="J665" i="51" s="1"/>
  <c r="K662" i="51"/>
  <c r="K661" i="51" s="1"/>
  <c r="K660" i="51" s="1"/>
  <c r="J662" i="51"/>
  <c r="J661" i="51" s="1"/>
  <c r="J660" i="51" s="1"/>
  <c r="K657" i="51"/>
  <c r="K656" i="51" s="1"/>
  <c r="K655" i="51" s="1"/>
  <c r="K654" i="51" s="1"/>
  <c r="J657" i="51"/>
  <c r="J656" i="51" s="1"/>
  <c r="J655" i="51" s="1"/>
  <c r="J654" i="51" s="1"/>
  <c r="K680" i="51"/>
  <c r="J680" i="51"/>
  <c r="K677" i="51"/>
  <c r="J677" i="51"/>
  <c r="K650" i="51"/>
  <c r="K649" i="51" s="1"/>
  <c r="K648" i="51" s="1"/>
  <c r="K647" i="51" s="1"/>
  <c r="J650" i="51"/>
  <c r="J649" i="51" s="1"/>
  <c r="J648" i="51" s="1"/>
  <c r="J647" i="51" s="1"/>
  <c r="K645" i="51"/>
  <c r="K644" i="51" s="1"/>
  <c r="K643" i="51" s="1"/>
  <c r="J645" i="51"/>
  <c r="J644" i="51" s="1"/>
  <c r="J643" i="51" s="1"/>
  <c r="K640" i="51"/>
  <c r="J640" i="51"/>
  <c r="K635" i="51"/>
  <c r="J635" i="51"/>
  <c r="K633" i="51"/>
  <c r="J633" i="51"/>
  <c r="K631" i="51"/>
  <c r="J631" i="51"/>
  <c r="K625" i="51"/>
  <c r="K624" i="51" s="1"/>
  <c r="K623" i="51" s="1"/>
  <c r="K622" i="51" s="1"/>
  <c r="J625" i="51"/>
  <c r="J624" i="51" s="1"/>
  <c r="J623" i="51" s="1"/>
  <c r="J622" i="51" s="1"/>
  <c r="K620" i="51"/>
  <c r="K619" i="51" s="1"/>
  <c r="K618" i="51" s="1"/>
  <c r="K617" i="51" s="1"/>
  <c r="J620" i="51"/>
  <c r="J619" i="51" s="1"/>
  <c r="J618" i="51" s="1"/>
  <c r="J617" i="51" s="1"/>
  <c r="K615" i="51"/>
  <c r="K614" i="51" s="1"/>
  <c r="K613" i="51" s="1"/>
  <c r="J615" i="51"/>
  <c r="J614" i="51" s="1"/>
  <c r="J613" i="51" s="1"/>
  <c r="K608" i="51"/>
  <c r="K607" i="51" s="1"/>
  <c r="J608" i="51"/>
  <c r="J607" i="51" s="1"/>
  <c r="K605" i="51"/>
  <c r="K604" i="51" s="1"/>
  <c r="J605" i="51"/>
  <c r="J604" i="51" s="1"/>
  <c r="K602" i="51"/>
  <c r="K601" i="51" s="1"/>
  <c r="J602" i="51"/>
  <c r="J601" i="51" s="1"/>
  <c r="K599" i="51"/>
  <c r="J599" i="51"/>
  <c r="K596" i="51"/>
  <c r="J596" i="51"/>
  <c r="K594" i="51"/>
  <c r="J594" i="51"/>
  <c r="K592" i="51"/>
  <c r="J592" i="51"/>
  <c r="K588" i="51"/>
  <c r="J588" i="51"/>
  <c r="K584" i="51"/>
  <c r="J584" i="51"/>
  <c r="K582" i="51"/>
  <c r="J582" i="51"/>
  <c r="K579" i="51"/>
  <c r="J579" i="51"/>
  <c r="K577" i="51"/>
  <c r="J577" i="51"/>
  <c r="K574" i="51"/>
  <c r="J574" i="51"/>
  <c r="K568" i="51"/>
  <c r="J568" i="51"/>
  <c r="K555" i="51"/>
  <c r="J555" i="51"/>
  <c r="K553" i="51"/>
  <c r="J553" i="51"/>
  <c r="K551" i="51"/>
  <c r="J551" i="51"/>
  <c r="K549" i="51"/>
  <c r="J549" i="51"/>
  <c r="K546" i="51"/>
  <c r="J546" i="51"/>
  <c r="K541" i="51"/>
  <c r="J541" i="51"/>
  <c r="K539" i="51"/>
  <c r="J539" i="51"/>
  <c r="K536" i="51"/>
  <c r="J536" i="51"/>
  <c r="K530" i="51"/>
  <c r="K529" i="51" s="1"/>
  <c r="K528" i="51" s="1"/>
  <c r="K527" i="51" s="1"/>
  <c r="J530" i="51"/>
  <c r="J529" i="51" s="1"/>
  <c r="J528" i="51" s="1"/>
  <c r="J527" i="51" s="1"/>
  <c r="K525" i="51"/>
  <c r="J525" i="51"/>
  <c r="K521" i="51"/>
  <c r="J521" i="51"/>
  <c r="K519" i="51"/>
  <c r="J519" i="51"/>
  <c r="K516" i="51"/>
  <c r="J516" i="51"/>
  <c r="K514" i="51"/>
  <c r="J514" i="51"/>
  <c r="K511" i="51"/>
  <c r="J511" i="51"/>
  <c r="K504" i="51"/>
  <c r="K503" i="51" s="1"/>
  <c r="K502" i="51" s="1"/>
  <c r="K501" i="51" s="1"/>
  <c r="K500" i="51" s="1"/>
  <c r="K499" i="51" s="1"/>
  <c r="J504" i="51"/>
  <c r="J503" i="51" s="1"/>
  <c r="J502" i="51" s="1"/>
  <c r="J501" i="51" s="1"/>
  <c r="J500" i="51" s="1"/>
  <c r="J499" i="51" s="1"/>
  <c r="K495" i="51"/>
  <c r="K494" i="51" s="1"/>
  <c r="J495" i="51"/>
  <c r="J494" i="51" s="1"/>
  <c r="K491" i="51"/>
  <c r="K490" i="51" s="1"/>
  <c r="J491" i="51"/>
  <c r="J490" i="51" s="1"/>
  <c r="K487" i="51"/>
  <c r="K486" i="51" s="1"/>
  <c r="K485" i="51" s="1"/>
  <c r="K484" i="51" s="1"/>
  <c r="J487" i="51"/>
  <c r="J486" i="51" s="1"/>
  <c r="J485" i="51" s="1"/>
  <c r="J484" i="51" s="1"/>
  <c r="K481" i="51"/>
  <c r="K480" i="51" s="1"/>
  <c r="K479" i="51" s="1"/>
  <c r="K478" i="51" s="1"/>
  <c r="K477" i="51" s="1"/>
  <c r="J481" i="51"/>
  <c r="J480" i="51" s="1"/>
  <c r="J479" i="51" s="1"/>
  <c r="J478" i="51" s="1"/>
  <c r="J477" i="51" s="1"/>
  <c r="K473" i="51"/>
  <c r="K472" i="51" s="1"/>
  <c r="K471" i="51" s="1"/>
  <c r="K470" i="51" s="1"/>
  <c r="K469" i="51" s="1"/>
  <c r="J473" i="51"/>
  <c r="J472" i="51" s="1"/>
  <c r="J471" i="51" s="1"/>
  <c r="J470" i="51" s="1"/>
  <c r="J469" i="51" s="1"/>
  <c r="K467" i="51"/>
  <c r="K466" i="51" s="1"/>
  <c r="K465" i="51" s="1"/>
  <c r="K464" i="51" s="1"/>
  <c r="K463" i="51" s="1"/>
  <c r="J467" i="51"/>
  <c r="J466" i="51" s="1"/>
  <c r="J465" i="51" s="1"/>
  <c r="J464" i="51" s="1"/>
  <c r="J463" i="51" s="1"/>
  <c r="K460" i="51"/>
  <c r="K459" i="51" s="1"/>
  <c r="K458" i="51" s="1"/>
  <c r="J460" i="51"/>
  <c r="J459" i="51" s="1"/>
  <c r="J458" i="51" s="1"/>
  <c r="K450" i="51"/>
  <c r="K449" i="51" s="1"/>
  <c r="K448" i="51" s="1"/>
  <c r="J450" i="51"/>
  <c r="J449" i="51" s="1"/>
  <c r="J448" i="51" s="1"/>
  <c r="K445" i="51"/>
  <c r="K444" i="51" s="1"/>
  <c r="K443" i="51" s="1"/>
  <c r="K442" i="51" s="1"/>
  <c r="J445" i="51"/>
  <c r="J444" i="51" s="1"/>
  <c r="J443" i="51" s="1"/>
  <c r="J442" i="51" s="1"/>
  <c r="K440" i="51"/>
  <c r="K439" i="51" s="1"/>
  <c r="K438" i="51" s="1"/>
  <c r="K437" i="51" s="1"/>
  <c r="J440" i="51"/>
  <c r="J439" i="51" s="1"/>
  <c r="J438" i="51" s="1"/>
  <c r="J437" i="51" s="1"/>
  <c r="K435" i="51"/>
  <c r="K434" i="51" s="1"/>
  <c r="K433" i="51" s="1"/>
  <c r="K432" i="51" s="1"/>
  <c r="J435" i="51"/>
  <c r="J434" i="51" s="1"/>
  <c r="J433" i="51" s="1"/>
  <c r="J432" i="51" s="1"/>
  <c r="E50" i="41"/>
  <c r="D50" i="41"/>
  <c r="C50" i="41"/>
  <c r="E43" i="41"/>
  <c r="D43" i="41"/>
  <c r="E106" i="41"/>
  <c r="D106" i="41"/>
  <c r="E97" i="41"/>
  <c r="D97" i="41"/>
  <c r="E86" i="41"/>
  <c r="D86" i="41"/>
  <c r="E79" i="41"/>
  <c r="E78" i="41" s="1"/>
  <c r="E74" i="41"/>
  <c r="D79" i="41"/>
  <c r="D78" i="41"/>
  <c r="D74" i="41"/>
  <c r="J37" i="2" l="1"/>
  <c r="J30" i="2" s="1"/>
  <c r="J29" i="2" s="1"/>
  <c r="H68" i="40"/>
  <c r="J645" i="2"/>
  <c r="J762" i="51"/>
  <c r="J761" i="51" s="1"/>
  <c r="J780" i="51"/>
  <c r="K762" i="51"/>
  <c r="K761" i="51" s="1"/>
  <c r="K780" i="51"/>
  <c r="I522" i="2"/>
  <c r="J522" i="2"/>
  <c r="H32" i="40"/>
  <c r="H31" i="40" s="1"/>
  <c r="J504" i="2"/>
  <c r="I504" i="2"/>
  <c r="J809" i="51"/>
  <c r="K809" i="51"/>
  <c r="K535" i="51"/>
  <c r="J535" i="51"/>
  <c r="K697" i="51"/>
  <c r="J155" i="2"/>
  <c r="G397" i="40"/>
  <c r="G396" i="40" s="1"/>
  <c r="I155" i="2"/>
  <c r="K510" i="51"/>
  <c r="K509" i="51" s="1"/>
  <c r="K508" i="51" s="1"/>
  <c r="K507" i="51" s="1"/>
  <c r="J510" i="51"/>
  <c r="J509" i="51" s="1"/>
  <c r="J508" i="51" s="1"/>
  <c r="J507" i="51" s="1"/>
  <c r="J431" i="2"/>
  <c r="J430" i="2" s="1"/>
  <c r="J429" i="2" s="1"/>
  <c r="J428" i="2" s="1"/>
  <c r="J712" i="51"/>
  <c r="J711" i="51" s="1"/>
  <c r="K630" i="51"/>
  <c r="K629" i="51" s="1"/>
  <c r="K628" i="51" s="1"/>
  <c r="K627" i="51" s="1"/>
  <c r="I593" i="2"/>
  <c r="K664" i="51"/>
  <c r="K659" i="51" s="1"/>
  <c r="H76" i="40"/>
  <c r="J118" i="2"/>
  <c r="J117" i="2" s="1"/>
  <c r="J116" i="2" s="1"/>
  <c r="J115" i="2" s="1"/>
  <c r="J473" i="2"/>
  <c r="I198" i="2"/>
  <c r="J489" i="51"/>
  <c r="J483" i="51" s="1"/>
  <c r="J476" i="51" s="1"/>
  <c r="K871" i="51"/>
  <c r="K870" i="51" s="1"/>
  <c r="K869" i="51" s="1"/>
  <c r="K868" i="51" s="1"/>
  <c r="K462" i="51"/>
  <c r="J697" i="51"/>
  <c r="J124" i="2"/>
  <c r="J123" i="2" s="1"/>
  <c r="J122" i="2" s="1"/>
  <c r="J121" i="2" s="1"/>
  <c r="I508" i="2"/>
  <c r="I507" i="2" s="1"/>
  <c r="J676" i="51"/>
  <c r="J675" i="51" s="1"/>
  <c r="J674" i="51" s="1"/>
  <c r="J704" i="51"/>
  <c r="K712" i="51"/>
  <c r="K711" i="51" s="1"/>
  <c r="J843" i="51"/>
  <c r="J842" i="51" s="1"/>
  <c r="J841" i="51" s="1"/>
  <c r="J840" i="51" s="1"/>
  <c r="G444" i="40"/>
  <c r="J183" i="2"/>
  <c r="J182" i="2" s="1"/>
  <c r="J181" i="2" s="1"/>
  <c r="J295" i="2"/>
  <c r="G56" i="40"/>
  <c r="G55" i="40" s="1"/>
  <c r="J630" i="51"/>
  <c r="J629" i="51" s="1"/>
  <c r="J628" i="51" s="1"/>
  <c r="J627" i="51" s="1"/>
  <c r="K704" i="51"/>
  <c r="J134" i="2"/>
  <c r="J133" i="2" s="1"/>
  <c r="J132" i="2" s="1"/>
  <c r="G64" i="40"/>
  <c r="H67" i="40"/>
  <c r="G125" i="40"/>
  <c r="G124" i="40" s="1"/>
  <c r="K751" i="51"/>
  <c r="K750" i="51" s="1"/>
  <c r="I67" i="2"/>
  <c r="G253" i="40"/>
  <c r="G252" i="40" s="1"/>
  <c r="I170" i="2"/>
  <c r="J223" i="2"/>
  <c r="I293" i="2"/>
  <c r="I300" i="2"/>
  <c r="J315" i="2"/>
  <c r="J404" i="2"/>
  <c r="J403" i="2" s="1"/>
  <c r="J402" i="2" s="1"/>
  <c r="J401" i="2" s="1"/>
  <c r="I494" i="2"/>
  <c r="J572" i="2"/>
  <c r="I648" i="2"/>
  <c r="H116" i="40"/>
  <c r="H115" i="40" s="1"/>
  <c r="H105" i="40"/>
  <c r="H104" i="40" s="1"/>
  <c r="J652" i="2"/>
  <c r="J41" i="2" s="1"/>
  <c r="I65" i="2"/>
  <c r="J82" i="2"/>
  <c r="J81" i="2" s="1"/>
  <c r="J80" i="2" s="1"/>
  <c r="J79" i="2" s="1"/>
  <c r="J163" i="2"/>
  <c r="J221" i="2"/>
  <c r="J273" i="2"/>
  <c r="I578" i="2"/>
  <c r="J587" i="2"/>
  <c r="I589" i="2"/>
  <c r="I586" i="2" s="1"/>
  <c r="J613" i="2"/>
  <c r="G349" i="40"/>
  <c r="G348" i="40" s="1"/>
  <c r="G347" i="40" s="1"/>
  <c r="G346" i="40" s="1"/>
  <c r="K859" i="51"/>
  <c r="K858" i="51" s="1"/>
  <c r="K857" i="51" s="1"/>
  <c r="K856" i="51" s="1"/>
  <c r="J290" i="2"/>
  <c r="J664" i="51"/>
  <c r="J659" i="51" s="1"/>
  <c r="G357" i="40"/>
  <c r="G356" i="40" s="1"/>
  <c r="J98" i="2"/>
  <c r="J97" i="2" s="1"/>
  <c r="J96" i="2" s="1"/>
  <c r="J95" i="2" s="1"/>
  <c r="I143" i="2"/>
  <c r="I142" i="2" s="1"/>
  <c r="I141" i="2" s="1"/>
  <c r="I140" i="2" s="1"/>
  <c r="J179" i="2"/>
  <c r="J215" i="2"/>
  <c r="J214" i="2" s="1"/>
  <c r="J213" i="2" s="1"/>
  <c r="J212" i="2" s="1"/>
  <c r="J211" i="2" s="1"/>
  <c r="G175" i="40"/>
  <c r="I378" i="2"/>
  <c r="J416" i="2"/>
  <c r="J518" i="2"/>
  <c r="I602" i="2"/>
  <c r="I623" i="2"/>
  <c r="I622" i="2" s="1"/>
  <c r="I621" i="2" s="1"/>
  <c r="J654" i="2"/>
  <c r="J650" i="2" s="1"/>
  <c r="H28" i="40"/>
  <c r="H27" i="40" s="1"/>
  <c r="G95" i="40"/>
  <c r="G94" i="40" s="1"/>
  <c r="G108" i="40"/>
  <c r="G107" i="40" s="1"/>
  <c r="G106" i="40" s="1"/>
  <c r="G192" i="40"/>
  <c r="G191" i="40" s="1"/>
  <c r="G233" i="40"/>
  <c r="G232" i="40" s="1"/>
  <c r="H221" i="40"/>
  <c r="H220" i="40" s="1"/>
  <c r="G324" i="40"/>
  <c r="G323" i="40" s="1"/>
  <c r="G322" i="40" s="1"/>
  <c r="G321" i="40" s="1"/>
  <c r="G246" i="40"/>
  <c r="G245" i="40" s="1"/>
  <c r="H151" i="40"/>
  <c r="H150" i="40" s="1"/>
  <c r="G184" i="40"/>
  <c r="G183" i="40" s="1"/>
  <c r="G289" i="40"/>
  <c r="G288" i="40" s="1"/>
  <c r="J751" i="51"/>
  <c r="J750" i="51" s="1"/>
  <c r="J871" i="51"/>
  <c r="J870" i="51" s="1"/>
  <c r="J869" i="51" s="1"/>
  <c r="J868" i="51" s="1"/>
  <c r="J20" i="2"/>
  <c r="J19" i="2" s="1"/>
  <c r="J18" i="2" s="1"/>
  <c r="J17" i="2" s="1"/>
  <c r="H444" i="40"/>
  <c r="I172" i="2"/>
  <c r="I202" i="2"/>
  <c r="I201" i="2" s="1"/>
  <c r="I200" i="2" s="1"/>
  <c r="J358" i="2"/>
  <c r="J378" i="2"/>
  <c r="I404" i="2"/>
  <c r="I403" i="2" s="1"/>
  <c r="I402" i="2" s="1"/>
  <c r="I401" i="2" s="1"/>
  <c r="J494" i="2"/>
  <c r="J512" i="2"/>
  <c r="I572" i="2"/>
  <c r="J615" i="2"/>
  <c r="G121" i="40"/>
  <c r="G119" i="40" s="1"/>
  <c r="G168" i="40"/>
  <c r="G167" i="40" s="1"/>
  <c r="H461" i="40"/>
  <c r="H459" i="40" s="1"/>
  <c r="J174" i="2"/>
  <c r="J298" i="2"/>
  <c r="H123" i="40"/>
  <c r="H122" i="40" s="1"/>
  <c r="G136" i="40"/>
  <c r="G135" i="40" s="1"/>
  <c r="I315" i="2"/>
  <c r="I318" i="2"/>
  <c r="G139" i="40"/>
  <c r="G138" i="40" s="1"/>
  <c r="G177" i="40"/>
  <c r="G176" i="40" s="1"/>
  <c r="I356" i="2"/>
  <c r="G207" i="40"/>
  <c r="G206" i="40" s="1"/>
  <c r="G205" i="40" s="1"/>
  <c r="I384" i="2"/>
  <c r="I383" i="2" s="1"/>
  <c r="H354" i="40"/>
  <c r="H353" i="40" s="1"/>
  <c r="H352" i="40" s="1"/>
  <c r="H351" i="40" s="1"/>
  <c r="J444" i="2"/>
  <c r="J443" i="2" s="1"/>
  <c r="J442" i="2" s="1"/>
  <c r="J441" i="2" s="1"/>
  <c r="J559" i="2"/>
  <c r="J558" i="2" s="1"/>
  <c r="J557" i="2" s="1"/>
  <c r="J556" i="2" s="1"/>
  <c r="J555" i="2" s="1"/>
  <c r="H452" i="40"/>
  <c r="H451" i="40" s="1"/>
  <c r="I615" i="2"/>
  <c r="G89" i="40"/>
  <c r="G88" i="40" s="1"/>
  <c r="K843" i="51"/>
  <c r="K842" i="51" s="1"/>
  <c r="K841" i="51" s="1"/>
  <c r="K840" i="51" s="1"/>
  <c r="G425" i="40"/>
  <c r="G424" i="40" s="1"/>
  <c r="G423" i="40" s="1"/>
  <c r="G422" i="40" s="1"/>
  <c r="I20" i="2"/>
  <c r="I19" i="2" s="1"/>
  <c r="I18" i="2" s="1"/>
  <c r="I17" i="2" s="1"/>
  <c r="J48" i="2"/>
  <c r="J47" i="2" s="1"/>
  <c r="J46" i="2" s="1"/>
  <c r="J45" i="2" s="1"/>
  <c r="H255" i="40"/>
  <c r="H254" i="40" s="1"/>
  <c r="J59" i="2"/>
  <c r="J58" i="2" s="1"/>
  <c r="J57" i="2" s="1"/>
  <c r="J56" i="2" s="1"/>
  <c r="H326" i="40"/>
  <c r="H324" i="40" s="1"/>
  <c r="H323" i="40" s="1"/>
  <c r="H322" i="40" s="1"/>
  <c r="G374" i="40"/>
  <c r="H438" i="40"/>
  <c r="H437" i="40" s="1"/>
  <c r="H436" i="40" s="1"/>
  <c r="J107" i="2"/>
  <c r="J106" i="2" s="1"/>
  <c r="H443" i="40"/>
  <c r="H442" i="40" s="1"/>
  <c r="J161" i="2"/>
  <c r="I187" i="2"/>
  <c r="G480" i="40"/>
  <c r="G479" i="40" s="1"/>
  <c r="I194" i="2"/>
  <c r="G367" i="40"/>
  <c r="G365" i="40" s="1"/>
  <c r="G364" i="40" s="1"/>
  <c r="G363" i="40" s="1"/>
  <c r="H349" i="40"/>
  <c r="H348" i="40" s="1"/>
  <c r="H347" i="40" s="1"/>
  <c r="H346" i="40" s="1"/>
  <c r="J229" i="2"/>
  <c r="J228" i="2" s="1"/>
  <c r="J227" i="2" s="1"/>
  <c r="H291" i="40"/>
  <c r="H290" i="40" s="1"/>
  <c r="J249" i="2"/>
  <c r="I267" i="2"/>
  <c r="I266" i="2" s="1"/>
  <c r="I265" i="2" s="1"/>
  <c r="G273" i="40"/>
  <c r="G272" i="40" s="1"/>
  <c r="H293" i="40"/>
  <c r="H292" i="40" s="1"/>
  <c r="J275" i="2"/>
  <c r="I290" i="2"/>
  <c r="G113" i="40"/>
  <c r="G112" i="40" s="1"/>
  <c r="J318" i="2"/>
  <c r="H139" i="40"/>
  <c r="H138" i="40" s="1"/>
  <c r="H177" i="40"/>
  <c r="H176" i="40" s="1"/>
  <c r="J356" i="2"/>
  <c r="H207" i="40"/>
  <c r="H206" i="40" s="1"/>
  <c r="H205" i="40" s="1"/>
  <c r="J384" i="2"/>
  <c r="J383" i="2" s="1"/>
  <c r="J421" i="2"/>
  <c r="H233" i="40"/>
  <c r="H232" i="40" s="1"/>
  <c r="I460" i="2"/>
  <c r="I459" i="2" s="1"/>
  <c r="H36" i="40"/>
  <c r="H35" i="40" s="1"/>
  <c r="H34" i="40" s="1"/>
  <c r="J508" i="2"/>
  <c r="J507" i="2" s="1"/>
  <c r="J544" i="2"/>
  <c r="J543" i="2" s="1"/>
  <c r="J542" i="2" s="1"/>
  <c r="H54" i="40"/>
  <c r="H53" i="40" s="1"/>
  <c r="H52" i="40" s="1"/>
  <c r="I604" i="2"/>
  <c r="H103" i="40"/>
  <c r="H102" i="40" s="1"/>
  <c r="J623" i="2"/>
  <c r="J622" i="2" s="1"/>
  <c r="J621" i="2" s="1"/>
  <c r="H21" i="40"/>
  <c r="G78" i="40"/>
  <c r="G76" i="40" s="1"/>
  <c r="H136" i="40"/>
  <c r="H135" i="40" s="1"/>
  <c r="H359" i="40"/>
  <c r="H358" i="40" s="1"/>
  <c r="H480" i="40"/>
  <c r="H479" i="40" s="1"/>
  <c r="J254" i="2"/>
  <c r="J253" i="2" s="1"/>
  <c r="J252" i="2" s="1"/>
  <c r="J251" i="2" s="1"/>
  <c r="H411" i="40"/>
  <c r="H410" i="40" s="1"/>
  <c r="H409" i="40" s="1"/>
  <c r="H408" i="40" s="1"/>
  <c r="H217" i="40"/>
  <c r="H216" i="40" s="1"/>
  <c r="J412" i="2"/>
  <c r="H394" i="40"/>
  <c r="J153" i="2"/>
  <c r="I669" i="2"/>
  <c r="I668" i="2" s="1"/>
  <c r="I667" i="2" s="1"/>
  <c r="I666" i="2" s="1"/>
  <c r="I665" i="2" s="1"/>
  <c r="F16" i="74"/>
  <c r="J431" i="51"/>
  <c r="J859" i="51"/>
  <c r="J858" i="51" s="1"/>
  <c r="J857" i="51" s="1"/>
  <c r="J856" i="51" s="1"/>
  <c r="G105" i="40"/>
  <c r="G104" i="40" s="1"/>
  <c r="I43" i="2"/>
  <c r="I42" i="2" s="1"/>
  <c r="I76" i="2"/>
  <c r="I75" i="2" s="1"/>
  <c r="I74" i="2" s="1"/>
  <c r="G429" i="40"/>
  <c r="G428" i="40" s="1"/>
  <c r="G427" i="40" s="1"/>
  <c r="G426" i="40" s="1"/>
  <c r="J103" i="2"/>
  <c r="J102" i="2" s="1"/>
  <c r="H434" i="40"/>
  <c r="H433" i="40" s="1"/>
  <c r="H432" i="40" s="1"/>
  <c r="H339" i="40"/>
  <c r="H338" i="40" s="1"/>
  <c r="J148" i="2"/>
  <c r="J147" i="2" s="1"/>
  <c r="J146" i="2" s="1"/>
  <c r="J145" i="2" s="1"/>
  <c r="H463" i="40"/>
  <c r="H462" i="40" s="1"/>
  <c r="J177" i="2"/>
  <c r="I247" i="2"/>
  <c r="G287" i="40"/>
  <c r="G286" i="40" s="1"/>
  <c r="H273" i="40"/>
  <c r="H272" i="40" s="1"/>
  <c r="J267" i="2"/>
  <c r="J266" i="2" s="1"/>
  <c r="J265" i="2" s="1"/>
  <c r="I273" i="2"/>
  <c r="G285" i="40"/>
  <c r="G284" i="40" s="1"/>
  <c r="H112" i="40"/>
  <c r="G146" i="40"/>
  <c r="G145" i="40" s="1"/>
  <c r="I325" i="2"/>
  <c r="I328" i="2"/>
  <c r="G149" i="40"/>
  <c r="G148" i="40" s="1"/>
  <c r="G179" i="40"/>
  <c r="G178" i="40" s="1"/>
  <c r="I358" i="2"/>
  <c r="I361" i="2"/>
  <c r="G182" i="40"/>
  <c r="G181" i="40" s="1"/>
  <c r="I371" i="2"/>
  <c r="G194" i="40"/>
  <c r="G193" i="40" s="1"/>
  <c r="I375" i="2"/>
  <c r="G198" i="40"/>
  <c r="G197" i="40" s="1"/>
  <c r="I381" i="2"/>
  <c r="I380" i="2" s="1"/>
  <c r="G204" i="40"/>
  <c r="G203" i="40" s="1"/>
  <c r="G202" i="40" s="1"/>
  <c r="H238" i="40"/>
  <c r="H237" i="40" s="1"/>
  <c r="H236" i="40" s="1"/>
  <c r="H235" i="40" s="1"/>
  <c r="J394" i="2"/>
  <c r="J393" i="2" s="1"/>
  <c r="J392" i="2" s="1"/>
  <c r="H219" i="40"/>
  <c r="H218" i="40" s="1"/>
  <c r="J414" i="2"/>
  <c r="G311" i="40"/>
  <c r="G310" i="40" s="1"/>
  <c r="I473" i="2"/>
  <c r="I476" i="2"/>
  <c r="G314" i="40"/>
  <c r="G313" i="40" s="1"/>
  <c r="G407" i="40"/>
  <c r="G406" i="40" s="1"/>
  <c r="G405" i="40" s="1"/>
  <c r="G404" i="40" s="1"/>
  <c r="G403" i="40" s="1"/>
  <c r="I538" i="2"/>
  <c r="I537" i="2" s="1"/>
  <c r="I536" i="2" s="1"/>
  <c r="I535" i="2" s="1"/>
  <c r="I548" i="2"/>
  <c r="I547" i="2" s="1"/>
  <c r="I546" i="2" s="1"/>
  <c r="G60" i="40"/>
  <c r="G59" i="40" s="1"/>
  <c r="G58" i="40" s="1"/>
  <c r="G57" i="40" s="1"/>
  <c r="G85" i="40"/>
  <c r="J631" i="2"/>
  <c r="J630" i="2" s="1"/>
  <c r="J629" i="2" s="1"/>
  <c r="J628" i="2" s="1"/>
  <c r="H118" i="40"/>
  <c r="H117" i="40" s="1"/>
  <c r="I675" i="2"/>
  <c r="I674" i="2" s="1"/>
  <c r="I673" i="2" s="1"/>
  <c r="I672" i="2" s="1"/>
  <c r="I671" i="2" s="1"/>
  <c r="G23" i="40"/>
  <c r="G21" i="40" s="1"/>
  <c r="G39" i="40"/>
  <c r="G44" i="40"/>
  <c r="G43" i="40" s="1"/>
  <c r="G50" i="40"/>
  <c r="G49" i="40" s="1"/>
  <c r="H70" i="40"/>
  <c r="G129" i="40"/>
  <c r="G128" i="40" s="1"/>
  <c r="H140" i="40"/>
  <c r="H149" i="40"/>
  <c r="H148" i="40" s="1"/>
  <c r="H283" i="40"/>
  <c r="H282" i="40" s="1"/>
  <c r="G320" i="40"/>
  <c r="G319" i="40" s="1"/>
  <c r="G318" i="40" s="1"/>
  <c r="G317" i="40" s="1"/>
  <c r="G316" i="40" s="1"/>
  <c r="I26" i="2"/>
  <c r="I25" i="2" s="1"/>
  <c r="I24" i="2" s="1"/>
  <c r="I23" i="2" s="1"/>
  <c r="I22" i="2" s="1"/>
  <c r="I72" i="2"/>
  <c r="I71" i="2" s="1"/>
  <c r="I70" i="2" s="1"/>
  <c r="I69" i="2" s="1"/>
  <c r="G420" i="40"/>
  <c r="G419" i="40" s="1"/>
  <c r="G418" i="40" s="1"/>
  <c r="G417" i="40" s="1"/>
  <c r="G412" i="40" s="1"/>
  <c r="I98" i="2"/>
  <c r="I97" i="2" s="1"/>
  <c r="I96" i="2" s="1"/>
  <c r="I95" i="2" s="1"/>
  <c r="G401" i="40"/>
  <c r="G400" i="40" s="1"/>
  <c r="J166" i="2"/>
  <c r="H448" i="40"/>
  <c r="H447" i="40" s="1"/>
  <c r="I223" i="2"/>
  <c r="I220" i="2" s="1"/>
  <c r="I219" i="2" s="1"/>
  <c r="I218" i="2" s="1"/>
  <c r="I217" i="2" s="1"/>
  <c r="G337" i="40"/>
  <c r="G336" i="40" s="1"/>
  <c r="I275" i="2"/>
  <c r="G293" i="40"/>
  <c r="G292" i="40" s="1"/>
  <c r="J661" i="2"/>
  <c r="J660" i="2" s="1"/>
  <c r="J659" i="2" s="1"/>
  <c r="J658" i="2" s="1"/>
  <c r="J657" i="2" s="1"/>
  <c r="J656" i="2" s="1"/>
  <c r="H304" i="40"/>
  <c r="H303" i="40" s="1"/>
  <c r="H302" i="40" s="1"/>
  <c r="H301" i="40" s="1"/>
  <c r="H133" i="40"/>
  <c r="H132" i="40" s="1"/>
  <c r="G101" i="40"/>
  <c r="G100" i="40" s="1"/>
  <c r="I652" i="2"/>
  <c r="H361" i="40"/>
  <c r="H360" i="40" s="1"/>
  <c r="J67" i="2"/>
  <c r="J64" i="2" s="1"/>
  <c r="J63" i="2" s="1"/>
  <c r="J62" i="2" s="1"/>
  <c r="H429" i="40"/>
  <c r="H428" i="40" s="1"/>
  <c r="H427" i="40" s="1"/>
  <c r="H426" i="40" s="1"/>
  <c r="J76" i="2"/>
  <c r="J75" i="2" s="1"/>
  <c r="J74" i="2" s="1"/>
  <c r="I82" i="2"/>
  <c r="I81" i="2" s="1"/>
  <c r="I80" i="2" s="1"/>
  <c r="I79" i="2" s="1"/>
  <c r="G456" i="40"/>
  <c r="G455" i="40" s="1"/>
  <c r="H289" i="40"/>
  <c r="H288" i="40" s="1"/>
  <c r="J138" i="2"/>
  <c r="J137" i="2" s="1"/>
  <c r="J136" i="2" s="1"/>
  <c r="I174" i="2"/>
  <c r="G461" i="40"/>
  <c r="G459" i="40" s="1"/>
  <c r="I183" i="2"/>
  <c r="G476" i="40"/>
  <c r="G475" i="40" s="1"/>
  <c r="H341" i="40"/>
  <c r="H340" i="40" s="1"/>
  <c r="J225" i="2"/>
  <c r="J240" i="2"/>
  <c r="J239" i="2" s="1"/>
  <c r="J238" i="2" s="1"/>
  <c r="J237" i="2" s="1"/>
  <c r="H261" i="40"/>
  <c r="H260" i="40" s="1"/>
  <c r="H259" i="40" s="1"/>
  <c r="H258" i="40" s="1"/>
  <c r="H257" i="40" s="1"/>
  <c r="H287" i="40"/>
  <c r="H286" i="40" s="1"/>
  <c r="J247" i="2"/>
  <c r="H271" i="40"/>
  <c r="H270" i="40" s="1"/>
  <c r="J261" i="2"/>
  <c r="J260" i="2" s="1"/>
  <c r="J259" i="2" s="1"/>
  <c r="J258" i="2" s="1"/>
  <c r="J257" i="2" s="1"/>
  <c r="H146" i="40"/>
  <c r="H145" i="40" s="1"/>
  <c r="J325" i="2"/>
  <c r="H157" i="40"/>
  <c r="H156" i="40" s="1"/>
  <c r="H175" i="40"/>
  <c r="H173" i="40" s="1"/>
  <c r="J361" i="2"/>
  <c r="H182" i="40"/>
  <c r="H181" i="40" s="1"/>
  <c r="J371" i="2"/>
  <c r="H194" i="40"/>
  <c r="H193" i="40" s="1"/>
  <c r="J375" i="2"/>
  <c r="H198" i="40"/>
  <c r="H197" i="40" s="1"/>
  <c r="J381" i="2"/>
  <c r="J380" i="2" s="1"/>
  <c r="H204" i="40"/>
  <c r="H203" i="40" s="1"/>
  <c r="H202" i="40" s="1"/>
  <c r="J387" i="2"/>
  <c r="J386" i="2" s="1"/>
  <c r="H210" i="40"/>
  <c r="H209" i="40" s="1"/>
  <c r="H208" i="40" s="1"/>
  <c r="I412" i="2"/>
  <c r="G217" i="40"/>
  <c r="G216" i="40" s="1"/>
  <c r="I438" i="2"/>
  <c r="I437" i="2" s="1"/>
  <c r="I436" i="2" s="1"/>
  <c r="I435" i="2" s="1"/>
  <c r="G299" i="40"/>
  <c r="G298" i="40" s="1"/>
  <c r="G297" i="40" s="1"/>
  <c r="G296" i="40" s="1"/>
  <c r="H310" i="40"/>
  <c r="H242" i="40"/>
  <c r="H241" i="40" s="1"/>
  <c r="H240" i="40" s="1"/>
  <c r="J460" i="2"/>
  <c r="J459" i="2" s="1"/>
  <c r="G32" i="40"/>
  <c r="G31" i="40" s="1"/>
  <c r="J538" i="2"/>
  <c r="J537" i="2" s="1"/>
  <c r="J536" i="2" s="1"/>
  <c r="J535" i="2" s="1"/>
  <c r="H407" i="40"/>
  <c r="H406" i="40" s="1"/>
  <c r="H405" i="40" s="1"/>
  <c r="H404" i="40" s="1"/>
  <c r="G452" i="40"/>
  <c r="G451" i="40" s="1"/>
  <c r="I559" i="2"/>
  <c r="I558" i="2" s="1"/>
  <c r="I557" i="2" s="1"/>
  <c r="I556" i="2" s="1"/>
  <c r="I555" i="2" s="1"/>
  <c r="H83" i="40"/>
  <c r="H82" i="40" s="1"/>
  <c r="J578" i="2"/>
  <c r="J581" i="2"/>
  <c r="H86" i="40"/>
  <c r="H85" i="40" s="1"/>
  <c r="J604" i="2"/>
  <c r="H223" i="40"/>
  <c r="H222" i="40" s="1"/>
  <c r="J607" i="2"/>
  <c r="H231" i="40"/>
  <c r="H230" i="40" s="1"/>
  <c r="H91" i="40"/>
  <c r="H90" i="40" s="1"/>
  <c r="J617" i="2"/>
  <c r="I661" i="2"/>
  <c r="I660" i="2" s="1"/>
  <c r="I659" i="2" s="1"/>
  <c r="I658" i="2" s="1"/>
  <c r="I657" i="2" s="1"/>
  <c r="I656" i="2" s="1"/>
  <c r="G304" i="40"/>
  <c r="G303" i="40" s="1"/>
  <c r="G302" i="40" s="1"/>
  <c r="G301" i="40" s="1"/>
  <c r="H39" i="40"/>
  <c r="H50" i="40"/>
  <c r="H49" i="40" s="1"/>
  <c r="G83" i="40"/>
  <c r="G82" i="40" s="1"/>
  <c r="H95" i="40"/>
  <c r="H94" i="40" s="1"/>
  <c r="H179" i="40"/>
  <c r="H178" i="40" s="1"/>
  <c r="G341" i="40"/>
  <c r="G340" i="40" s="1"/>
  <c r="H365" i="40"/>
  <c r="H320" i="40"/>
  <c r="H319" i="40" s="1"/>
  <c r="H318" i="40" s="1"/>
  <c r="H317" i="40" s="1"/>
  <c r="H316" i="40" s="1"/>
  <c r="J72" i="2"/>
  <c r="J71" i="2" s="1"/>
  <c r="J70" i="2" s="1"/>
  <c r="J69" i="2" s="1"/>
  <c r="H420" i="40"/>
  <c r="H419" i="40" s="1"/>
  <c r="H418" i="40" s="1"/>
  <c r="H417" i="40" s="1"/>
  <c r="H412" i="40" s="1"/>
  <c r="J93" i="2"/>
  <c r="J92" i="2" s="1"/>
  <c r="J91" i="2" s="1"/>
  <c r="J90" i="2" s="1"/>
  <c r="H374" i="40"/>
  <c r="H373" i="40" s="1"/>
  <c r="H372" i="40" s="1"/>
  <c r="H371" i="40" s="1"/>
  <c r="H400" i="40"/>
  <c r="I103" i="2"/>
  <c r="I102" i="2" s="1"/>
  <c r="I118" i="2"/>
  <c r="I117" i="2" s="1"/>
  <c r="I116" i="2" s="1"/>
  <c r="I115" i="2" s="1"/>
  <c r="G472" i="40"/>
  <c r="G471" i="40" s="1"/>
  <c r="G470" i="40" s="1"/>
  <c r="G469" i="40" s="1"/>
  <c r="I134" i="2"/>
  <c r="I133" i="2" s="1"/>
  <c r="I132" i="2" s="1"/>
  <c r="I131" i="2" s="1"/>
  <c r="G275" i="40"/>
  <c r="G274" i="40" s="1"/>
  <c r="I163" i="2"/>
  <c r="I166" i="2"/>
  <c r="I179" i="2"/>
  <c r="G465" i="40"/>
  <c r="G464" i="40" s="1"/>
  <c r="H475" i="40"/>
  <c r="J198" i="2"/>
  <c r="H370" i="40"/>
  <c r="H369" i="40" s="1"/>
  <c r="I215" i="2"/>
  <c r="I214" i="2" s="1"/>
  <c r="I213" i="2" s="1"/>
  <c r="I212" i="2" s="1"/>
  <c r="I211" i="2" s="1"/>
  <c r="G345" i="40"/>
  <c r="G344" i="40" s="1"/>
  <c r="G343" i="40" s="1"/>
  <c r="G342" i="40" s="1"/>
  <c r="I240" i="2"/>
  <c r="I239" i="2" s="1"/>
  <c r="I238" i="2" s="1"/>
  <c r="I237" i="2" s="1"/>
  <c r="I254" i="2"/>
  <c r="I253" i="2" s="1"/>
  <c r="I252" i="2" s="1"/>
  <c r="I251" i="2" s="1"/>
  <c r="J300" i="2"/>
  <c r="H129" i="40"/>
  <c r="H128" i="40" s="1"/>
  <c r="I320" i="2"/>
  <c r="I330" i="2"/>
  <c r="G151" i="40"/>
  <c r="G150" i="40" s="1"/>
  <c r="I334" i="2"/>
  <c r="G155" i="40"/>
  <c r="G154" i="40" s="1"/>
  <c r="I353" i="2"/>
  <c r="I367" i="2"/>
  <c r="I416" i="2"/>
  <c r="G226" i="40"/>
  <c r="G225" i="40" s="1"/>
  <c r="J438" i="2"/>
  <c r="J437" i="2" s="1"/>
  <c r="J436" i="2" s="1"/>
  <c r="J435" i="2" s="1"/>
  <c r="H299" i="40"/>
  <c r="H298" i="40" s="1"/>
  <c r="H297" i="40" s="1"/>
  <c r="H296" i="40" s="1"/>
  <c r="J471" i="2"/>
  <c r="H309" i="40"/>
  <c r="H308" i="40" s="1"/>
  <c r="J476" i="2"/>
  <c r="H314" i="40"/>
  <c r="H313" i="40" s="1"/>
  <c r="J465" i="2"/>
  <c r="J464" i="2" s="1"/>
  <c r="H247" i="40"/>
  <c r="H246" i="40" s="1"/>
  <c r="H245" i="40" s="1"/>
  <c r="I512" i="2"/>
  <c r="I575" i="2"/>
  <c r="I613" i="2"/>
  <c r="G75" i="40"/>
  <c r="G74" i="40" s="1"/>
  <c r="I619" i="2"/>
  <c r="G93" i="40"/>
  <c r="G92" i="40" s="1"/>
  <c r="J642" i="2"/>
  <c r="H64" i="40"/>
  <c r="G68" i="40"/>
  <c r="G67" i="40" s="1"/>
  <c r="I39" i="2"/>
  <c r="I38" i="2" s="1"/>
  <c r="G97" i="40"/>
  <c r="G96" i="40" s="1"/>
  <c r="J675" i="2"/>
  <c r="J674" i="2" s="1"/>
  <c r="J673" i="2" s="1"/>
  <c r="J672" i="2" s="1"/>
  <c r="J671" i="2" s="1"/>
  <c r="J664" i="2" s="1"/>
  <c r="H391" i="40"/>
  <c r="H390" i="40" s="1"/>
  <c r="H389" i="40" s="1"/>
  <c r="G80" i="40"/>
  <c r="G79" i="40" s="1"/>
  <c r="H97" i="40"/>
  <c r="H96" i="40" s="1"/>
  <c r="G123" i="40"/>
  <c r="G122" i="40" s="1"/>
  <c r="H168" i="40"/>
  <c r="H167" i="40" s="1"/>
  <c r="G188" i="40"/>
  <c r="G187" i="40" s="1"/>
  <c r="G196" i="40"/>
  <c r="G195" i="40" s="1"/>
  <c r="G271" i="40"/>
  <c r="G270" i="40" s="1"/>
  <c r="G335" i="40"/>
  <c r="G334" i="40" s="1"/>
  <c r="H379" i="40"/>
  <c r="H378" i="40" s="1"/>
  <c r="H377" i="40" s="1"/>
  <c r="H376" i="40" s="1"/>
  <c r="K676" i="51"/>
  <c r="K675" i="51" s="1"/>
  <c r="K674" i="51" s="1"/>
  <c r="I48" i="2"/>
  <c r="I47" i="2" s="1"/>
  <c r="I46" i="2" s="1"/>
  <c r="I45" i="2" s="1"/>
  <c r="G255" i="40"/>
  <c r="G254" i="40" s="1"/>
  <c r="I59" i="2"/>
  <c r="I58" i="2" s="1"/>
  <c r="I57" i="2" s="1"/>
  <c r="I56" i="2" s="1"/>
  <c r="I107" i="2"/>
  <c r="I106" i="2" s="1"/>
  <c r="G438" i="40"/>
  <c r="G437" i="40" s="1"/>
  <c r="G436" i="40" s="1"/>
  <c r="G431" i="40" s="1"/>
  <c r="J129" i="2"/>
  <c r="J128" i="2" s="1"/>
  <c r="J127" i="2" s="1"/>
  <c r="J126" i="2" s="1"/>
  <c r="H253" i="40"/>
  <c r="H252" i="40" s="1"/>
  <c r="J143" i="2"/>
  <c r="J142" i="2" s="1"/>
  <c r="J141" i="2" s="1"/>
  <c r="J140" i="2" s="1"/>
  <c r="H330" i="40"/>
  <c r="H329" i="40" s="1"/>
  <c r="H328" i="40" s="1"/>
  <c r="H327" i="40" s="1"/>
  <c r="I148" i="2"/>
  <c r="I147" i="2" s="1"/>
  <c r="I146" i="2" s="1"/>
  <c r="I145" i="2" s="1"/>
  <c r="G339" i="40"/>
  <c r="G338" i="40" s="1"/>
  <c r="H397" i="40"/>
  <c r="H396" i="40" s="1"/>
  <c r="I161" i="2"/>
  <c r="G443" i="40"/>
  <c r="G442" i="40" s="1"/>
  <c r="J170" i="2"/>
  <c r="H454" i="40"/>
  <c r="H453" i="40" s="1"/>
  <c r="I177" i="2"/>
  <c r="G463" i="40"/>
  <c r="G462" i="40" s="1"/>
  <c r="J194" i="2"/>
  <c r="I249" i="2"/>
  <c r="G291" i="40"/>
  <c r="G290" i="40" s="1"/>
  <c r="J320" i="2"/>
  <c r="J334" i="2"/>
  <c r="H155" i="40"/>
  <c r="H154" i="40" s="1"/>
  <c r="J353" i="2"/>
  <c r="J363" i="2"/>
  <c r="H184" i="40"/>
  <c r="H183" i="40" s="1"/>
  <c r="J367" i="2"/>
  <c r="H188" i="40"/>
  <c r="H187" i="40" s="1"/>
  <c r="J373" i="2"/>
  <c r="H196" i="40"/>
  <c r="H195" i="40" s="1"/>
  <c r="G238" i="40"/>
  <c r="G237" i="40" s="1"/>
  <c r="G236" i="40" s="1"/>
  <c r="G235" i="40" s="1"/>
  <c r="I414" i="2"/>
  <c r="G219" i="40"/>
  <c r="G218" i="40" s="1"/>
  <c r="H225" i="40"/>
  <c r="I431" i="2"/>
  <c r="I430" i="2" s="1"/>
  <c r="I429" i="2" s="1"/>
  <c r="I428" i="2" s="1"/>
  <c r="G375" i="40"/>
  <c r="I444" i="2"/>
  <c r="I443" i="2" s="1"/>
  <c r="I442" i="2" s="1"/>
  <c r="I441" i="2" s="1"/>
  <c r="G354" i="40"/>
  <c r="G353" i="40" s="1"/>
  <c r="G352" i="40" s="1"/>
  <c r="G351" i="40" s="1"/>
  <c r="G241" i="40"/>
  <c r="G240" i="40" s="1"/>
  <c r="J575" i="2"/>
  <c r="J589" i="2"/>
  <c r="H127" i="40"/>
  <c r="H126" i="40" s="1"/>
  <c r="J598" i="2"/>
  <c r="J593" i="2" s="1"/>
  <c r="H192" i="40"/>
  <c r="H191" i="40" s="1"/>
  <c r="G222" i="40"/>
  <c r="I607" i="2"/>
  <c r="G231" i="40"/>
  <c r="G230" i="40" s="1"/>
  <c r="G28" i="40"/>
  <c r="G27" i="40" s="1"/>
  <c r="G54" i="40"/>
  <c r="G53" i="40" s="1"/>
  <c r="H60" i="40"/>
  <c r="H59" i="40" s="1"/>
  <c r="H58" i="40" s="1"/>
  <c r="H57" i="40" s="1"/>
  <c r="H80" i="40"/>
  <c r="H79" i="40" s="1"/>
  <c r="H119" i="40"/>
  <c r="G133" i="40"/>
  <c r="G132" i="40" s="1"/>
  <c r="G174" i="40"/>
  <c r="G283" i="40"/>
  <c r="G282" i="40" s="1"/>
  <c r="H458" i="40"/>
  <c r="H457" i="40" s="1"/>
  <c r="J619" i="2"/>
  <c r="G91" i="40"/>
  <c r="G90" i="40" s="1"/>
  <c r="H108" i="40"/>
  <c r="H107" i="40" s="1"/>
  <c r="H106" i="40" s="1"/>
  <c r="I471" i="2"/>
  <c r="I631" i="2"/>
  <c r="I630" i="2" s="1"/>
  <c r="I629" i="2" s="1"/>
  <c r="I628" i="2" s="1"/>
  <c r="I153" i="2"/>
  <c r="G210" i="40"/>
  <c r="G209" i="40" s="1"/>
  <c r="G208" i="40" s="1"/>
  <c r="G157" i="40"/>
  <c r="G156" i="40" s="1"/>
  <c r="G153" i="40"/>
  <c r="G152" i="40" s="1"/>
  <c r="H153" i="40"/>
  <c r="H152" i="40" s="1"/>
  <c r="G141" i="40"/>
  <c r="G140" i="40" s="1"/>
  <c r="G16" i="74"/>
  <c r="H388" i="40"/>
  <c r="H387" i="40" s="1"/>
  <c r="H386" i="40" s="1"/>
  <c r="G388" i="40"/>
  <c r="G387" i="40" s="1"/>
  <c r="G386" i="40" s="1"/>
  <c r="G385" i="40" s="1"/>
  <c r="I465" i="2"/>
  <c r="I464" i="2" s="1"/>
  <c r="I581" i="2"/>
  <c r="I642" i="2"/>
  <c r="J462" i="51"/>
  <c r="K489" i="51"/>
  <c r="K483" i="51" s="1"/>
  <c r="K476" i="51" s="1"/>
  <c r="K431" i="51"/>
  <c r="E83" i="41"/>
  <c r="E82" i="41" s="1"/>
  <c r="E81" i="41" s="1"/>
  <c r="D83" i="41"/>
  <c r="D82" i="41" s="1"/>
  <c r="D81" i="41" s="1"/>
  <c r="E64" i="41"/>
  <c r="E63" i="41" s="1"/>
  <c r="D64" i="41"/>
  <c r="D63" i="41" s="1"/>
  <c r="E59" i="41"/>
  <c r="E58" i="41" s="1"/>
  <c r="D59" i="41"/>
  <c r="D58" i="41" s="1"/>
  <c r="E55" i="41"/>
  <c r="D55" i="41"/>
  <c r="E53" i="41"/>
  <c r="D53" i="41"/>
  <c r="E52" i="41"/>
  <c r="E49" i="41" s="1"/>
  <c r="E44" i="41"/>
  <c r="D44" i="41"/>
  <c r="E33" i="41"/>
  <c r="D33" i="41"/>
  <c r="E41" i="41"/>
  <c r="D41" i="41"/>
  <c r="E40" i="41"/>
  <c r="D40" i="41"/>
  <c r="E38" i="41"/>
  <c r="D38" i="41"/>
  <c r="E36" i="41"/>
  <c r="D36" i="41"/>
  <c r="E30" i="41"/>
  <c r="D30" i="41"/>
  <c r="E24" i="41"/>
  <c r="E23" i="41" s="1"/>
  <c r="D24" i="41"/>
  <c r="D23" i="41"/>
  <c r="E17" i="41"/>
  <c r="E16" i="41" s="1"/>
  <c r="D17" i="41"/>
  <c r="D16" i="41"/>
  <c r="C33" i="41"/>
  <c r="F38" i="42"/>
  <c r="E38" i="42"/>
  <c r="E37" i="42" s="1"/>
  <c r="F37" i="42"/>
  <c r="F35" i="42"/>
  <c r="E35" i="42"/>
  <c r="E34" i="42" s="1"/>
  <c r="E33" i="42" s="1"/>
  <c r="E32" i="42" s="1"/>
  <c r="F34" i="42"/>
  <c r="F33" i="42" s="1"/>
  <c r="F32" i="42" s="1"/>
  <c r="F30" i="42"/>
  <c r="E29" i="42"/>
  <c r="E28" i="42" s="1"/>
  <c r="F29" i="42"/>
  <c r="F28" i="42" s="1"/>
  <c r="F26" i="42"/>
  <c r="F25" i="42" s="1"/>
  <c r="F24" i="42" s="1"/>
  <c r="E26" i="42"/>
  <c r="E25" i="42" s="1"/>
  <c r="E24" i="42" s="1"/>
  <c r="I37" i="2" l="1"/>
  <c r="I30" i="2"/>
  <c r="I29" i="2" s="1"/>
  <c r="G393" i="40"/>
  <c r="G392" i="40" s="1"/>
  <c r="G384" i="40" s="1"/>
  <c r="J493" i="2"/>
  <c r="J492" i="2" s="1"/>
  <c r="I493" i="2"/>
  <c r="I492" i="2" s="1"/>
  <c r="I511" i="2"/>
  <c r="D29" i="41"/>
  <c r="D15" i="41" s="1"/>
  <c r="D112" i="41" s="1"/>
  <c r="E29" i="41"/>
  <c r="E15" i="41" s="1"/>
  <c r="E112" i="41" s="1"/>
  <c r="J152" i="2"/>
  <c r="J151" i="2" s="1"/>
  <c r="J150" i="2" s="1"/>
  <c r="H393" i="40"/>
  <c r="I152" i="2"/>
  <c r="I151" i="2" s="1"/>
  <c r="I150" i="2" s="1"/>
  <c r="H38" i="40"/>
  <c r="G38" i="40"/>
  <c r="G20" i="40"/>
  <c r="G19" i="40" s="1"/>
  <c r="H20" i="40"/>
  <c r="H19" i="40" s="1"/>
  <c r="J511" i="2"/>
  <c r="K653" i="51"/>
  <c r="J653" i="51"/>
  <c r="K749" i="51"/>
  <c r="K748" i="51" s="1"/>
  <c r="K734" i="51" s="1"/>
  <c r="J749" i="51"/>
  <c r="J748" i="51" s="1"/>
  <c r="J734" i="51" s="1"/>
  <c r="K534" i="51"/>
  <c r="K533" i="51" s="1"/>
  <c r="K532" i="51" s="1"/>
  <c r="J534" i="51"/>
  <c r="J533" i="51" s="1"/>
  <c r="J532" i="51" s="1"/>
  <c r="F23" i="42"/>
  <c r="F16" i="42"/>
  <c r="F40" i="42" s="1"/>
  <c r="E23" i="42"/>
  <c r="E16" i="42" s="1"/>
  <c r="E40" i="42" s="1"/>
  <c r="H134" i="40"/>
  <c r="K696" i="51"/>
  <c r="K695" i="51" s="1"/>
  <c r="K694" i="51" s="1"/>
  <c r="K693" i="51" s="1"/>
  <c r="K430" i="51"/>
  <c r="K429" i="51" s="1"/>
  <c r="G111" i="40"/>
  <c r="H111" i="40"/>
  <c r="J314" i="2"/>
  <c r="I314" i="2"/>
  <c r="I289" i="2"/>
  <c r="I288" i="2" s="1"/>
  <c r="I287" i="2" s="1"/>
  <c r="I286" i="2" s="1"/>
  <c r="J289" i="2"/>
  <c r="J288" i="2" s="1"/>
  <c r="J287" i="2" s="1"/>
  <c r="J286" i="2" s="1"/>
  <c r="J475" i="51"/>
  <c r="J101" i="2"/>
  <c r="J84" i="2" s="1"/>
  <c r="J586" i="2"/>
  <c r="G215" i="40"/>
  <c r="G214" i="40" s="1"/>
  <c r="J601" i="2"/>
  <c r="J600" i="2" s="1"/>
  <c r="H215" i="40"/>
  <c r="H214" i="40" s="1"/>
  <c r="J696" i="51"/>
  <c r="J695" i="51" s="1"/>
  <c r="J694" i="51" s="1"/>
  <c r="J693" i="51" s="1"/>
  <c r="I601" i="2"/>
  <c r="I600" i="2" s="1"/>
  <c r="G474" i="40"/>
  <c r="G473" i="40" s="1"/>
  <c r="J193" i="2"/>
  <c r="J192" i="2" s="1"/>
  <c r="J191" i="2" s="1"/>
  <c r="J190" i="2" s="1"/>
  <c r="J189" i="2" s="1"/>
  <c r="J244" i="2"/>
  <c r="J243" i="2" s="1"/>
  <c r="J242" i="2" s="1"/>
  <c r="J231" i="2" s="1"/>
  <c r="H385" i="40"/>
  <c r="G441" i="40"/>
  <c r="G440" i="40" s="1"/>
  <c r="H403" i="40"/>
  <c r="J220" i="2"/>
  <c r="J219" i="2" s="1"/>
  <c r="J218" i="2" s="1"/>
  <c r="J217" i="2" s="1"/>
  <c r="G350" i="40"/>
  <c r="J541" i="2"/>
  <c r="J540" i="2" s="1"/>
  <c r="H99" i="40"/>
  <c r="H98" i="40" s="1"/>
  <c r="I64" i="2"/>
  <c r="I63" i="2" s="1"/>
  <c r="I62" i="2" s="1"/>
  <c r="G52" i="40"/>
  <c r="H269" i="40"/>
  <c r="H268" i="40" s="1"/>
  <c r="J131" i="2"/>
  <c r="G307" i="40"/>
  <c r="G306" i="40" s="1"/>
  <c r="G295" i="40" s="1"/>
  <c r="G239" i="40"/>
  <c r="H251" i="40"/>
  <c r="H250" i="40" s="1"/>
  <c r="H249" i="40" s="1"/>
  <c r="J270" i="2"/>
  <c r="J269" i="2" s="1"/>
  <c r="J264" i="2" s="1"/>
  <c r="J263" i="2" s="1"/>
  <c r="J256" i="2" s="1"/>
  <c r="I612" i="2"/>
  <c r="I611" i="2" s="1"/>
  <c r="I610" i="2" s="1"/>
  <c r="I609" i="2" s="1"/>
  <c r="I193" i="2"/>
  <c r="I192" i="2" s="1"/>
  <c r="I191" i="2" s="1"/>
  <c r="I190" i="2" s="1"/>
  <c r="I189" i="2" s="1"/>
  <c r="I169" i="2"/>
  <c r="I168" i="2" s="1"/>
  <c r="I585" i="2"/>
  <c r="J169" i="2"/>
  <c r="J168" i="2" s="1"/>
  <c r="I411" i="2"/>
  <c r="I410" i="2" s="1"/>
  <c r="I409" i="2" s="1"/>
  <c r="I406" i="2" s="1"/>
  <c r="J833" i="51"/>
  <c r="J832" i="51" s="1"/>
  <c r="G251" i="40"/>
  <c r="G250" i="40" s="1"/>
  <c r="G249" i="40" s="1"/>
  <c r="G277" i="40"/>
  <c r="G276" i="40" s="1"/>
  <c r="G63" i="40"/>
  <c r="G62" i="40" s="1"/>
  <c r="J470" i="2"/>
  <c r="J469" i="2" s="1"/>
  <c r="I664" i="2"/>
  <c r="K833" i="51"/>
  <c r="K832" i="51" s="1"/>
  <c r="H239" i="40"/>
  <c r="G173" i="40"/>
  <c r="G134" i="40" s="1"/>
  <c r="J571" i="2"/>
  <c r="J570" i="2" s="1"/>
  <c r="J569" i="2" s="1"/>
  <c r="G99" i="40"/>
  <c r="G98" i="40" s="1"/>
  <c r="I541" i="2"/>
  <c r="I540" i="2" s="1"/>
  <c r="I270" i="2"/>
  <c r="I269" i="2" s="1"/>
  <c r="I264" i="2" s="1"/>
  <c r="I263" i="2" s="1"/>
  <c r="I256" i="2" s="1"/>
  <c r="H277" i="40"/>
  <c r="H276" i="40" s="1"/>
  <c r="J612" i="2"/>
  <c r="J611" i="2" s="1"/>
  <c r="J610" i="2" s="1"/>
  <c r="J609" i="2" s="1"/>
  <c r="H63" i="40"/>
  <c r="H62" i="40" s="1"/>
  <c r="I182" i="2"/>
  <c r="I181" i="2" s="1"/>
  <c r="H441" i="40"/>
  <c r="H440" i="40" s="1"/>
  <c r="I244" i="2"/>
  <c r="I243" i="2" s="1"/>
  <c r="I242" i="2" s="1"/>
  <c r="I231" i="2" s="1"/>
  <c r="I210" i="2" s="1"/>
  <c r="G73" i="40"/>
  <c r="G72" i="40" s="1"/>
  <c r="J28" i="2"/>
  <c r="K475" i="51"/>
  <c r="I571" i="2"/>
  <c r="I570" i="2" s="1"/>
  <c r="I569" i="2" s="1"/>
  <c r="I160" i="2"/>
  <c r="I159" i="2" s="1"/>
  <c r="G450" i="40"/>
  <c r="G449" i="40" s="1"/>
  <c r="I41" i="2"/>
  <c r="J160" i="2"/>
  <c r="J159" i="2" s="1"/>
  <c r="H431" i="40"/>
  <c r="G333" i="40"/>
  <c r="G332" i="40" s="1"/>
  <c r="G331" i="40" s="1"/>
  <c r="H73" i="40"/>
  <c r="H72" i="40" s="1"/>
  <c r="J430" i="51"/>
  <c r="J429" i="51" s="1"/>
  <c r="H450" i="40"/>
  <c r="H449" i="40" s="1"/>
  <c r="I458" i="2"/>
  <c r="I453" i="2" s="1"/>
  <c r="I470" i="2"/>
  <c r="I469" i="2" s="1"/>
  <c r="G269" i="40"/>
  <c r="G268" i="40" s="1"/>
  <c r="H307" i="40"/>
  <c r="H306" i="40" s="1"/>
  <c r="H295" i="40" s="1"/>
  <c r="H321" i="40"/>
  <c r="J411" i="2"/>
  <c r="J410" i="2" s="1"/>
  <c r="J409" i="2" s="1"/>
  <c r="J406" i="2" s="1"/>
  <c r="H474" i="40"/>
  <c r="H473" i="40" s="1"/>
  <c r="H357" i="40"/>
  <c r="H356" i="40" s="1"/>
  <c r="H350" i="40" s="1"/>
  <c r="H392" i="40"/>
  <c r="I101" i="2"/>
  <c r="I84" i="2" s="1"/>
  <c r="H364" i="40"/>
  <c r="H363" i="40" s="1"/>
  <c r="H362" i="40" s="1"/>
  <c r="H333" i="40"/>
  <c r="H332" i="40" s="1"/>
  <c r="H331" i="40" s="1"/>
  <c r="J458" i="2"/>
  <c r="J453" i="2" s="1"/>
  <c r="G373" i="40"/>
  <c r="G372" i="40" s="1"/>
  <c r="G371" i="40" s="1"/>
  <c r="G362" i="40" s="1"/>
  <c r="D52" i="41"/>
  <c r="D49" i="41" s="1"/>
  <c r="I487" i="51"/>
  <c r="I486" i="51" s="1"/>
  <c r="I485" i="51" s="1"/>
  <c r="I484" i="51" s="1"/>
  <c r="K506" i="51" l="1"/>
  <c r="K498" i="51" s="1"/>
  <c r="J506" i="51"/>
  <c r="J498" i="51" s="1"/>
  <c r="I434" i="2"/>
  <c r="I468" i="2"/>
  <c r="I447" i="2" s="1"/>
  <c r="J434" i="2"/>
  <c r="J468" i="2"/>
  <c r="J447" i="2" s="1"/>
  <c r="I313" i="2"/>
  <c r="I312" i="2" s="1"/>
  <c r="I311" i="2" s="1"/>
  <c r="H110" i="40"/>
  <c r="H109" i="40" s="1"/>
  <c r="J313" i="2"/>
  <c r="J312" i="2" s="1"/>
  <c r="J311" i="2" s="1"/>
  <c r="G110" i="40"/>
  <c r="G109" i="40" s="1"/>
  <c r="I584" i="2"/>
  <c r="I568" i="2" s="1"/>
  <c r="H384" i="40"/>
  <c r="G421" i="40"/>
  <c r="H267" i="40"/>
  <c r="G61" i="40"/>
  <c r="I28" i="2"/>
  <c r="G267" i="40"/>
  <c r="J120" i="2"/>
  <c r="J210" i="2"/>
  <c r="I120" i="2"/>
  <c r="J585" i="2"/>
  <c r="J584" i="2" s="1"/>
  <c r="H61" i="40"/>
  <c r="H421" i="40"/>
  <c r="C38" i="41"/>
  <c r="I641" i="2" l="1"/>
  <c r="I640" i="2" s="1"/>
  <c r="I285" i="2"/>
  <c r="J285" i="2"/>
  <c r="J641" i="2" s="1"/>
  <c r="J640" i="2" s="1"/>
  <c r="J568" i="2"/>
  <c r="F42" i="40"/>
  <c r="H514" i="2"/>
  <c r="F41" i="40" s="1"/>
  <c r="F40" i="40"/>
  <c r="I781" i="51"/>
  <c r="F24" i="40"/>
  <c r="H496" i="2"/>
  <c r="F23" i="40" s="1"/>
  <c r="F22" i="40"/>
  <c r="H606" i="2"/>
  <c r="F224" i="40" s="1"/>
  <c r="I715" i="51"/>
  <c r="I639" i="2" l="1"/>
  <c r="I638" i="2" s="1"/>
  <c r="I561" i="2" s="1"/>
  <c r="J639" i="2"/>
  <c r="J638" i="2" s="1"/>
  <c r="J561" i="2" s="1"/>
  <c r="H512" i="2"/>
  <c r="F39" i="40"/>
  <c r="F21" i="40"/>
  <c r="H494" i="2"/>
  <c r="H433" i="2"/>
  <c r="F375" i="40" s="1"/>
  <c r="H419" i="2"/>
  <c r="F228" i="40" s="1"/>
  <c r="H418" i="2"/>
  <c r="H417" i="2"/>
  <c r="H415" i="2"/>
  <c r="H414" i="2" s="1"/>
  <c r="H413" i="2"/>
  <c r="H412" i="2" s="1"/>
  <c r="I650" i="51"/>
  <c r="F217" i="40" l="1"/>
  <c r="F216" i="40" s="1"/>
  <c r="F219" i="40"/>
  <c r="F218" i="40" s="1"/>
  <c r="I631" i="51"/>
  <c r="I633" i="51"/>
  <c r="H379" i="2"/>
  <c r="H378" i="2" s="1"/>
  <c r="I599" i="51"/>
  <c r="H305" i="2"/>
  <c r="F133" i="40" s="1"/>
  <c r="I525" i="51"/>
  <c r="H319" i="2"/>
  <c r="H318" i="2" s="1"/>
  <c r="H317" i="2"/>
  <c r="F137" i="40" s="1"/>
  <c r="H316" i="2"/>
  <c r="F136" i="40" s="1"/>
  <c r="I539" i="51"/>
  <c r="I536" i="51"/>
  <c r="H294" i="2"/>
  <c r="F116" i="40" s="1"/>
  <c r="F115" i="40" s="1"/>
  <c r="H292" i="2"/>
  <c r="F114" i="40" s="1"/>
  <c r="H291" i="2"/>
  <c r="F113" i="40" s="1"/>
  <c r="I514" i="51"/>
  <c r="I511" i="51"/>
  <c r="F201" i="40" l="1"/>
  <c r="F200" i="40" s="1"/>
  <c r="H304" i="2"/>
  <c r="F135" i="40"/>
  <c r="H315" i="2"/>
  <c r="F139" i="40"/>
  <c r="F138" i="40" s="1"/>
  <c r="H290" i="2"/>
  <c r="H293" i="2"/>
  <c r="F112" i="40"/>
  <c r="H157" i="2"/>
  <c r="F398" i="40" s="1"/>
  <c r="H156" i="2"/>
  <c r="I450" i="51"/>
  <c r="I449" i="51" s="1"/>
  <c r="I448" i="51" s="1"/>
  <c r="F397" i="40" l="1"/>
  <c r="F396" i="40" s="1"/>
  <c r="H155" i="2"/>
  <c r="H61" i="2" l="1"/>
  <c r="F326" i="40" s="1"/>
  <c r="F227" i="40" l="1"/>
  <c r="F226" i="40"/>
  <c r="H420" i="2"/>
  <c r="H416" i="2" s="1"/>
  <c r="I635" i="51"/>
  <c r="H519" i="2" l="1"/>
  <c r="I785" i="51"/>
  <c r="I780" i="51" s="1"/>
  <c r="C86" i="41"/>
  <c r="H518" i="2" l="1"/>
  <c r="F44" i="40"/>
  <c r="F43" i="40" s="1"/>
  <c r="H385" i="2" l="1"/>
  <c r="H384" i="2" s="1"/>
  <c r="H383" i="2" s="1"/>
  <c r="I605" i="51"/>
  <c r="I604" i="51" s="1"/>
  <c r="F207" i="40" l="1"/>
  <c r="F206" i="40" s="1"/>
  <c r="F205" i="40" s="1"/>
  <c r="H241" i="2"/>
  <c r="H627" i="2" l="1"/>
  <c r="H626" i="2" s="1"/>
  <c r="H625" i="2" s="1"/>
  <c r="I866" i="51"/>
  <c r="F108" i="40" l="1"/>
  <c r="F107" i="40" s="1"/>
  <c r="F106" i="40" s="1"/>
  <c r="H432" i="2" l="1"/>
  <c r="H431" i="2" s="1"/>
  <c r="F305" i="40" l="1"/>
  <c r="I829" i="51"/>
  <c r="F300" i="40"/>
  <c r="I739" i="51"/>
  <c r="H377" i="2"/>
  <c r="F199" i="40" s="1"/>
  <c r="H483" i="2"/>
  <c r="H482" i="2" s="1"/>
  <c r="H481" i="2" s="1"/>
  <c r="H480" i="2" s="1"/>
  <c r="H479" i="2" s="1"/>
  <c r="I686" i="51"/>
  <c r="I685" i="51" s="1"/>
  <c r="I684" i="51" s="1"/>
  <c r="I683" i="51" s="1"/>
  <c r="I596" i="51" l="1"/>
  <c r="H277" i="2"/>
  <c r="F294" i="40" s="1"/>
  <c r="H162" i="2" l="1"/>
  <c r="H161" i="2" s="1"/>
  <c r="F443" i="40" l="1"/>
  <c r="C64" i="41"/>
  <c r="C63" i="41" s="1"/>
  <c r="C36" i="41"/>
  <c r="H276" i="2" l="1"/>
  <c r="H275" i="2" s="1"/>
  <c r="H199" i="2"/>
  <c r="F370" i="40" s="1"/>
  <c r="F369" i="40" s="1"/>
  <c r="C59" i="41"/>
  <c r="H198" i="2" l="1"/>
  <c r="F293" i="40"/>
  <c r="F292" i="40" s="1"/>
  <c r="H272" i="2"/>
  <c r="F279" i="40" s="1"/>
  <c r="F278" i="40" s="1"/>
  <c r="H271" i="2" l="1"/>
  <c r="C106" i="41" l="1"/>
  <c r="C83" i="41" l="1"/>
  <c r="H173" i="2" l="1"/>
  <c r="F458" i="40" s="1"/>
  <c r="F457" i="40" s="1"/>
  <c r="H172" i="2" l="1"/>
  <c r="I630" i="51"/>
  <c r="H472" i="2" l="1"/>
  <c r="H274" i="2"/>
  <c r="H273" i="2" s="1"/>
  <c r="H270" i="2" s="1"/>
  <c r="H269" i="2" l="1"/>
  <c r="F285" i="40"/>
  <c r="F284" i="40" s="1"/>
  <c r="G31" i="74"/>
  <c r="F31" i="74"/>
  <c r="G28" i="74" l="1"/>
  <c r="F28" i="74"/>
  <c r="G21" i="74"/>
  <c r="F21" i="74"/>
  <c r="G18" i="74"/>
  <c r="F18" i="74"/>
  <c r="G17" i="74" l="1"/>
  <c r="F17" i="74"/>
  <c r="H364" i="2" l="1"/>
  <c r="H363" i="2" s="1"/>
  <c r="H362" i="2"/>
  <c r="F182" i="40" s="1"/>
  <c r="F181" i="40" s="1"/>
  <c r="H335" i="2"/>
  <c r="F155" i="40" s="1"/>
  <c r="F154" i="40" s="1"/>
  <c r="C79" i="41"/>
  <c r="I584" i="51"/>
  <c r="I582" i="51"/>
  <c r="I555" i="51"/>
  <c r="H361" i="2" l="1"/>
  <c r="H334" i="2"/>
  <c r="F184" i="40"/>
  <c r="F183" i="40" s="1"/>
  <c r="H333" i="2"/>
  <c r="I553" i="51"/>
  <c r="C78" i="41"/>
  <c r="C74" i="41"/>
  <c r="H332" i="2" l="1"/>
  <c r="F153" i="40"/>
  <c r="F152" i="40" s="1"/>
  <c r="D30" i="42" l="1"/>
  <c r="H616" i="2" l="1"/>
  <c r="H615" i="2" s="1"/>
  <c r="I862" i="51"/>
  <c r="F89" i="40" l="1"/>
  <c r="F88" i="40" s="1"/>
  <c r="H331" i="2"/>
  <c r="H329" i="2"/>
  <c r="H327" i="2"/>
  <c r="H348" i="2" l="1"/>
  <c r="H347" i="2" s="1"/>
  <c r="I568" i="51"/>
  <c r="F168" i="40" l="1"/>
  <c r="F167" i="40" s="1"/>
  <c r="H408" i="2"/>
  <c r="H608" i="2"/>
  <c r="H607" i="2" s="1"/>
  <c r="I718" i="51"/>
  <c r="H592" i="2"/>
  <c r="H591" i="2" s="1"/>
  <c r="I702" i="51"/>
  <c r="H467" i="2"/>
  <c r="H478" i="2"/>
  <c r="F315" i="40" s="1"/>
  <c r="H475" i="2"/>
  <c r="H474" i="2"/>
  <c r="I680" i="51"/>
  <c r="I677" i="51"/>
  <c r="H427" i="2"/>
  <c r="H426" i="2" s="1"/>
  <c r="H425" i="2" s="1"/>
  <c r="H424" i="2" s="1"/>
  <c r="I645" i="51"/>
  <c r="I644" i="51" s="1"/>
  <c r="I643" i="51" s="1"/>
  <c r="H405" i="2"/>
  <c r="F416" i="40" s="1"/>
  <c r="F415" i="40" s="1"/>
  <c r="F414" i="40" s="1"/>
  <c r="F413" i="40" s="1"/>
  <c r="I625" i="51"/>
  <c r="I624" i="51" s="1"/>
  <c r="I623" i="51" s="1"/>
  <c r="I622" i="51" s="1"/>
  <c r="I676" i="51" l="1"/>
  <c r="H407" i="2"/>
  <c r="F231" i="40"/>
  <c r="F230" i="40" s="1"/>
  <c r="H404" i="2"/>
  <c r="H403" i="2" s="1"/>
  <c r="H402" i="2" s="1"/>
  <c r="H401" i="2" s="1"/>
  <c r="H360" i="2" l="1"/>
  <c r="F180" i="40" s="1"/>
  <c r="I579" i="51"/>
  <c r="H647" i="2"/>
  <c r="I875" i="51"/>
  <c r="H619" i="2"/>
  <c r="H617" i="2"/>
  <c r="I864" i="51"/>
  <c r="F69" i="40" l="1"/>
  <c r="F67" i="40" s="1"/>
  <c r="H645" i="2"/>
  <c r="F93" i="40"/>
  <c r="F92" i="40" s="1"/>
  <c r="F91" i="40"/>
  <c r="F90" i="40" s="1"/>
  <c r="H188" i="2" l="1"/>
  <c r="F480" i="40" s="1"/>
  <c r="H167" i="2"/>
  <c r="F448" i="40" s="1"/>
  <c r="F447" i="40" s="1"/>
  <c r="H165" i="2"/>
  <c r="H187" i="2" l="1"/>
  <c r="H166" i="2"/>
  <c r="H676" i="2" l="1"/>
  <c r="E32" i="74" s="1"/>
  <c r="E31" i="74" s="1"/>
  <c r="F391" i="40" l="1"/>
  <c r="F439" i="40" l="1"/>
  <c r="F438" i="40"/>
  <c r="I495" i="51"/>
  <c r="I494" i="51" s="1"/>
  <c r="F437" i="40" l="1"/>
  <c r="F436" i="40" s="1"/>
  <c r="H107" i="2"/>
  <c r="H106" i="2" s="1"/>
  <c r="C30" i="41"/>
  <c r="C29" i="41" s="1"/>
  <c r="C44" i="41"/>
  <c r="C43" i="41" s="1"/>
  <c r="C58" i="41"/>
  <c r="C55" i="41"/>
  <c r="C53" i="41"/>
  <c r="C97" i="41"/>
  <c r="H422" i="2" l="1"/>
  <c r="H388" i="2"/>
  <c r="F210" i="40" s="1"/>
  <c r="F209" i="40" s="1"/>
  <c r="F208" i="40" s="1"/>
  <c r="H382" i="2"/>
  <c r="H381" i="2" s="1"/>
  <c r="H380" i="2" s="1"/>
  <c r="I608" i="51"/>
  <c r="I607" i="51" s="1"/>
  <c r="I602" i="51"/>
  <c r="I601" i="51" s="1"/>
  <c r="H421" i="2" l="1"/>
  <c r="H411" i="2" s="1"/>
  <c r="H387" i="2"/>
  <c r="H386" i="2" s="1"/>
  <c r="F233" i="40"/>
  <c r="F232" i="40" s="1"/>
  <c r="F204" i="40"/>
  <c r="F203" i="40" s="1"/>
  <c r="F202" i="40" s="1"/>
  <c r="H457" i="2" l="1"/>
  <c r="H456" i="2" s="1"/>
  <c r="H455" i="2" s="1"/>
  <c r="H454" i="2" s="1"/>
  <c r="I662" i="51"/>
  <c r="I661" i="51" s="1"/>
  <c r="I660" i="51" s="1"/>
  <c r="H50" i="2"/>
  <c r="F256" i="40" s="1"/>
  <c r="H529" i="2"/>
  <c r="H528" i="2" s="1"/>
  <c r="H527" i="2" s="1"/>
  <c r="H526" i="2" s="1"/>
  <c r="H525" i="2" s="1"/>
  <c r="I797" i="51"/>
  <c r="I796" i="51" s="1"/>
  <c r="I795" i="51" s="1"/>
  <c r="I794" i="51" s="1"/>
  <c r="H250" i="2" l="1"/>
  <c r="H249" i="2" s="1"/>
  <c r="F291" i="40" l="1"/>
  <c r="F290" i="40" s="1"/>
  <c r="H357" i="2" l="1"/>
  <c r="H356" i="2" s="1"/>
  <c r="H328" i="2"/>
  <c r="F177" i="40" l="1"/>
  <c r="F176" i="40" s="1"/>
  <c r="F149" i="40"/>
  <c r="F148" i="40" s="1"/>
  <c r="I577" i="51"/>
  <c r="I549" i="51"/>
  <c r="H222" i="2" l="1"/>
  <c r="H226" i="2"/>
  <c r="H376" i="2" l="1"/>
  <c r="F198" i="40" l="1"/>
  <c r="F197" i="40" s="1"/>
  <c r="H375" i="2"/>
  <c r="H39" i="2" l="1"/>
  <c r="H38" i="2" s="1"/>
  <c r="I882" i="51"/>
  <c r="I881" i="51" s="1"/>
  <c r="I880" i="51" s="1"/>
  <c r="H533" i="2"/>
  <c r="H532" i="2" s="1"/>
  <c r="H531" i="2" s="1"/>
  <c r="H530" i="2" s="1"/>
  <c r="I802" i="51"/>
  <c r="I801" i="51" s="1"/>
  <c r="I800" i="51" s="1"/>
  <c r="I799" i="51" s="1"/>
  <c r="H37" i="2" l="1"/>
  <c r="H30" i="2" s="1"/>
  <c r="H29" i="2" s="1"/>
  <c r="F97" i="40"/>
  <c r="H149" i="2" l="1"/>
  <c r="F339" i="40" l="1"/>
  <c r="F338" i="40" s="1"/>
  <c r="E29" i="74"/>
  <c r="H83" i="2" l="1"/>
  <c r="H82" i="2" s="1"/>
  <c r="H81" i="2" s="1"/>
  <c r="H80" i="2" s="1"/>
  <c r="H79" i="2" s="1"/>
  <c r="H176" i="2"/>
  <c r="F456" i="40" l="1"/>
  <c r="H372" i="2"/>
  <c r="I592" i="51"/>
  <c r="H371" i="2" l="1"/>
  <c r="F194" i="40"/>
  <c r="H501" i="2" l="1"/>
  <c r="I769" i="51"/>
  <c r="I762" i="51" s="1"/>
  <c r="H599" i="2"/>
  <c r="F192" i="40" s="1"/>
  <c r="I709" i="51"/>
  <c r="I546" i="51"/>
  <c r="F147" i="40"/>
  <c r="H500" i="2" l="1"/>
  <c r="F28" i="40"/>
  <c r="F27" i="40" s="1"/>
  <c r="H598" i="2"/>
  <c r="F191" i="40"/>
  <c r="I860" i="51" l="1"/>
  <c r="I859" i="51" s="1"/>
  <c r="I872" i="51"/>
  <c r="I858" i="51" l="1"/>
  <c r="I857" i="51" s="1"/>
  <c r="I856" i="51" s="1"/>
  <c r="F261" i="40" l="1"/>
  <c r="F248" i="40" l="1"/>
  <c r="H299" i="2" l="1"/>
  <c r="F123" i="40" s="1"/>
  <c r="H255" i="2"/>
  <c r="F411" i="40" s="1"/>
  <c r="H374" i="2"/>
  <c r="F196" i="40" s="1"/>
  <c r="H670" i="2"/>
  <c r="H655" i="2"/>
  <c r="H649" i="2"/>
  <c r="H632" i="2"/>
  <c r="F118" i="40" s="1"/>
  <c r="F117" i="40" s="1"/>
  <c r="H624" i="2"/>
  <c r="F103" i="40" s="1"/>
  <c r="H637" i="2"/>
  <c r="F283" i="40" s="1"/>
  <c r="H605" i="2"/>
  <c r="H603" i="2"/>
  <c r="F221" i="40" s="1"/>
  <c r="H597" i="2"/>
  <c r="H595" i="2"/>
  <c r="H590" i="2"/>
  <c r="F127" i="40" s="1"/>
  <c r="H588" i="2"/>
  <c r="F125" i="40" s="1"/>
  <c r="F87" i="40"/>
  <c r="F86" i="40"/>
  <c r="F84" i="40"/>
  <c r="F83" i="40"/>
  <c r="F81" i="40"/>
  <c r="F80" i="40"/>
  <c r="F78" i="40"/>
  <c r="F77" i="40"/>
  <c r="F75" i="40"/>
  <c r="F95" i="40"/>
  <c r="H560" i="2"/>
  <c r="F452" i="40" s="1"/>
  <c r="H554" i="2"/>
  <c r="H549" i="2"/>
  <c r="F60" i="40" s="1"/>
  <c r="F407" i="40"/>
  <c r="F51" i="40"/>
  <c r="F48" i="40"/>
  <c r="F47" i="40" s="1"/>
  <c r="H509" i="2"/>
  <c r="F36" i="40" s="1"/>
  <c r="F33" i="40"/>
  <c r="F30" i="40"/>
  <c r="F29" i="40" s="1"/>
  <c r="H488" i="2"/>
  <c r="H466" i="2"/>
  <c r="F247" i="40" s="1"/>
  <c r="H463" i="2"/>
  <c r="F244" i="40" s="1"/>
  <c r="H462" i="2"/>
  <c r="F243" i="40" s="1"/>
  <c r="H461" i="2"/>
  <c r="H452" i="2"/>
  <c r="H477" i="2"/>
  <c r="F312" i="40"/>
  <c r="F311" i="40"/>
  <c r="F309" i="40"/>
  <c r="H439" i="2"/>
  <c r="H400" i="2"/>
  <c r="H395" i="2"/>
  <c r="F238" i="40" s="1"/>
  <c r="H370" i="2"/>
  <c r="F190" i="40" s="1"/>
  <c r="H369" i="2"/>
  <c r="F189" i="40" s="1"/>
  <c r="H368" i="2"/>
  <c r="F188" i="40" s="1"/>
  <c r="H359" i="2"/>
  <c r="H355" i="2"/>
  <c r="H354" i="2"/>
  <c r="F174" i="40" s="1"/>
  <c r="H337" i="2"/>
  <c r="F151" i="40"/>
  <c r="H326" i="2"/>
  <c r="H325" i="2" s="1"/>
  <c r="H322" i="2"/>
  <c r="F142" i="40" s="1"/>
  <c r="H321" i="2"/>
  <c r="F141" i="40" s="1"/>
  <c r="H310" i="2"/>
  <c r="H303" i="2"/>
  <c r="F131" i="40" s="1"/>
  <c r="H302" i="2"/>
  <c r="F130" i="40" s="1"/>
  <c r="H301" i="2"/>
  <c r="F129" i="40" s="1"/>
  <c r="H297" i="2"/>
  <c r="F121" i="40" s="1"/>
  <c r="H296" i="2"/>
  <c r="F120" i="40" s="1"/>
  <c r="H268" i="2"/>
  <c r="H262" i="2"/>
  <c r="H248" i="2"/>
  <c r="E25" i="74" s="1"/>
  <c r="H246" i="2"/>
  <c r="E24" i="74" s="1"/>
  <c r="H236" i="2"/>
  <c r="H230" i="2"/>
  <c r="F349" i="40" s="1"/>
  <c r="H224" i="2"/>
  <c r="F335" i="40"/>
  <c r="F341" i="40"/>
  <c r="H216" i="2"/>
  <c r="F345" i="40" s="1"/>
  <c r="H203" i="2"/>
  <c r="F379" i="40" s="1"/>
  <c r="H197" i="2"/>
  <c r="F368" i="40" s="1"/>
  <c r="H196" i="2"/>
  <c r="F367" i="40" s="1"/>
  <c r="H195" i="2"/>
  <c r="F366" i="40" s="1"/>
  <c r="H186" i="2"/>
  <c r="F478" i="40" s="1"/>
  <c r="H185" i="2"/>
  <c r="F477" i="40" s="1"/>
  <c r="H184" i="2"/>
  <c r="F476" i="40" s="1"/>
  <c r="F354" i="40" l="1"/>
  <c r="F353" i="40" s="1"/>
  <c r="H444" i="2"/>
  <c r="F157" i="40"/>
  <c r="F156" i="40" s="1"/>
  <c r="H336" i="2"/>
  <c r="F242" i="40"/>
  <c r="F241" i="40" s="1"/>
  <c r="F240" i="40" s="1"/>
  <c r="H460" i="2"/>
  <c r="H459" i="2" s="1"/>
  <c r="F50" i="40"/>
  <c r="F49" i="40" s="1"/>
  <c r="H522" i="2"/>
  <c r="H511" i="2" s="1"/>
  <c r="F32" i="40"/>
  <c r="F31" i="40" s="1"/>
  <c r="F20" i="40" s="1"/>
  <c r="H504" i="2"/>
  <c r="H493" i="2" s="1"/>
  <c r="F223" i="40"/>
  <c r="F222" i="40" s="1"/>
  <c r="H604" i="2"/>
  <c r="F229" i="40"/>
  <c r="F225" i="40" s="1"/>
  <c r="G15" i="74"/>
  <c r="G14" i="74" s="1"/>
  <c r="G13" i="74" s="1"/>
  <c r="F15" i="74"/>
  <c r="F14" i="74" s="1"/>
  <c r="F13" i="74" s="1"/>
  <c r="F271" i="40"/>
  <c r="E26" i="74"/>
  <c r="F388" i="40"/>
  <c r="E16" i="74"/>
  <c r="E15" i="74" s="1"/>
  <c r="E14" i="74" s="1"/>
  <c r="F273" i="40"/>
  <c r="E27" i="74"/>
  <c r="F54" i="40"/>
  <c r="E20" i="74"/>
  <c r="F337" i="40"/>
  <c r="E30" i="74"/>
  <c r="E28" i="74" s="1"/>
  <c r="F304" i="40"/>
  <c r="F303" i="40" s="1"/>
  <c r="H661" i="2"/>
  <c r="F299" i="40"/>
  <c r="F298" i="40" s="1"/>
  <c r="H438" i="2"/>
  <c r="F314" i="40"/>
  <c r="F313" i="40" s="1"/>
  <c r="H476" i="2"/>
  <c r="F179" i="40"/>
  <c r="F178" i="40" s="1"/>
  <c r="H358" i="2"/>
  <c r="F281" i="40"/>
  <c r="F280" i="40" s="1"/>
  <c r="H245" i="2"/>
  <c r="F287" i="40"/>
  <c r="F286" i="40" s="1"/>
  <c r="H247" i="2"/>
  <c r="F175" i="40"/>
  <c r="F146" i="40"/>
  <c r="F145" i="40" s="1"/>
  <c r="F461" i="40"/>
  <c r="H175" i="2"/>
  <c r="F460" i="40" s="1"/>
  <c r="H178" i="2"/>
  <c r="F463" i="40" s="1"/>
  <c r="H180" i="2"/>
  <c r="F465" i="40" s="1"/>
  <c r="H171" i="2"/>
  <c r="F454" i="40" s="1"/>
  <c r="F446" i="40"/>
  <c r="H164" i="2"/>
  <c r="F445" i="40" s="1"/>
  <c r="H144" i="2"/>
  <c r="F330" i="40" s="1"/>
  <c r="H139" i="2"/>
  <c r="H135" i="2"/>
  <c r="H130" i="2"/>
  <c r="F253" i="40" s="1"/>
  <c r="H125" i="2"/>
  <c r="H119" i="2"/>
  <c r="F472" i="40" s="1"/>
  <c r="H100" i="2"/>
  <c r="F402" i="40" s="1"/>
  <c r="H99" i="2"/>
  <c r="F401" i="40" s="1"/>
  <c r="H94" i="2"/>
  <c r="F374" i="40" s="1"/>
  <c r="F373" i="40" s="1"/>
  <c r="H78" i="2"/>
  <c r="F430" i="40" s="1"/>
  <c r="H77" i="2"/>
  <c r="F429" i="40" s="1"/>
  <c r="H73" i="2"/>
  <c r="F420" i="40" s="1"/>
  <c r="H68" i="2"/>
  <c r="F361" i="40" s="1"/>
  <c r="H66" i="2"/>
  <c r="F359" i="40" s="1"/>
  <c r="F358" i="40" s="1"/>
  <c r="H60" i="2"/>
  <c r="H55" i="2"/>
  <c r="H49" i="2"/>
  <c r="H44" i="2"/>
  <c r="F105" i="40" s="1"/>
  <c r="H653" i="2"/>
  <c r="F101" i="40" s="1"/>
  <c r="F434" i="40"/>
  <c r="F433" i="40" s="1"/>
  <c r="H21" i="2"/>
  <c r="F425" i="40" s="1"/>
  <c r="F38" i="40" l="1"/>
  <c r="F325" i="40"/>
  <c r="F324" i="40" s="1"/>
  <c r="H59" i="2"/>
  <c r="F275" i="40"/>
  <c r="E22" i="74"/>
  <c r="F289" i="40"/>
  <c r="E23" i="74"/>
  <c r="F56" i="40"/>
  <c r="E19" i="74"/>
  <c r="E18" i="74" s="1"/>
  <c r="F320" i="40"/>
  <c r="F255" i="40"/>
  <c r="F254" i="40" s="1"/>
  <c r="H48" i="2"/>
  <c r="H244" i="2"/>
  <c r="E21" i="74" l="1"/>
  <c r="E17" i="74" s="1"/>
  <c r="E13" i="74" s="1"/>
  <c r="F479" i="40" l="1"/>
  <c r="F475" i="40"/>
  <c r="F471" i="40"/>
  <c r="F470" i="40" s="1"/>
  <c r="F459" i="40"/>
  <c r="F462" i="40"/>
  <c r="F464" i="40"/>
  <c r="F455" i="40"/>
  <c r="F453" i="40"/>
  <c r="F451" i="40"/>
  <c r="F444" i="40"/>
  <c r="F432" i="40"/>
  <c r="F431" i="40" s="1"/>
  <c r="F428" i="40"/>
  <c r="F427" i="40" s="1"/>
  <c r="F426" i="40" s="1"/>
  <c r="F424" i="40"/>
  <c r="F423" i="40" s="1"/>
  <c r="F422" i="40" s="1"/>
  <c r="F419" i="40"/>
  <c r="F418" i="40" s="1"/>
  <c r="F417" i="40" s="1"/>
  <c r="F412" i="40" s="1"/>
  <c r="F410" i="40"/>
  <c r="F409" i="40" s="1"/>
  <c r="F406" i="40"/>
  <c r="F405" i="40" s="1"/>
  <c r="F400" i="40"/>
  <c r="F390" i="40"/>
  <c r="F389" i="40" s="1"/>
  <c r="F387" i="40"/>
  <c r="F386" i="40" s="1"/>
  <c r="F378" i="40"/>
  <c r="F377" i="40" s="1"/>
  <c r="F376" i="40" s="1"/>
  <c r="F372" i="40"/>
  <c r="F365" i="40"/>
  <c r="F364" i="40" s="1"/>
  <c r="F360" i="40"/>
  <c r="F352" i="40"/>
  <c r="F344" i="40"/>
  <c r="F343" i="40" s="1"/>
  <c r="F342" i="40" s="1"/>
  <c r="F336" i="40"/>
  <c r="F334" i="40"/>
  <c r="F340" i="40"/>
  <c r="F329" i="40"/>
  <c r="F328" i="40" s="1"/>
  <c r="F327" i="40" s="1"/>
  <c r="F323" i="40"/>
  <c r="F322" i="40" s="1"/>
  <c r="F319" i="40"/>
  <c r="F318" i="40" s="1"/>
  <c r="F317" i="40" s="1"/>
  <c r="F316" i="40" s="1"/>
  <c r="F310" i="40"/>
  <c r="F308" i="40"/>
  <c r="F302" i="40"/>
  <c r="F301" i="40" s="1"/>
  <c r="F297" i="40"/>
  <c r="F296" i="40" s="1"/>
  <c r="F288" i="40"/>
  <c r="F282" i="40"/>
  <c r="F274" i="40"/>
  <c r="F272" i="40"/>
  <c r="F270" i="40"/>
  <c r="F260" i="40"/>
  <c r="F259" i="40" s="1"/>
  <c r="F258" i="40" s="1"/>
  <c r="F257" i="40" s="1"/>
  <c r="F252" i="40"/>
  <c r="F251" i="40" s="1"/>
  <c r="F246" i="40"/>
  <c r="F245" i="40" s="1"/>
  <c r="F394" i="40"/>
  <c r="F237" i="40"/>
  <c r="F236" i="40" s="1"/>
  <c r="F235" i="40" s="1"/>
  <c r="F220" i="40"/>
  <c r="F215" i="40" s="1"/>
  <c r="F195" i="40"/>
  <c r="F193" i="40"/>
  <c r="F173" i="40"/>
  <c r="F150" i="40"/>
  <c r="F140" i="40"/>
  <c r="F128" i="40"/>
  <c r="F126" i="40"/>
  <c r="F132" i="40"/>
  <c r="F124" i="40"/>
  <c r="F122" i="40"/>
  <c r="F119" i="40"/>
  <c r="F104" i="40"/>
  <c r="F102" i="40"/>
  <c r="F100" i="40"/>
  <c r="F96" i="40"/>
  <c r="F94" i="40"/>
  <c r="F85" i="40"/>
  <c r="F82" i="40"/>
  <c r="F79" i="40"/>
  <c r="F76" i="40"/>
  <c r="F74" i="40"/>
  <c r="F70" i="40"/>
  <c r="F64" i="40"/>
  <c r="F59" i="40"/>
  <c r="F58" i="40" s="1"/>
  <c r="F57" i="40" s="1"/>
  <c r="F55" i="40"/>
  <c r="F53" i="40"/>
  <c r="F35" i="40"/>
  <c r="F34" i="40" s="1"/>
  <c r="I828" i="51"/>
  <c r="I827" i="51" s="1"/>
  <c r="I826" i="51" s="1"/>
  <c r="I825" i="51" s="1"/>
  <c r="I822" i="51"/>
  <c r="I821" i="51" s="1"/>
  <c r="I820" i="51" s="1"/>
  <c r="I819" i="51" s="1"/>
  <c r="I817" i="51"/>
  <c r="I816" i="51" s="1"/>
  <c r="I815" i="51" s="1"/>
  <c r="I810" i="51" s="1"/>
  <c r="I807" i="51"/>
  <c r="I806" i="51" s="1"/>
  <c r="I777" i="51"/>
  <c r="I776" i="51" s="1"/>
  <c r="I761" i="51" s="1"/>
  <c r="I744" i="51"/>
  <c r="I743" i="51" s="1"/>
  <c r="I742" i="51" s="1"/>
  <c r="I756" i="51"/>
  <c r="I754" i="51"/>
  <c r="I752" i="51"/>
  <c r="I738" i="51"/>
  <c r="I737" i="51" s="1"/>
  <c r="I736" i="51" s="1"/>
  <c r="I732" i="51"/>
  <c r="I731" i="51" s="1"/>
  <c r="I730" i="51" s="1"/>
  <c r="I729" i="51" s="1"/>
  <c r="I728" i="51" s="1"/>
  <c r="I727" i="51" s="1"/>
  <c r="I724" i="51"/>
  <c r="I723" i="51" s="1"/>
  <c r="I722" i="51" s="1"/>
  <c r="I721" i="51" s="1"/>
  <c r="I720" i="51" s="1"/>
  <c r="I713" i="51"/>
  <c r="I712" i="51" s="1"/>
  <c r="I707" i="51"/>
  <c r="I705" i="51"/>
  <c r="I700" i="51"/>
  <c r="I698" i="51"/>
  <c r="I691" i="51"/>
  <c r="I690" i="51" s="1"/>
  <c r="I689" i="51" s="1"/>
  <c r="I688" i="51" s="1"/>
  <c r="I671" i="51"/>
  <c r="I670" i="51" s="1"/>
  <c r="I666" i="51"/>
  <c r="I665" i="51" s="1"/>
  <c r="I657" i="51"/>
  <c r="I656" i="51" s="1"/>
  <c r="I655" i="51" s="1"/>
  <c r="I654" i="51" s="1"/>
  <c r="I649" i="51"/>
  <c r="I648" i="51" s="1"/>
  <c r="I647" i="51" s="1"/>
  <c r="I629" i="51"/>
  <c r="I620" i="51"/>
  <c r="I619" i="51" s="1"/>
  <c r="I618" i="51" s="1"/>
  <c r="I617" i="51" s="1"/>
  <c r="I615" i="51"/>
  <c r="I614" i="51" s="1"/>
  <c r="I613" i="51" s="1"/>
  <c r="I594" i="51"/>
  <c r="I588" i="51"/>
  <c r="I574" i="51"/>
  <c r="I551" i="51"/>
  <c r="I541" i="51"/>
  <c r="I530" i="51"/>
  <c r="I529" i="51" s="1"/>
  <c r="I528" i="51" s="1"/>
  <c r="I527" i="51" s="1"/>
  <c r="I521" i="51"/>
  <c r="I519" i="51"/>
  <c r="I516" i="51"/>
  <c r="I504" i="51"/>
  <c r="I503" i="51" s="1"/>
  <c r="I502" i="51" s="1"/>
  <c r="I501" i="51" s="1"/>
  <c r="I500" i="51" s="1"/>
  <c r="I499" i="51" s="1"/>
  <c r="I490" i="51"/>
  <c r="I489" i="51" s="1"/>
  <c r="I483" i="51" s="1"/>
  <c r="I481" i="51"/>
  <c r="I480" i="51" s="1"/>
  <c r="I479" i="51" s="1"/>
  <c r="I478" i="51" s="1"/>
  <c r="I477" i="51" s="1"/>
  <c r="I473" i="51"/>
  <c r="I472" i="51" s="1"/>
  <c r="I471" i="51" s="1"/>
  <c r="I470" i="51" s="1"/>
  <c r="I469" i="51" s="1"/>
  <c r="I467" i="51"/>
  <c r="I466" i="51" s="1"/>
  <c r="I465" i="51" s="1"/>
  <c r="I464" i="51" s="1"/>
  <c r="I463" i="51" s="1"/>
  <c r="I462" i="51" s="1"/>
  <c r="I886" i="51"/>
  <c r="I885" i="51" s="1"/>
  <c r="I884" i="51" s="1"/>
  <c r="I878" i="51"/>
  <c r="I853" i="51"/>
  <c r="I850" i="51"/>
  <c r="I847" i="51"/>
  <c r="I844" i="51"/>
  <c r="I838" i="51"/>
  <c r="I837" i="51" s="1"/>
  <c r="I836" i="51" s="1"/>
  <c r="I835" i="51" s="1"/>
  <c r="I834" i="51" s="1"/>
  <c r="I460" i="51"/>
  <c r="I459" i="51" s="1"/>
  <c r="I458" i="51" s="1"/>
  <c r="I445" i="51"/>
  <c r="I444" i="51" s="1"/>
  <c r="I443" i="51" s="1"/>
  <c r="I442" i="51" s="1"/>
  <c r="I440" i="51"/>
  <c r="I439" i="51" s="1"/>
  <c r="I438" i="51" s="1"/>
  <c r="I437" i="51" s="1"/>
  <c r="I435" i="51"/>
  <c r="I434" i="51" s="1"/>
  <c r="I433" i="51" s="1"/>
  <c r="I432" i="51" s="1"/>
  <c r="H675" i="2"/>
  <c r="H674" i="2" s="1"/>
  <c r="H673" i="2" s="1"/>
  <c r="H672" i="2" s="1"/>
  <c r="H671" i="2" s="1"/>
  <c r="H669" i="2"/>
  <c r="H668" i="2" s="1"/>
  <c r="H667" i="2" s="1"/>
  <c r="H666" i="2" s="1"/>
  <c r="H665" i="2" s="1"/>
  <c r="H660" i="2"/>
  <c r="H659" i="2" s="1"/>
  <c r="H658" i="2" s="1"/>
  <c r="H657" i="2" s="1"/>
  <c r="H654" i="2"/>
  <c r="H648" i="2"/>
  <c r="H642" i="2"/>
  <c r="H631" i="2"/>
  <c r="H630" i="2" s="1"/>
  <c r="H629" i="2" s="1"/>
  <c r="H628" i="2" s="1"/>
  <c r="H623" i="2"/>
  <c r="H622" i="2" s="1"/>
  <c r="H621" i="2" s="1"/>
  <c r="H636" i="2"/>
  <c r="H635" i="2" s="1"/>
  <c r="H602" i="2"/>
  <c r="H601" i="2" s="1"/>
  <c r="H596" i="2"/>
  <c r="H594" i="2"/>
  <c r="H589" i="2"/>
  <c r="H587" i="2"/>
  <c r="H581" i="2"/>
  <c r="H578" i="2"/>
  <c r="H575" i="2"/>
  <c r="H572" i="2"/>
  <c r="H613" i="2"/>
  <c r="H612" i="2" s="1"/>
  <c r="H566" i="2"/>
  <c r="H565" i="2" s="1"/>
  <c r="H564" i="2" s="1"/>
  <c r="H563" i="2" s="1"/>
  <c r="H562" i="2" s="1"/>
  <c r="H559" i="2"/>
  <c r="H558" i="2" s="1"/>
  <c r="H557" i="2" s="1"/>
  <c r="H556" i="2" s="1"/>
  <c r="H555" i="2" s="1"/>
  <c r="H553" i="2"/>
  <c r="H552" i="2" s="1"/>
  <c r="H551" i="2" s="1"/>
  <c r="H550" i="2" s="1"/>
  <c r="H548" i="2"/>
  <c r="H547" i="2" s="1"/>
  <c r="H546" i="2" s="1"/>
  <c r="H544" i="2"/>
  <c r="H543" i="2" s="1"/>
  <c r="H538" i="2"/>
  <c r="H537" i="2" s="1"/>
  <c r="H508" i="2"/>
  <c r="H487" i="2"/>
  <c r="H486" i="2" s="1"/>
  <c r="H485" i="2" s="1"/>
  <c r="H484" i="2" s="1"/>
  <c r="H465" i="2"/>
  <c r="H464" i="2" s="1"/>
  <c r="H153" i="2"/>
  <c r="H152" i="2" s="1"/>
  <c r="H151" i="2" s="1"/>
  <c r="H150" i="2" s="1"/>
  <c r="H451" i="2"/>
  <c r="H450" i="2" s="1"/>
  <c r="H449" i="2" s="1"/>
  <c r="H448" i="2" s="1"/>
  <c r="H443" i="2"/>
  <c r="H442" i="2" s="1"/>
  <c r="H441" i="2" s="1"/>
  <c r="H473" i="2"/>
  <c r="H471" i="2"/>
  <c r="H437" i="2"/>
  <c r="H436" i="2" s="1"/>
  <c r="H435" i="2" s="1"/>
  <c r="H430" i="2"/>
  <c r="H429" i="2" s="1"/>
  <c r="H428" i="2" s="1"/>
  <c r="H410" i="2"/>
  <c r="H399" i="2"/>
  <c r="H398" i="2" s="1"/>
  <c r="H397" i="2" s="1"/>
  <c r="H396" i="2" s="1"/>
  <c r="H394" i="2"/>
  <c r="H393" i="2" s="1"/>
  <c r="H392" i="2" s="1"/>
  <c r="H373" i="2"/>
  <c r="H367" i="2"/>
  <c r="H353" i="2"/>
  <c r="H330" i="2"/>
  <c r="H320" i="2"/>
  <c r="H309" i="2"/>
  <c r="H308" i="2" s="1"/>
  <c r="H307" i="2" s="1"/>
  <c r="H306" i="2" s="1"/>
  <c r="F348" i="40"/>
  <c r="F347" i="40" s="1"/>
  <c r="H298" i="2"/>
  <c r="H267" i="2"/>
  <c r="H266" i="2" s="1"/>
  <c r="H265" i="2" s="1"/>
  <c r="H264" i="2" s="1"/>
  <c r="H263" i="2" s="1"/>
  <c r="H261" i="2"/>
  <c r="H260" i="2" s="1"/>
  <c r="H254" i="2"/>
  <c r="H253" i="2" s="1"/>
  <c r="H240" i="2"/>
  <c r="H239" i="2" s="1"/>
  <c r="H238" i="2" s="1"/>
  <c r="H237" i="2" s="1"/>
  <c r="H235" i="2"/>
  <c r="H234" i="2" s="1"/>
  <c r="H233" i="2" s="1"/>
  <c r="H232" i="2" s="1"/>
  <c r="H229" i="2"/>
  <c r="H228" i="2" s="1"/>
  <c r="H223" i="2"/>
  <c r="H221" i="2"/>
  <c r="H225" i="2"/>
  <c r="H215" i="2"/>
  <c r="H214" i="2" s="1"/>
  <c r="H213" i="2" s="1"/>
  <c r="H212" i="2" s="1"/>
  <c r="H211" i="2" s="1"/>
  <c r="H202" i="2"/>
  <c r="H201" i="2" s="1"/>
  <c r="H200" i="2" s="1"/>
  <c r="H194" i="2"/>
  <c r="H193" i="2" s="1"/>
  <c r="H183" i="2"/>
  <c r="H174" i="2"/>
  <c r="H177" i="2"/>
  <c r="H179" i="2"/>
  <c r="H170" i="2"/>
  <c r="H163" i="2"/>
  <c r="H148" i="2"/>
  <c r="H147" i="2" s="1"/>
  <c r="H146" i="2" s="1"/>
  <c r="H145" i="2" s="1"/>
  <c r="H143" i="2"/>
  <c r="H142" i="2" s="1"/>
  <c r="H141" i="2" s="1"/>
  <c r="H140" i="2" s="1"/>
  <c r="H138" i="2"/>
  <c r="H137" i="2" s="1"/>
  <c r="H136" i="2" s="1"/>
  <c r="H134" i="2"/>
  <c r="H133" i="2" s="1"/>
  <c r="H132" i="2" s="1"/>
  <c r="H129" i="2"/>
  <c r="H128" i="2" s="1"/>
  <c r="H127" i="2" s="1"/>
  <c r="H126" i="2" s="1"/>
  <c r="H124" i="2"/>
  <c r="H123" i="2" s="1"/>
  <c r="H122" i="2" s="1"/>
  <c r="H121" i="2" s="1"/>
  <c r="H118" i="2"/>
  <c r="H117" i="2" s="1"/>
  <c r="H116" i="2" s="1"/>
  <c r="H115" i="2" s="1"/>
  <c r="H98" i="2"/>
  <c r="H97" i="2" s="1"/>
  <c r="H96" i="2" s="1"/>
  <c r="H95" i="2" s="1"/>
  <c r="H93" i="2"/>
  <c r="H92" i="2" s="1"/>
  <c r="H91" i="2" s="1"/>
  <c r="H90" i="2" s="1"/>
  <c r="H88" i="2"/>
  <c r="H87" i="2" s="1"/>
  <c r="H86" i="2" s="1"/>
  <c r="H85" i="2" s="1"/>
  <c r="H72" i="2"/>
  <c r="H71" i="2" s="1"/>
  <c r="H70" i="2" s="1"/>
  <c r="H69" i="2" s="1"/>
  <c r="H67" i="2"/>
  <c r="H65" i="2"/>
  <c r="H58" i="2"/>
  <c r="H57" i="2" s="1"/>
  <c r="H56" i="2" s="1"/>
  <c r="H54" i="2"/>
  <c r="H53" i="2" s="1"/>
  <c r="H52" i="2" s="1"/>
  <c r="H51" i="2" s="1"/>
  <c r="H47" i="2"/>
  <c r="H43" i="2"/>
  <c r="H42" i="2" s="1"/>
  <c r="H652" i="2"/>
  <c r="H651" i="2" s="1"/>
  <c r="H102" i="2"/>
  <c r="H101" i="2" s="1"/>
  <c r="H26" i="2"/>
  <c r="H25" i="2" s="1"/>
  <c r="H24" i="2" s="1"/>
  <c r="H23" i="2" s="1"/>
  <c r="H22" i="2" s="1"/>
  <c r="H20" i="2"/>
  <c r="H19" i="2" s="1"/>
  <c r="H18" i="2" s="1"/>
  <c r="H17" i="2" s="1"/>
  <c r="C49" i="41"/>
  <c r="C41" i="41"/>
  <c r="C40" i="41" s="1"/>
  <c r="C24" i="41"/>
  <c r="C23" i="41" s="1"/>
  <c r="C16" i="41"/>
  <c r="D38" i="42"/>
  <c r="D37" i="42" s="1"/>
  <c r="D35" i="42"/>
  <c r="D34" i="42" s="1"/>
  <c r="D29" i="42"/>
  <c r="D28" i="42" s="1"/>
  <c r="D26" i="42"/>
  <c r="D25" i="42" s="1"/>
  <c r="D24" i="42" s="1"/>
  <c r="H650" i="2" l="1"/>
  <c r="I735" i="51"/>
  <c r="H507" i="2"/>
  <c r="H492" i="2" s="1"/>
  <c r="I535" i="51"/>
  <c r="I534" i="51" s="1"/>
  <c r="F19" i="40"/>
  <c r="H314" i="2"/>
  <c r="H313" i="2" s="1"/>
  <c r="F393" i="40"/>
  <c r="F392" i="40" s="1"/>
  <c r="I476" i="51"/>
  <c r="I475" i="51" s="1"/>
  <c r="H84" i="2"/>
  <c r="I809" i="51"/>
  <c r="I697" i="51"/>
  <c r="H586" i="2"/>
  <c r="F111" i="40"/>
  <c r="I510" i="51"/>
  <c r="H593" i="2"/>
  <c r="I704" i="51"/>
  <c r="F214" i="40"/>
  <c r="F63" i="40"/>
  <c r="F62" i="40" s="1"/>
  <c r="H160" i="2"/>
  <c r="F442" i="40" s="1"/>
  <c r="F441" i="40" s="1"/>
  <c r="F440" i="40" s="1"/>
  <c r="F277" i="40"/>
  <c r="F276" i="40" s="1"/>
  <c r="F450" i="40"/>
  <c r="F449" i="40" s="1"/>
  <c r="H169" i="2"/>
  <c r="H168" i="2" s="1"/>
  <c r="F333" i="40"/>
  <c r="F332" i="40" s="1"/>
  <c r="F269" i="40"/>
  <c r="F268" i="40" s="1"/>
  <c r="F52" i="40"/>
  <c r="H220" i="2"/>
  <c r="H219" i="2" s="1"/>
  <c r="F73" i="40"/>
  <c r="F72" i="40" s="1"/>
  <c r="I711" i="51"/>
  <c r="H600" i="2"/>
  <c r="I871" i="51"/>
  <c r="I870" i="51" s="1"/>
  <c r="I869" i="51" s="1"/>
  <c r="I868" i="51" s="1"/>
  <c r="H611" i="2"/>
  <c r="H610" i="2" s="1"/>
  <c r="F363" i="40"/>
  <c r="H192" i="2"/>
  <c r="H191" i="2" s="1"/>
  <c r="H190" i="2" s="1"/>
  <c r="H189" i="2" s="1"/>
  <c r="H182" i="2"/>
  <c r="H181" i="2" s="1"/>
  <c r="F474" i="40"/>
  <c r="F473" i="40" s="1"/>
  <c r="H409" i="2"/>
  <c r="H406" i="2" s="1"/>
  <c r="H227" i="2"/>
  <c r="F346" i="40"/>
  <c r="I843" i="51"/>
  <c r="I842" i="51" s="1"/>
  <c r="I841" i="51" s="1"/>
  <c r="I840" i="51" s="1"/>
  <c r="H634" i="2"/>
  <c r="H633" i="2" s="1"/>
  <c r="H571" i="2"/>
  <c r="H570" i="2" s="1"/>
  <c r="H569" i="2" s="1"/>
  <c r="I664" i="51"/>
  <c r="H656" i="2"/>
  <c r="H536" i="2"/>
  <c r="H535" i="2" s="1"/>
  <c r="F469" i="40"/>
  <c r="F239" i="40"/>
  <c r="F357" i="40"/>
  <c r="F356" i="40" s="1"/>
  <c r="I751" i="51"/>
  <c r="I750" i="51" s="1"/>
  <c r="F371" i="40"/>
  <c r="F385" i="40"/>
  <c r="H64" i="2"/>
  <c r="H63" i="2" s="1"/>
  <c r="H62" i="2" s="1"/>
  <c r="I805" i="51"/>
  <c r="I804" i="51" s="1"/>
  <c r="F250" i="40"/>
  <c r="F249" i="40" s="1"/>
  <c r="H664" i="2"/>
  <c r="H259" i="2"/>
  <c r="H258" i="2" s="1"/>
  <c r="H257" i="2" s="1"/>
  <c r="F408" i="40"/>
  <c r="F351" i="40"/>
  <c r="F307" i="40"/>
  <c r="F306" i="40" s="1"/>
  <c r="F295" i="40" s="1"/>
  <c r="H542" i="2"/>
  <c r="H470" i="2"/>
  <c r="H469" i="2" s="1"/>
  <c r="H243" i="2"/>
  <c r="H242" i="2" s="1"/>
  <c r="H131" i="2"/>
  <c r="H41" i="2"/>
  <c r="I675" i="51"/>
  <c r="I674" i="51" s="1"/>
  <c r="I653" i="51" s="1"/>
  <c r="I431" i="51"/>
  <c r="D23" i="42"/>
  <c r="D16" i="42" s="1"/>
  <c r="D33" i="42"/>
  <c r="D32" i="42" s="1"/>
  <c r="C52" i="41"/>
  <c r="F99" i="40"/>
  <c r="F98" i="40" s="1"/>
  <c r="F321" i="40"/>
  <c r="F187" i="40"/>
  <c r="F134" i="40" s="1"/>
  <c r="F404" i="40"/>
  <c r="I824" i="51"/>
  <c r="H46" i="2"/>
  <c r="H45" i="2" s="1"/>
  <c r="H252" i="2"/>
  <c r="H251" i="2" s="1"/>
  <c r="H458" i="2"/>
  <c r="H76" i="2"/>
  <c r="H75" i="2" s="1"/>
  <c r="H74" i="2" s="1"/>
  <c r="H295" i="2"/>
  <c r="H300" i="2"/>
  <c r="H28" i="2" l="1"/>
  <c r="I749" i="51"/>
  <c r="I748" i="51" s="1"/>
  <c r="I734" i="51" s="1"/>
  <c r="H434" i="2"/>
  <c r="H468" i="2"/>
  <c r="F110" i="40"/>
  <c r="F109" i="40" s="1"/>
  <c r="I430" i="51"/>
  <c r="I429" i="51" s="1"/>
  <c r="F362" i="40"/>
  <c r="H289" i="2"/>
  <c r="F384" i="40"/>
  <c r="C15" i="41"/>
  <c r="H231" i="2"/>
  <c r="H159" i="2"/>
  <c r="H120" i="2" s="1"/>
  <c r="F421" i="40"/>
  <c r="I509" i="51"/>
  <c r="I508" i="51" s="1"/>
  <c r="I507" i="51" s="1"/>
  <c r="I696" i="51"/>
  <c r="I695" i="51" s="1"/>
  <c r="I694" i="51" s="1"/>
  <c r="I693" i="51" s="1"/>
  <c r="H609" i="2"/>
  <c r="I628" i="51"/>
  <c r="I627" i="51" s="1"/>
  <c r="H312" i="2"/>
  <c r="H311" i="2" s="1"/>
  <c r="I533" i="51"/>
  <c r="I532" i="51" s="1"/>
  <c r="H453" i="2"/>
  <c r="I659" i="51"/>
  <c r="F331" i="40"/>
  <c r="H218" i="2"/>
  <c r="H217" i="2" s="1"/>
  <c r="I833" i="51"/>
  <c r="I832" i="51" s="1"/>
  <c r="C82" i="41"/>
  <c r="C81" i="41" s="1"/>
  <c r="F403" i="40"/>
  <c r="H541" i="2"/>
  <c r="H540" i="2" s="1"/>
  <c r="F350" i="40"/>
  <c r="D40" i="42"/>
  <c r="H256" i="2"/>
  <c r="F267" i="40"/>
  <c r="F61" i="40"/>
  <c r="H585" i="2"/>
  <c r="H584" i="2" s="1"/>
  <c r="H568" i="2" s="1"/>
  <c r="I506" i="51" l="1"/>
  <c r="I498" i="51" s="1"/>
  <c r="H447" i="2"/>
  <c r="H16" i="2"/>
  <c r="H288" i="2"/>
  <c r="H287" i="2" s="1"/>
  <c r="H286" i="2" s="1"/>
  <c r="H210" i="2"/>
  <c r="C112" i="41"/>
  <c r="H285" i="2" l="1"/>
  <c r="J29" i="52"/>
  <c r="I29" i="52"/>
  <c r="H29" i="52"/>
  <c r="G29" i="52"/>
  <c r="E29" i="52"/>
  <c r="D28" i="52"/>
  <c r="D27" i="52"/>
  <c r="D26" i="52"/>
  <c r="D25" i="52"/>
  <c r="D24" i="52"/>
  <c r="D23" i="52"/>
  <c r="F29" i="52" l="1"/>
  <c r="D22" i="52"/>
  <c r="D29" i="52" s="1"/>
  <c r="H510" i="2" l="1"/>
  <c r="H641" i="2" s="1"/>
  <c r="H638" i="2" s="1"/>
  <c r="H561" i="2" s="1"/>
  <c r="J510" i="2"/>
  <c r="I510" i="2"/>
  <c r="I491" i="2" l="1"/>
  <c r="I490" i="2" s="1"/>
  <c r="I489" i="2" s="1"/>
  <c r="I15" i="2" s="1"/>
  <c r="H491" i="2"/>
  <c r="H490" i="2" s="1"/>
  <c r="H489" i="2" s="1"/>
  <c r="H15" i="2" s="1"/>
  <c r="J491" i="2"/>
  <c r="J490" i="2" s="1"/>
  <c r="J489" i="2" s="1"/>
  <c r="J15" i="2" s="1"/>
  <c r="I779" i="51"/>
  <c r="J779" i="51"/>
  <c r="K779" i="51"/>
  <c r="F37" i="40"/>
  <c r="H37" i="40"/>
  <c r="G37" i="40"/>
  <c r="K760" i="51" l="1"/>
  <c r="K759" i="51" s="1"/>
  <c r="K758" i="51" s="1"/>
  <c r="J760" i="51"/>
  <c r="J759" i="51" s="1"/>
  <c r="J758" i="51" s="1"/>
  <c r="I760" i="51"/>
  <c r="I759" i="51" s="1"/>
  <c r="I758" i="51" s="1"/>
  <c r="G18" i="40"/>
  <c r="G17" i="40" s="1"/>
  <c r="G16" i="40" s="1"/>
  <c r="F18" i="40"/>
  <c r="F17" i="40" s="1"/>
  <c r="F16" i="40" s="1"/>
  <c r="H18" i="40"/>
  <c r="H17" i="40" s="1"/>
  <c r="H16" i="40" s="1"/>
  <c r="J726" i="51" l="1"/>
  <c r="J14" i="51" s="1"/>
  <c r="K726" i="51"/>
  <c r="K14" i="51" s="1"/>
  <c r="I726" i="51"/>
  <c r="I14" i="51" s="1"/>
</calcChain>
</file>

<file path=xl/sharedStrings.xml><?xml version="1.0" encoding="utf-8"?>
<sst xmlns="http://schemas.openxmlformats.org/spreadsheetml/2006/main" count="12120" uniqueCount="884">
  <si>
    <t>Наименование</t>
  </si>
  <si>
    <t>Рз</t>
  </si>
  <si>
    <t>ПР</t>
  </si>
  <si>
    <t>ЦСР</t>
  </si>
  <si>
    <t>ВР</t>
  </si>
  <si>
    <t>Сумма</t>
  </si>
  <si>
    <t xml:space="preserve"> Собрания Поныровского района</t>
  </si>
  <si>
    <t xml:space="preserve">  к решению Представительного </t>
  </si>
  <si>
    <t>В С Е Г 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</si>
  <si>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</si>
  <si>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</si>
  <si>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</si>
  <si>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</si>
  <si>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</si>
  <si>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</si>
  <si>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</si>
  <si>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200</t>
  </si>
  <si>
    <t>800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</si>
  <si>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</si>
  <si>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</si>
  <si>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</si>
  <si>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Межбюджетные трансферты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</si>
  <si>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</si>
  <si>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</si>
  <si>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</si>
  <si>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ЭКОНОМИКА</t>
  </si>
  <si>
    <t>Другие вопросы в области национальной экономики</t>
  </si>
  <si>
    <t>ОБРАЗОВАНИЕ</t>
  </si>
  <si>
    <t>Дошкольное образование</t>
  </si>
  <si>
    <t>07</t>
  </si>
  <si>
    <t>Общее образование</t>
  </si>
  <si>
    <t>Другие вопросы в области образования</t>
  </si>
  <si>
    <t>09</t>
  </si>
  <si>
    <t xml:space="preserve">КУЛЬТУРА, КИНЕМАТОГРАФИЯ </t>
  </si>
  <si>
    <t>Культура</t>
  </si>
  <si>
    <t>08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</si>
  <si>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</si>
  <si>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</si>
  <si>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</si>
  <si>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300</t>
  </si>
  <si>
    <t>Социальное обеспечение и иные выплаты населению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</si>
  <si>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</si>
  <si>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</si>
  <si>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</si>
  <si>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</si>
  <si>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11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</si>
  <si>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</si>
  <si>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</si>
  <si>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ГРБС</t>
  </si>
  <si>
    <t>Администрация Поныровского района Курской области</t>
  </si>
  <si>
    <t>001</t>
  </si>
  <si>
    <t>Отдел образования администрации Поныровского района Курской области</t>
  </si>
  <si>
    <t>004</t>
  </si>
  <si>
    <t>Представительное Собрание Поныровского района Курской области</t>
  </si>
  <si>
    <t>003</t>
  </si>
  <si>
    <t>Управление финансов администрации Поныровского района Курской области</t>
  </si>
  <si>
    <t>002</t>
  </si>
  <si>
    <t>10</t>
  </si>
  <si>
    <t>Отдел культуры, по делам молодежи, ФК и спорту администрации Поныровского района Курской области</t>
  </si>
  <si>
    <t>005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</si>
  <si>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</si>
  <si>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</si>
  <si>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2 00 00000 00 0000 000</t>
  </si>
  <si>
    <t>Дотации бюджетам муниципальных районов на выравнивание бюджетной обеспеченности</t>
  </si>
  <si>
    <t>Прочие субвенции бюджетам муниципальных районов</t>
  </si>
  <si>
    <t>1 13 01995 05 0000 130</t>
  </si>
  <si>
    <t>500</t>
  </si>
  <si>
    <t>расходов бюджета Поныровского района Курской области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</si>
  <si>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</si>
  <si>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</si>
  <si>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социальной политики</t>
  </si>
  <si>
    <t>НАЦИОНАЛЬНАЯ БЕЗОПАСНОСТЬ И ПРАВООХРАНИТЕЛЬНАЯ ДЕЯТЕЛЬНОСТЬ</t>
  </si>
  <si>
    <t>1 13 02065 05 0000 130</t>
  </si>
  <si>
    <t>12</t>
  </si>
  <si>
    <t>Обеспечение деятельности и выполнение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</si>
  <si>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</si>
  <si>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Содержание работников, осуществляющих переданные государственные полномочия по организации и осуществлению деятельности по опеке и попечительству</t>
  </si>
  <si>
    <t xml:space="preserve">Осуществление отдельных государственных полномочий в сфере трудовых отношений
</t>
  </si>
  <si>
    <t>Осуществление отдельных государственных полномочий по организации и обеспечению деятельности административных комиссий</t>
  </si>
  <si>
    <t>Осуществление отдельных государственных полномочий в сфере архивного дела</t>
  </si>
  <si>
    <t>Резервные фонды органов местного самоуправления</t>
  </si>
  <si>
    <t xml:space="preserve">Резервные фонды </t>
  </si>
  <si>
    <t>Выполнение других обязательств Поныровского района Курской области</t>
  </si>
  <si>
    <t>Расходы на обеспечение деятельности (оказание услуг) муниципальных учреждений</t>
  </si>
  <si>
    <t>Реализация мероприятий в сфере молодежной политики</t>
  </si>
  <si>
    <t>Содержание работников, осуществляющих переданные государственные полномочия в сфере социальной защиты населения</t>
  </si>
  <si>
    <t xml:space="preserve"> «О бюджете Поныровского района </t>
  </si>
  <si>
    <t xml:space="preserve">к решению Представительного </t>
  </si>
  <si>
    <t>Собрания Поныровского района</t>
  </si>
  <si>
    <t xml:space="preserve">«О бюджете Поныровского района </t>
  </si>
  <si>
    <t xml:space="preserve">Мероприятия в области энергосбережения </t>
  </si>
  <si>
    <t>05</t>
  </si>
  <si>
    <t>Осуществление мероприятий в целях обеспечения пожарной безопасности</t>
  </si>
  <si>
    <t xml:space="preserve">Резервный фонд местной администрации </t>
  </si>
  <si>
    <t>Выполнение других (прочих) обязательств органа местного самоуправления</t>
  </si>
  <si>
    <t>Мероприятия в области улучшения демографической ситуации, совершенствования социальной поддержки семьи и детей</t>
  </si>
  <si>
    <t>Обеспечение функционирования главы муниципального образования</t>
  </si>
  <si>
    <t>Глава муниципального образования</t>
  </si>
  <si>
    <t>Муниципальная программа Поныровского района Курской области «Развитие муниципальной службы в Поныровском районе Курской области»</t>
  </si>
  <si>
    <t>Подпрограмма «Реализация мероприятий, направленных на развитие муниципальной службы»Поныровского района Курской области «Развитие муниципальной службы в Поныровском районе Курской области»</t>
  </si>
  <si>
    <t>Мероприятия, направленные на развитие муниципальной службы</t>
  </si>
  <si>
    <t>Обеспечение деятельности контрольно-счетных органов муниципального образования</t>
  </si>
  <si>
    <t>Руководитель контрольно-счетного органа муниципального образования</t>
  </si>
  <si>
    <t>Муниципальная программа Поныровского района Курской области «Социальная поддержка граждан в Поныровском районе Курской области»</t>
  </si>
  <si>
    <t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</t>
  </si>
  <si>
    <t>Муниципальная программа Поныровского района Курской области «Профилактика правонарушений в Поныровском районе Курской области»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</si>
  <si>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«Профилактика правонарушений в Поныровском районе Курской области »</t>
  </si>
  <si>
    <t>Муниципальная программа Поныровского района Курской области «Содействие занятости населения в Поныровском районе Курской области»</t>
  </si>
  <si>
    <t>Подпрограмма «Развитие институтов рынка труда» муниципальной программы Поныровского района Курской области «Содействие занятости населения в Поныровском районе Курской области»</t>
  </si>
  <si>
    <t>Подпрограмма «Реализация мероприятий, направленных на развитие муниципальной службы» муниципальной программы Поныровского района Курской области «Развитие муниципальной службы в Поныровском районе Курской области»</t>
  </si>
  <si>
    <t xml:space="preserve">Муниципальная программа Поныровского района Курской области «Развитие архивного дела в Поныровском районе Курской области» </t>
  </si>
  <si>
    <t>Обеспечение функционирования местных администраций</t>
  </si>
  <si>
    <t>Обеспечение деятельности администрации муниципального образования</t>
  </si>
  <si>
    <t xml:space="preserve">Муниципальная программа Поныровского района Курской области «Повышение эффективности управления финансами Поныровского района Курской области» </t>
  </si>
  <si>
    <t xml:space="preserve">Подпрограмма «Управление муниципальной программой и обеспечение условий реализации»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</si>
  <si>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</si>
  <si>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Муниципальная программа Поныровского района Курской области «Социальная поддержка граждан в Поныровском районе Курской области» </t>
  </si>
  <si>
    <t>Муниципальная программа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</si>
  <si>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Подпрограмма «Повышение эффективности управления муниципальным имуществом и земельными ресурсами» муниципальной программы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</si>
  <si>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</si>
  <si>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</si>
  <si>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Дорожное хозяйство (дорожные фонды)</t>
  </si>
  <si>
    <t>Муниципальная программа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</si>
  <si>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Подпрограмма «Развитие сети автомобильных дорог Поныровского района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</si>
  <si>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 xml:space="preserve">Строительство (реконструкция) автомобильных дорог общего пользования местного значения </t>
  </si>
  <si>
    <t>Муниципальная программа Поныровского района Курской области «Развитие экономики Поныровского района Курской области»</t>
  </si>
  <si>
    <t>Подпрограмма «Содействие развитию малого и среднего предпринимательства» муниципальной программы Поныровского района Курской области «Развитие экономики Поныровского района Курской области»</t>
  </si>
  <si>
    <t>Муниципальная программа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</si>
  <si>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Подпрограмма «Энергосбережение в Поныровском районе Курской области» муниципальной программы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</si>
  <si>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ЖИЛИЩНО-КОММУНАЛЬНОЕ ХОЗЯЙСТВО</t>
  </si>
  <si>
    <t>Коммунальное хозяйство</t>
  </si>
  <si>
    <t>Муниципальная программа Поныровского района Курской области «Развитие образования в Поныровском районе Курской области»</t>
  </si>
  <si>
    <t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</si>
  <si>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услуг, осуществляемых из местных бюджетов)</t>
  </si>
  <si>
    <t>Реализация основных общеобразовательных и дополнительных общеобразовательных программ в части финансирования расходов на оплату труда работников муниципальных общеобразовательных организаций,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</si>
  <si>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«Развитие дополнительного образования и системы воспитания детей»  муниципальной программы  Поныровского района Курской области «Развитие образования в Поныровском районе Курской области»</t>
  </si>
  <si>
    <t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</t>
  </si>
  <si>
    <t>Подпрограмма «Обеспечение  правопорядка  на  территории  Поныровского района Курской области» муниципальной программы Поныровского района Курской области «Профилактика правонарушений в Поныровском районе Курской области»</t>
  </si>
  <si>
    <t>Реализация мероприятий направленных на обеспечение правопорядка на территории муниципального образования</t>
  </si>
  <si>
    <t>Муниципальная программа Поныровского района Курской области «Развитие культуры в Поныровском районе Курской области»</t>
  </si>
  <si>
    <t xml:space="preserve">Муниципальная программа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</si>
  <si>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«Повышение эффективности реализации молодежной политики»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</t>
  </si>
  <si>
    <t xml:space="preserve">Подпрограмма «Оздоровление и отдых детей» муниципальной 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</si>
  <si>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образования в Поныровском районе Курской области»</t>
  </si>
  <si>
    <t>Содержание работников, осуществляющих переданные государственные полномочия по выплате компенсации части родительской платы</t>
  </si>
  <si>
    <t>Подпрограмма «Искусство» муниципальной программы Поныровского района Курской области «Развитие культуры в Поныровском районе Курской области»</t>
  </si>
  <si>
    <t>Подпрограмма «Наследие» муниципальной программы Поныровского района Курской области «Развитие культуры в Поныровском районе Курской области»</t>
  </si>
  <si>
    <t>Подпрограмма «Создание благоприятных условий для привлечения инвестиций в экономику Поныровского района Курской области» муниципальной программы Поныровского района Курской области «Развитие экономики Поныровского района Курской области»</t>
  </si>
  <si>
    <t>Подпрограмма «Управление муниципальной программой и обеспечение условий реализации» муниципальной программы  Поныровского района Курской области «Развитие культуры в Поныровском районе Курской области»</t>
  </si>
  <si>
    <t>Подпрограмма «Развитие мер социальной поддержки отдельных категорий граждан»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</si>
  <si>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Выплата пенсий за выслугу лет и доплат к пенсиям муниципальных служащих </t>
  </si>
  <si>
    <t>Муниципальная программа Поныровского района Курской области «Развитие образования Поныровского района Курской области»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</si>
  <si>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 </t>
  </si>
  <si>
    <t>Выплата компенсации части родительской платы</t>
  </si>
  <si>
    <t xml:space="preserve"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 </t>
  </si>
  <si>
    <t xml:space="preserve">Подпрограмма «Реализация муниципальной политики в сфере физической культуры и спорта»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области" 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</si>
  <si>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</si>
  <si>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 xml:space="preserve">Подпрограмма «Эффективная система межбюджетных отношений»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</si>
  <si>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400</t>
  </si>
  <si>
    <t>Капитальные вложения в объекты государственной (муниципальной) собственности</t>
  </si>
  <si>
    <t>Подпрограмма «Развитие пассажирских перевозок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</si>
  <si>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Отдельные мероприятия  по другим видам транспорта</t>
  </si>
  <si>
    <t>Прочие межбюджетные трансферты общего характера</t>
  </si>
  <si>
    <t>Непрограммные расходы органов местного самоуправления</t>
  </si>
  <si>
    <t>Непрограммная деятельность органов местного самоуправления</t>
  </si>
  <si>
    <t>Реализация мероприятий по распространению официальной информации</t>
  </si>
  <si>
    <t>Муниципальная программа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</si>
  <si>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Подпрограмма «Создание условий для обеспечения доступным и комфортным жильем граждан в Поныровском районе Курской области» муниципальной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</si>
  <si>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02 0</t>
  </si>
  <si>
    <t>71 1</t>
  </si>
  <si>
    <t>02 2</t>
  </si>
  <si>
    <t>09 1</t>
  </si>
  <si>
    <t>10 1</t>
  </si>
  <si>
    <t>12 2</t>
  </si>
  <si>
    <t>17 0</t>
  </si>
  <si>
    <t>17 2</t>
  </si>
  <si>
    <t>73 0</t>
  </si>
  <si>
    <t>73 1</t>
  </si>
  <si>
    <t>78 0</t>
  </si>
  <si>
    <t>78 1</t>
  </si>
  <si>
    <t>04 1</t>
  </si>
  <si>
    <t>76 0</t>
  </si>
  <si>
    <t>76 1</t>
  </si>
  <si>
    <t>77 0</t>
  </si>
  <si>
    <t>77 2</t>
  </si>
  <si>
    <t>79 0</t>
  </si>
  <si>
    <t>79 1</t>
  </si>
  <si>
    <t>13 0</t>
  </si>
  <si>
    <t>13 1</t>
  </si>
  <si>
    <t>13 2</t>
  </si>
  <si>
    <t>11 1</t>
  </si>
  <si>
    <t>05 1</t>
  </si>
  <si>
    <t>15 0</t>
  </si>
  <si>
    <t>15 2</t>
  </si>
  <si>
    <t>07 2</t>
  </si>
  <si>
    <t>11 2</t>
  </si>
  <si>
    <t>14 0</t>
  </si>
  <si>
    <t>14 3</t>
  </si>
  <si>
    <t>02 3</t>
  </si>
  <si>
    <t>02 1</t>
  </si>
  <si>
    <t>14 2</t>
  </si>
  <si>
    <t>74 0</t>
  </si>
  <si>
    <t>74 1</t>
  </si>
  <si>
    <t>03 1</t>
  </si>
  <si>
    <t>03 2</t>
  </si>
  <si>
    <t>03 3</t>
  </si>
  <si>
    <t>12 1</t>
  </si>
  <si>
    <t>08 3</t>
  </si>
  <si>
    <t>03 4</t>
  </si>
  <si>
    <t>01 0</t>
  </si>
  <si>
    <t>01 3</t>
  </si>
  <si>
    <t>08 1</t>
  </si>
  <si>
    <t>01 1</t>
  </si>
  <si>
    <t>01 2</t>
  </si>
  <si>
    <t>15 1</t>
  </si>
  <si>
    <t>01 4</t>
  </si>
  <si>
    <t>08 2</t>
  </si>
  <si>
    <t>Жилищное хозяйство</t>
  </si>
  <si>
    <t>07 1</t>
  </si>
  <si>
    <t>Подпрограмма «Обеспечение качественными услугами ЖКХ населения Поныровского района Курской области» муниципальной 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</si>
  <si>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</si>
  <si>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11 3</t>
  </si>
  <si>
    <t>Обеспечение безопасности дорожного движения на автомобильных дорогах местного значения</t>
  </si>
  <si>
    <t>Подпрограмма «Повышение безопасности дорожного движения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</si>
  <si>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Транспорт</t>
  </si>
  <si>
    <t xml:space="preserve">Муниципальная программа Поныровского района Курской области  «Развитие культуры в Поныровском районе Курской области» 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</si>
  <si>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</si>
  <si>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дополнительного образования и системы воспитания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</si>
  <si>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 </t>
  </si>
  <si>
    <t>Распределение бюджетных ассигнований по целевым статьям (муниципальным программам</t>
  </si>
  <si>
    <t xml:space="preserve">Поныровского района Курской области и непрограммным направлениям деятельности), </t>
  </si>
  <si>
    <t>группам видов расходов классификации расходов бюджета Поныровского района Курской области</t>
  </si>
  <si>
    <t xml:space="preserve">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</si>
  <si>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</si>
  <si>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«О бюджете Поныровского района </t>
  </si>
  <si>
    <t xml:space="preserve">Код бюджетной классификации
Российской    Федерации
</t>
  </si>
  <si>
    <t>Наименование доходов</t>
  </si>
  <si>
    <t xml:space="preserve">1 00 00000 00 0000 000  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</si>
  <si>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</si>
  <si>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</si>
  <si>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</si>
  <si>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</si>
  <si>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</si>
  <si>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</si>
  <si>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</si>
  <si>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</si>
  <si>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</si>
  <si>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</si>
  <si>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 xml:space="preserve">Налог  на  доходы  физических  лиц  с   доходов, полученных физическими лицами в соответствии  со статьей 228 Налогового кодекса Российской Федерации
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</si>
  <si>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</si>
  <si>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</si>
  <si>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</si>
  <si>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</si>
  <si>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</si>
  <si>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</si>
  <si>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 xml:space="preserve">1 05 03000 01 0000 110                             </t>
  </si>
  <si>
    <t>Единый сельскохозяйственный налог</t>
  </si>
  <si>
    <t xml:space="preserve">1 05 03010 01 0000 110                             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</si>
  <si>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</si>
  <si>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</si>
  <si>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</si>
  <si>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</si>
  <si>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</si>
  <si>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</si>
  <si>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</si>
  <si>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 НАХОДЯЩЕГОСЯ 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</si>
  <si>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</si>
  <si>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</si>
  <si>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</si>
  <si>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</si>
  <si>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1 12 00000 00 0000 000</t>
  </si>
  <si>
    <t>ПЛАТЕЖИ ПРИ ПОЛЬЗОВАНИИ ПРИРОДНЫМИ РЕСУРСАМИ</t>
  </si>
  <si>
    <t xml:space="preserve">1 12 01000 01 0000 120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</si>
  <si>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Плата за негативное воздействие на окружающую среду                                      </t>
  </si>
  <si>
    <t>1 12 01010 01 0000 120</t>
  </si>
  <si>
    <t>Плата за выбросы загрязняющих веществ в атмосферный воздух стационарными объектами</t>
  </si>
  <si>
    <t>1 13 00000 00 0000 000</t>
  </si>
  <si>
    <t>1 13 01000 00 0000 130</t>
  </si>
  <si>
    <t>Доходы от оказания платных услуг (работ)</t>
  </si>
  <si>
    <t xml:space="preserve">Прочие доходы от оказания платных услуг (работ) получателями средств бюджетов муниципальных районов </t>
  </si>
  <si>
    <t>1 13 02000 00 0000 130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</si>
  <si>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</si>
  <si>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</si>
  <si>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</si>
  <si>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</si>
  <si>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1 14 06000 00 0000 430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</si>
  <si>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</si>
  <si>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</si>
  <si>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БЕЗВОЗМЕЗДНЫЕ  ПОСТУПЛЕНИЯ</t>
  </si>
  <si>
    <t>2 02 00000 00 0000 000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</si>
  <si>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</si>
  <si>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 xml:space="preserve"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</t>
  </si>
  <si>
    <t>Иные межбюджетные трансферты</t>
  </si>
  <si>
    <t>2 19 00000 00 0000 000</t>
  </si>
  <si>
    <t>ВСЕГО ДОХОДОВ</t>
  </si>
  <si>
    <t xml:space="preserve">                                                                      Приложение № 1</t>
  </si>
  <si>
    <t xml:space="preserve">                                                                       к решению Представительного </t>
  </si>
  <si>
    <t xml:space="preserve">                                                                      Собрания Поныровского района</t>
  </si>
  <si>
    <t xml:space="preserve">                                                                      «О бюджете Поныровского района </t>
  </si>
  <si>
    <t>Источники  финансирования дефицита</t>
  </si>
  <si>
    <t>Код бюджетной классификации Российской Федерации</t>
  </si>
  <si>
    <t xml:space="preserve">
Наименование источников финансирования дефицита бюджета
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</si>
  <si>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</si>
  <si>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</si>
  <si>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</si>
  <si>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</si>
  <si>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</si>
  <si>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</si>
  <si>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</si>
  <si>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</si>
  <si>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</si>
  <si>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</si>
  <si>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</si>
  <si>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</si>
  <si>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</si>
  <si>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</si>
  <si>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</si>
  <si>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</si>
  <si>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</si>
  <si>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</si>
  <si>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</si>
  <si>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</si>
  <si>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</si>
  <si>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</si>
  <si>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>01 06 0500 00 0000 000</t>
  </si>
  <si>
    <t>Бюджетные кредиты, предоставленные внутри  страны в валюте Российской Федерации</t>
  </si>
  <si>
    <t>01 06 0500 00 0000 600</t>
  </si>
  <si>
    <t>Возврат бюджетных кредитов, предоставленных  внутри страны в валюте Российской Федерации</t>
  </si>
  <si>
    <t>01 06 0502 00 0000 640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</si>
  <si>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</si>
  <si>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01 06 0502 05 0000 640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</si>
  <si>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</si>
  <si>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01 06 0500 00 0000 500</t>
  </si>
  <si>
    <t>Предоставление бюджетных кредитов внутри  страны в валюте Российской Федерации</t>
  </si>
  <si>
    <t>01 06 0502 00 0000 540</t>
  </si>
  <si>
    <t>Предоставление бюджетных кредитов другим бюджетам бюджетной системы Российской Федерации  в валюте Российской Федерации</t>
  </si>
  <si>
    <t>01 06 0502 05 0000 540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</si>
  <si>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</si>
  <si>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Всего  источников финансирования дефицитов бюджетов</t>
  </si>
  <si>
    <t xml:space="preserve">Муниципальная программа Поныровского района Курской области «Развитие образования в Поныровском районе Курской области» </t>
  </si>
  <si>
    <t>Субсидии бюджетам бюджетной системы Российской Федерации (межбюджетные субсидии)</t>
  </si>
  <si>
    <t xml:space="preserve">Прочие субсидии бюджетам муниципальных районов </t>
  </si>
  <si>
    <t xml:space="preserve">Содержание ребенка в семье опекуна  и приемной семье, а также вознаграждение, причитающееся приемному родителю
</t>
  </si>
  <si>
    <t xml:space="preserve">                                                                        к решению Представительного </t>
  </si>
  <si>
    <t xml:space="preserve">                                                                        Собрания Поныровского района</t>
  </si>
  <si>
    <t xml:space="preserve">                                                                        «О бюджете Поныровского района </t>
  </si>
  <si>
    <t>№ п/п</t>
  </si>
  <si>
    <t>Наименование муниципального поселения</t>
  </si>
  <si>
    <t>Верхне-Смородинский сельсовет</t>
  </si>
  <si>
    <t>Возовский сельсовет</t>
  </si>
  <si>
    <t>Горяйновский сельсовет</t>
  </si>
  <si>
    <t>Ольховатский сельсовет</t>
  </si>
  <si>
    <t>Первомайский сельсовет</t>
  </si>
  <si>
    <t>1-й Поныровский сельсовет</t>
  </si>
  <si>
    <t>2-й Поныровский сельсовет</t>
  </si>
  <si>
    <t>ВСЕГО: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</si>
  <si>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</si>
  <si>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1 13 02995 05 0000 130</t>
  </si>
  <si>
    <t>Прочие доходы от компенсации затрат муниципальных районов</t>
  </si>
  <si>
    <t>00</t>
  </si>
  <si>
    <t>00000</t>
  </si>
  <si>
    <t xml:space="preserve">71 0 </t>
  </si>
  <si>
    <t xml:space="preserve">09 0 </t>
  </si>
  <si>
    <t xml:space="preserve">09 1 </t>
  </si>
  <si>
    <t>С1402</t>
  </si>
  <si>
    <t>С1437</t>
  </si>
  <si>
    <t>Основное мероприятие "Создание максимальных условий для прохождения муниципальной службы и укомплектования органов местного самоуправления высокопрофессиональными кадрами"</t>
  </si>
  <si>
    <t>Основное мероприятие "Обеспечение реализации комплекса мер, направленных на улучшение демографической ситуации в Поныровском районе Курской области"</t>
  </si>
  <si>
    <t>13170</t>
  </si>
  <si>
    <t>С1474</t>
  </si>
  <si>
    <t>Основное мероприятие "Обеспечение деятельности и выполнение функций архивного отдела администрации Поныровского района Курской области"</t>
  </si>
  <si>
    <t xml:space="preserve">10 0 </t>
  </si>
  <si>
    <t>13360</t>
  </si>
  <si>
    <t>Основное мероприятие "Обеспечение деятельности и выполнение функций Комиссии по делам несовершеннолетних и Административной комиссии администрации Поныровского района Курской области"</t>
  </si>
  <si>
    <t xml:space="preserve">12 0 </t>
  </si>
  <si>
    <t>13180</t>
  </si>
  <si>
    <t>13480</t>
  </si>
  <si>
    <t>Основное мероприятие "Финансовое обеспечение отдельных полномочий Курской области в сфере трудовых отношений, переданных для осуществления органам местного самоуправления"</t>
  </si>
  <si>
    <t>13310</t>
  </si>
  <si>
    <t>Основное мероприятие "Организация работы по предупреждению и пресечению нарушений требований пожарной безопасности и правил поведения на водных объектах"</t>
  </si>
  <si>
    <t>С1478</t>
  </si>
  <si>
    <t>Основное мероприятие "Обеспечение деятельности и выполнение функций Управления финансов администрации Поныровского района Курской области по осуществлению муниципальной политики в области регулирования бюджетных правоотношений на территории Поныровского района Курской области"</t>
  </si>
  <si>
    <t>С1403</t>
  </si>
  <si>
    <t>Основное мероприятие "Обеспечение деятельности и исполнения функций Отдела социального обеспечения администрации Поныровского района Курской области"</t>
  </si>
  <si>
    <t xml:space="preserve">04 0 </t>
  </si>
  <si>
    <t>Основное мероприятие "Проведение государственной (муниципальной) политики в области имущественных и земельных отношений на территории Поныровского района Курской области"</t>
  </si>
  <si>
    <t>С1468</t>
  </si>
  <si>
    <t>Мероприятия в области земельных отношений</t>
  </si>
  <si>
    <t>С1404</t>
  </si>
  <si>
    <t>С1439</t>
  </si>
  <si>
    <t>59300</t>
  </si>
  <si>
    <t>С1401</t>
  </si>
  <si>
    <t>Основное мероприятие "Обеспечение деятельности и организация мероприятий по предупреждению и ликвидации чрезвычайных ситуаций"</t>
  </si>
  <si>
    <t xml:space="preserve">11 0 </t>
  </si>
  <si>
    <t>Основное мероприятие "Обеспечение функционирования автотранспортной отрасли в Поныровском районе Курской области"</t>
  </si>
  <si>
    <t>С1426</t>
  </si>
  <si>
    <t>Основное мероприятие "Создание благоприятных условий для развития сети автомобильных дорог общего пользования местного значения Поныровского района Курской области"</t>
  </si>
  <si>
    <t>С1423</t>
  </si>
  <si>
    <t>Иные межбюджетные трансферты на осуществление полномочий по строительству (реконструкции) автомобильных дорог общего пользования местного значения</t>
  </si>
  <si>
    <t>П1423</t>
  </si>
  <si>
    <t>Иные межбюджетные трансферты на осуществление полномочий  по капитальному ремонту, ремонту и содержанию автомобильных дорог общего пользования местного значения</t>
  </si>
  <si>
    <t>П1424</t>
  </si>
  <si>
    <t>Основное мероприятие "Создание условий для улучшения качества и повышения безопасности дорожного движения в Поныровском районе Курской области"</t>
  </si>
  <si>
    <t>С1459</t>
  </si>
  <si>
    <t xml:space="preserve">05 0 </t>
  </si>
  <si>
    <t>Основное мероприятие "Проведение эффективной энергосберегающей политики в Поныровском районе Курской области"</t>
  </si>
  <si>
    <t>С1434</t>
  </si>
  <si>
    <t>Основное мероприятие "Содействие субъектам малого и среднего предпринимательства в привлечении финансовых ресурсов для осуществления предпринимательской деятельности, в разработке и внедрении инноваций, модернизации производства"</t>
  </si>
  <si>
    <t>С1405</t>
  </si>
  <si>
    <t>Обеспечение условий для развития малого и среднего предпринимательства на территории муниципального образования</t>
  </si>
  <si>
    <t xml:space="preserve">07 0 </t>
  </si>
  <si>
    <t xml:space="preserve"> 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</si>
  <si>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Иные межбюджетные трансферты на осуществление полномочий  по капитальному ремонту муниципального жилищного фонда</t>
  </si>
  <si>
    <t>П1430</t>
  </si>
  <si>
    <t>П1490</t>
  </si>
  <si>
    <t>Иные межбюджетные трансферты на содержание работника, осуществляющего выполнение переданных полномочий</t>
  </si>
  <si>
    <t>Основное мероприятие "Создание условий для повышения доступности жилья  для населения Поныровского района Курской области"</t>
  </si>
  <si>
    <t xml:space="preserve">03 0 </t>
  </si>
  <si>
    <t>Основное мероприятие "Развитие дошкольного образования"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</si>
  <si>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услуг)</t>
  </si>
  <si>
    <t>13030</t>
  </si>
  <si>
    <t>13040</t>
  </si>
  <si>
    <t>Обесепечение предоставления мер социальной поддержки работникам муниципальных образовательных организаций</t>
  </si>
  <si>
    <t>S3060</t>
  </si>
  <si>
    <t>S3090</t>
  </si>
  <si>
    <t>Основное мероприятие "Формирование и развитие муниципальной системы оценки качества образования"</t>
  </si>
  <si>
    <t>Мероприятия в области образования</t>
  </si>
  <si>
    <t>С1447</t>
  </si>
  <si>
    <t>Основное мероприятие "Развитие общего образования"</t>
  </si>
  <si>
    <t>Основное мероприятие "Обеспечение общественной  и личной безопасности граждан на территории Поныровского района"</t>
  </si>
  <si>
    <t>С1435</t>
  </si>
  <si>
    <t>Основное мероприятие "Обеспечение сохранения и развития системы дополнительного образования"</t>
  </si>
  <si>
    <t xml:space="preserve">08 0 </t>
  </si>
  <si>
    <t>Основное мероприятие "Формирование условий для вовлечения молодежи в социальную практику"</t>
  </si>
  <si>
    <t>С1414</t>
  </si>
  <si>
    <t>Основное мероприятие "Создание условий для организации оздоровления и отдыха детей Поныровского района Курской области"</t>
  </si>
  <si>
    <t>Мероприятия, связанные с организацией отдыха детей в каникулярное время</t>
  </si>
  <si>
    <t>S3540</t>
  </si>
  <si>
    <t>Основное мероприятие "Обеспечение деятельности и выполнение функций прочих учреждений образования Поныровского района Курской области"</t>
  </si>
  <si>
    <t>13120</t>
  </si>
  <si>
    <t>Основное мероприятие "Организация культурно-досуговой деятельности"</t>
  </si>
  <si>
    <t xml:space="preserve">01 2 </t>
  </si>
  <si>
    <t>Основное мероприятие "Развитие библиотечного дела"</t>
  </si>
  <si>
    <t>Основное мероприятие "Осуществление организационно-хозяйственных расходов, связанных сформированием позитивного инвестиционного имиджа"</t>
  </si>
  <si>
    <t>С1480</t>
  </si>
  <si>
    <t>Создание благоприятных условий для привлечения инвестиций в экономику муниципального образования</t>
  </si>
  <si>
    <t>Основное мероприятие "Обеспечение деятельности и выполнение функций Отдела культуры, по делам молодежи, ФК и спорту администрации Поныровского района Курской области по осуществлению государственной политики в сфере культуры на территории Поныровского района Курской области"</t>
  </si>
  <si>
    <t xml:space="preserve">01 </t>
  </si>
  <si>
    <t>Основное мероприятие "Совершенствование организации предоставления социальных выплат  и мер социальной поддержки отдельным категориям граждан"</t>
  </si>
  <si>
    <t>11130</t>
  </si>
  <si>
    <t>11170</t>
  </si>
  <si>
    <t>11180</t>
  </si>
  <si>
    <t>13150</t>
  </si>
  <si>
    <t>13160</t>
  </si>
  <si>
    <t>13190</t>
  </si>
  <si>
    <t>13000</t>
  </si>
  <si>
    <t>13220</t>
  </si>
  <si>
    <t>С1473</t>
  </si>
  <si>
    <t>Осуществление мер по улучшению положения и качества жизни граждан</t>
  </si>
  <si>
    <t>Основное мероприятие "Совершенствование системы физического воспитания для различных групп и категорий населения"</t>
  </si>
  <si>
    <t>С1406</t>
  </si>
  <si>
    <t xml:space="preserve">Основное мероприятие "Выравнивание бюджетной обеспеченности  муниципальных поселений Поныровского района  Курской области"          
</t>
  </si>
  <si>
    <t>13450</t>
  </si>
  <si>
    <t>Осуществление отдельных государственных полномочий по расчету и предоставлению дотаций на выравнивание бюджетной обеспеченности поселений</t>
  </si>
  <si>
    <t>Налог, взимаемый в связи с применением упрощенной системы налогообложения</t>
  </si>
  <si>
    <t>1 05 01000 00 0000 110</t>
  </si>
  <si>
    <t>Налог, взимаемый с налогоплательщиков, выбравших в качестве объекта налогообложения доходы</t>
  </si>
  <si>
    <t xml:space="preserve">Ведомственная структура </t>
  </si>
  <si>
    <t xml:space="preserve">04 1 </t>
  </si>
  <si>
    <t>С1488</t>
  </si>
  <si>
    <t>Содержание муниципального имущества</t>
  </si>
  <si>
    <t>Иные межбюджетные трансферты на осуществление полномочий  в области коммунального хозяйства</t>
  </si>
  <si>
    <t>П1431</t>
  </si>
  <si>
    <t>10 2</t>
  </si>
  <si>
    <t>Подпрограмма «Повышение эффективности системы управления архивным делом в Поныровском районе Курской области» муниципальной программы Поныровского района Курской области «Развитие архивного дела в Поныровском районе Курской области»</t>
  </si>
  <si>
    <t>Основное мероприятие "Организация хранения и использования архивных документов Поныровского района Курской области"</t>
  </si>
  <si>
    <t>С1438</t>
  </si>
  <si>
    <t>Реализация мероприятий по формированию и содержанию муниципального архива</t>
  </si>
  <si>
    <t>13 3</t>
  </si>
  <si>
    <t>С1460</t>
  </si>
  <si>
    <t>Основное мероприятие "Создание на территории Поныровского района Курской области комплексной системы обеспечения безопасности жизнедеятельности населения АПК "Безопасный город"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</si>
  <si>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</si>
  <si>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рублей</t>
  </si>
  <si>
    <t xml:space="preserve">         Распределение иных межбюджетных трансфертов</t>
  </si>
  <si>
    <t xml:space="preserve">  бюджетам муниципальных поселений Поныровского района Курской области  </t>
  </si>
  <si>
    <t>в том числе</t>
  </si>
  <si>
    <t xml:space="preserve"> на оплату труда с начислениями </t>
  </si>
  <si>
    <t xml:space="preserve"> софинансирование федеральных и областных государственных программ </t>
  </si>
  <si>
    <t>материальные затраты на исполнение полномочий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</si>
  <si>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</si>
  <si>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</si>
  <si>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</si>
  <si>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</si>
  <si>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r>
      <t>БЕЗВОЗМЕЗДНЫЕ ПОСТУПЛЕНИЯ ОТ ДРУГИХ БЮДЖЕТОВ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</t>
    </r>
  </si>
  <si>
    <t>из них:</t>
  </si>
  <si>
    <t>средства федерального бюджета</t>
  </si>
  <si>
    <t>средства областного бюджета</t>
  </si>
  <si>
    <t>средства местного бюджета</t>
  </si>
  <si>
    <t xml:space="preserve">Основное мероприятие "Обеспечение сбалансированности бюджетов муниципальных образований  Поныровского района Курской области"          
</t>
  </si>
  <si>
    <t>П1499</t>
  </si>
  <si>
    <t>Содержание работника, осуществляющего выполнение переданных полномочий от поселений района</t>
  </si>
  <si>
    <t>С1410</t>
  </si>
  <si>
    <t>Расходы на проведение капитального ремонта муниципальных образовательных организаций</t>
  </si>
  <si>
    <t>S3050</t>
  </si>
  <si>
    <t>Обеспечение проведения капитального ремонта муниципальных образовательных организаций</t>
  </si>
  <si>
    <t>С1411</t>
  </si>
  <si>
    <t>Расходы на приобретение оборудования для школьных столовых</t>
  </si>
  <si>
    <t>Закупка товаров, работ и услуг для обеспечения государственных (муниципальных) нужд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</si>
  <si>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архивного дела в Поныровском районе Курской области»</t>
  </si>
  <si>
    <t>12700</t>
  </si>
  <si>
    <t>12712</t>
  </si>
  <si>
    <t>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</si>
  <si>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13090</t>
  </si>
  <si>
    <t>13060</t>
  </si>
  <si>
    <t xml:space="preserve">Предоставление мер социальной поддержки работникам муниципальных образовательных организаций </t>
  </si>
  <si>
    <t>C1458</t>
  </si>
  <si>
    <t xml:space="preserve">Развитие системы оздоровления и отдыха детей </t>
  </si>
  <si>
    <t>13540</t>
  </si>
  <si>
    <t xml:space="preserve">Организация отдыха детей в каникулярное время </t>
  </si>
  <si>
    <t>С1458</t>
  </si>
  <si>
    <t>Ежемесячное пособие на ребенка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</si>
  <si>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</si>
  <si>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</si>
  <si>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Дотации бюджетам муниципальных районов на поддержку мер по обеспечению сбалансированности бюджетов</t>
  </si>
  <si>
    <t>07 0</t>
  </si>
  <si>
    <t>П1463</t>
  </si>
  <si>
    <t>Иные  межбюджетные трансферты на осуществление переданных полномочий  по проведению мероприятий в области культуры</t>
  </si>
  <si>
    <t>Основное мероприятие "Сохранение объектов культурного наследия"</t>
  </si>
  <si>
    <t>Дополнительное образование детей</t>
  </si>
  <si>
    <t>ЗДРАВООХРАНЕНИЕ</t>
  </si>
  <si>
    <t>Санитарно-эпидемиологическое благополучие</t>
  </si>
  <si>
    <t>2 02 45160 05 0000 151</t>
  </si>
  <si>
    <t>S3600</t>
  </si>
  <si>
    <t xml:space="preserve">Молодежная политика </t>
  </si>
  <si>
    <t>13600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</si>
  <si>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</si>
  <si>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</si>
  <si>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</si>
  <si>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продажи земельных участков, находящихся в государственной и муниципальной собственности</t>
  </si>
  <si>
    <t>Мероприятия в области имущественных отношений</t>
  </si>
  <si>
    <t>С1467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</si>
  <si>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</si>
  <si>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</si>
  <si>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</si>
  <si>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</si>
  <si>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1 14 06013 05 0000 430</t>
  </si>
  <si>
    <t>L4970</t>
  </si>
  <si>
    <t>Реализация мероприятий по обеспечению жильем молодых семей</t>
  </si>
  <si>
    <t>С1445</t>
  </si>
  <si>
    <t xml:space="preserve">Мероприятия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</si>
  <si>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 xml:space="preserve"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организации выполнения в границах поселений ремонтно-строительных работ систем водоснабжения населения, водоотведения, а также приобретение в собственность систем водоснабжения 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</si>
  <si>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</si>
  <si>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муниципальных районов на реализацию мероприятий по обеспечению жильем молодых семей
</t>
  </si>
  <si>
    <t>С1409</t>
  </si>
  <si>
    <t>Расходы на предоставление мер социальной поддержки работникам муниципальных образовательных организаций</t>
  </si>
  <si>
    <t>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</si>
  <si>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</si>
  <si>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Дополнительное финансирование мероприятий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</si>
  <si>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>Дотации бюджетам бюджетной системы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</si>
  <si>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</si>
  <si>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</si>
  <si>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</si>
  <si>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</si>
  <si>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2 02 10000 00 0000 150</t>
  </si>
  <si>
    <t>2 02 15001 05 0000 150</t>
  </si>
  <si>
    <t>2 02 15002 05 0000 150</t>
  </si>
  <si>
    <t>2 02 25467 05 0000 150</t>
  </si>
  <si>
    <t>2 02 25497 05 0000 150</t>
  </si>
  <si>
    <t>2 02 29999 05 0000 150</t>
  </si>
  <si>
    <t>2 02 30000 00 0000 150</t>
  </si>
  <si>
    <t>2 02 30013 05 0000 150</t>
  </si>
  <si>
    <t xml:space="preserve">2 02 30027 05 0000 150 </t>
  </si>
  <si>
    <t>2 02 35120 05 0000 150</t>
  </si>
  <si>
    <t>2 02 39999 05 0000 150</t>
  </si>
  <si>
    <t>2 02 40000 00 0000 150</t>
  </si>
  <si>
    <t>2 07 00000 00 0000 150</t>
  </si>
  <si>
    <t>2 02 40014 05 0000 150</t>
  </si>
  <si>
    <t>ИТОГО  РАСХОДОВ  ПО  МУНИЦИПАЛЬНЫМ  ПРОГРАММАМ</t>
  </si>
  <si>
    <t>ИТОГО  ПО  НЕПРОГРАММНЫМ  РАСХОДАМ</t>
  </si>
  <si>
    <t>С1412</t>
  </si>
  <si>
    <t>Расходы на мероприятия по организации питания обучающихся муниципальных образовательных организаций</t>
  </si>
  <si>
    <t>Таблица № 1</t>
  </si>
  <si>
    <t xml:space="preserve">Осуществление переданных полномочий Российской Федерации на государственную регистрацию актов гражданского состояния </t>
  </si>
  <si>
    <t>ВСЕГО</t>
  </si>
  <si>
    <t>Основное мероприятие "Обеспечение деятельности и выполнение функций Отдела образования администрации Поныровского района Курской области по осуществлению государственной политики в сфере образования на территории Поныровского района Курской области"</t>
  </si>
  <si>
    <t>13080</t>
  </si>
  <si>
    <t>Приобретение горюче-смазочных материалов для обеспечения подвоза обучающихся муниципальных общеобразовательных организаций к месту обучения и обратно</t>
  </si>
  <si>
    <t>S3080</t>
  </si>
  <si>
    <t>Мероприятия по приобретению горюче-смазочных материалов для обеспечения подвоза обучающихся муниципальных общеобразовательных организаций к месту обучения и обратно</t>
  </si>
  <si>
    <t>Организация мероприятий при осуществлении деятельности по обращению с животными без владельцев</t>
  </si>
  <si>
    <t>1 03 02231 01 0000 110</t>
  </si>
  <si>
    <t>1 03 02241 01 0000 110</t>
  </si>
  <si>
    <t>1 03 02251 01 0000 110</t>
  </si>
  <si>
    <t>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</si>
  <si>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</si>
  <si>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</si>
  <si>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</si>
  <si>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</si>
  <si>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ОКАЗАНИЯ ПЛАТНЫХ УСЛУГ И КОМПЕНСАЦИИ ЗАТРАТ ГОСУДАРСТВА</t>
  </si>
  <si>
    <t>Содержание работников, осуществляющих отдельные государственные полномочия по организации мероприятий при осуществлении деятельности по обращению с животными без владельцев</t>
  </si>
  <si>
    <t>Налог, взимаемый в связи с применением патентной системы налогообложения</t>
  </si>
  <si>
    <t xml:space="preserve">1 05 04000 02 0000 110                            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</si>
  <si>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</si>
  <si>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1 05 04020 02 0000 110                             </t>
  </si>
  <si>
    <t>2 02 20000 00 0000 150</t>
  </si>
  <si>
    <t>Е1</t>
  </si>
  <si>
    <t>Е2</t>
  </si>
  <si>
    <t>Е4</t>
  </si>
  <si>
    <t>Региональный проект "Современная школа"</t>
  </si>
  <si>
    <t>Региональный проект "Цифровая образовательная среда"</t>
  </si>
  <si>
    <t>Региональный проект "Успех каждого ребенка"</t>
  </si>
  <si>
    <t>Прогнозируемое поступление доходов в бюджет Поныровского района Курской области</t>
  </si>
  <si>
    <t>74 3</t>
  </si>
  <si>
    <t>П1484</t>
  </si>
  <si>
    <t>Аппарат контрольно-счетного органа муниципального образования</t>
  </si>
  <si>
    <t>Осуществление переданных полномочий  в сфере внешнего муниципального финансового контроля</t>
  </si>
  <si>
    <t xml:space="preserve">Мероприятия по внесению в Единый государственный реестр недвижимости сведений о границах муниципальных образований и границах населенных пунктов
</t>
  </si>
  <si>
    <t>Внесение в Единый государственный реестр недвижимости сведений о границах муниципальных образований и границах населенных пунктов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</si>
  <si>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</si>
  <si>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</si>
  <si>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С2002</t>
  </si>
  <si>
    <t>Обеспечение мероприятий, связанных, с профилактикой и устранением последствий распространения коронавирусной инфекции</t>
  </si>
  <si>
    <t>С1416</t>
  </si>
  <si>
    <t>Мероприятия по  разработке документов территориального планирования и градостроительного зонирования</t>
  </si>
  <si>
    <t>R3021</t>
  </si>
  <si>
    <t>R3020</t>
  </si>
  <si>
    <t>13221</t>
  </si>
  <si>
    <t>L3040</t>
  </si>
  <si>
    <t>Организация бесплатного горячего питания обучающихся, получающих начальное общее образование  в государственных и муниципальных образовательных организациях</t>
  </si>
  <si>
    <t>Подпрограмма «Содействие временной занятости отдельных категорий граждан» муниципальной программы Поныровского района Курской области «Содействие занятости населения в Поныровском районе Курской области»</t>
  </si>
  <si>
    <t>Основное мероприятие "Реализация мероприятий активной политики занятости населения"</t>
  </si>
  <si>
    <t>Развитие рынка труда, повышение эффективности занятости населения</t>
  </si>
  <si>
    <t>17 1</t>
  </si>
  <si>
    <t>С1436</t>
  </si>
  <si>
    <t>C1409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</si>
  <si>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</si>
  <si>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2 02 35302 05 0000 150</t>
  </si>
  <si>
    <t>2 02 35303 05 0000 150</t>
  </si>
  <si>
    <t xml:space="preserve"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</si>
  <si>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Ежемесячная выплата на детей в возрасте от трех до семи лет включительно за счет средств резервного фонда Правительства РФ</t>
  </si>
  <si>
    <t>R302F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</si>
  <si>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</si>
  <si>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</si>
  <si>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</si>
  <si>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</si>
  <si>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</si>
  <si>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1 16 01053 01 0000 140</t>
  </si>
  <si>
    <t>1 16 01063 01 0000 140</t>
  </si>
  <si>
    <t>1 16 01193 01 0000 140</t>
  </si>
  <si>
    <t>1 16 01173 01 0000 140</t>
  </si>
  <si>
    <t>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</si>
  <si>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</si>
  <si>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1 16 07000 00 0000 140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</si>
  <si>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</si>
  <si>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</si>
  <si>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1 17 00000 00 0000 000</t>
  </si>
  <si>
    <t>Инициативные платежи</t>
  </si>
  <si>
    <t>ПРОЧИЕ НЕНАЛОГОВЫЕ ДОХОДЫ</t>
  </si>
  <si>
    <t>1 17 15000 00 0000 150</t>
  </si>
  <si>
    <t>1 17 15030 05 0000 150</t>
  </si>
  <si>
    <t>14001</t>
  </si>
  <si>
    <t>14002</t>
  </si>
  <si>
    <t>S4001</t>
  </si>
  <si>
    <t>S4002</t>
  </si>
  <si>
    <t>Инициативные платежи, зачисляемые в бюджеты муниципальных районов</t>
  </si>
  <si>
    <t/>
  </si>
  <si>
    <t>Местные бюджеты</t>
  </si>
  <si>
    <t>Пр</t>
  </si>
  <si>
    <t>2023 год</t>
  </si>
  <si>
    <t>14</t>
  </si>
  <si>
    <t>11 0 00 00000</t>
  </si>
  <si>
    <t>14 0 00 00000</t>
  </si>
  <si>
    <t>13</t>
  </si>
  <si>
    <t>07 0 00 00000</t>
  </si>
  <si>
    <t>ДОТАЦИИ БЮДЖЕТАМ МУНИЦИПАЛЬНЫХ ОБРАЗОВАНИЙ ПОНЫРОВСКОГО РАЙОНА КУРСКОЙ ОБЛАСТИ</t>
  </si>
  <si>
    <t>14 2 02 13450</t>
  </si>
  <si>
    <t>ИНЫЕ МЕЖБЮДЖЕТНЫЕ ТРАНСФЕРТЫ БЮДЖЕТАМ МУНИЦИПАЛЬНЫХ ОБРАЗОВАНИЙ ПОНЫРОВСКОГО РАЙОНА КУРСКОЙ ОБЛАСТИ</t>
  </si>
  <si>
    <t>01 0 00 00000</t>
  </si>
  <si>
    <t>01 2 02 П1490</t>
  </si>
  <si>
    <t>01 2 02 П1463</t>
  </si>
  <si>
    <t>07 1 01 П1490</t>
  </si>
  <si>
    <t>07 2 01 П1490</t>
  </si>
  <si>
    <t>07 2 01 13600</t>
  </si>
  <si>
    <t>07 2 01 S3600</t>
  </si>
  <si>
    <t>07 1 01 П1430</t>
  </si>
  <si>
    <t>07 1 01 П1431</t>
  </si>
  <si>
    <t>11 1 01 П1490</t>
  </si>
  <si>
    <t>11 1 01 П1424</t>
  </si>
  <si>
    <t>006</t>
  </si>
  <si>
    <t>Отдел социального обеспечения администрации Поныровского района Курской области</t>
  </si>
  <si>
    <r>
      <t>Субвенции бюджетам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</t>
    </r>
  </si>
  <si>
    <t>Оказание финансовой поддержки бюджетам поселений на обеспечение мероприятий по решению вопросов местного значения</t>
  </si>
  <si>
    <t>14 2 04 П1499</t>
  </si>
  <si>
    <t>S1500</t>
  </si>
  <si>
    <t>Мероприятия, направленные на  развитие социальной и инженерной инфраструктуры муниципальных образований Курской области</t>
  </si>
  <si>
    <t>Проведение Всероссийской переписи населения 2020 года</t>
  </si>
  <si>
    <t>54690</t>
  </si>
  <si>
    <t>11500</t>
  </si>
  <si>
    <t>Развитие социальной и инженерной инфраструктуры муниципальных образований Курской области</t>
  </si>
  <si>
    <t>С1417</t>
  </si>
  <si>
    <t xml:space="preserve">Создание условий для развития социальной и инженерной инфраструктуры муниципальных образований </t>
  </si>
  <si>
    <t>1 16 01073 01 0000 140</t>
  </si>
  <si>
    <t>1 16 01133 01 0000 140</t>
  </si>
  <si>
    <t>1 16 01143 01 0000 140</t>
  </si>
  <si>
    <t>1 16 01153 01 0000 140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</si>
  <si>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</si>
  <si>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</si>
  <si>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</si>
  <si>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</si>
  <si>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</si>
  <si>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1 16 10123 05 0000 140</t>
  </si>
  <si>
    <t>1 16 10129 05 0000 140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</si>
  <si>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</si>
  <si>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Сумма на 2024 год</t>
  </si>
  <si>
    <t>Сумма          на 2024 год</t>
  </si>
  <si>
    <t>2024 год</t>
  </si>
  <si>
    <t xml:space="preserve">2 02 35082 05 0000 150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</si>
  <si>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</si>
  <si>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Основное мероприятие "Обеспечение жилыми помещениями детей-сирот и детей, оставшихся без попечения родителей, лиц из их числа"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</si>
  <si>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
</t>
  </si>
  <si>
    <t>R0821</t>
  </si>
  <si>
    <t>Предоставление субсидий бюджетным, автономным учреждениям и иным некоммерческим организациям</t>
  </si>
  <si>
    <t>600</t>
  </si>
  <si>
    <t>С2008</t>
  </si>
  <si>
    <t>Внедрение и обеспечение функционирования модели персонифицированного финансирования дополнительного образования детей</t>
  </si>
  <si>
    <t>2 02 25519 05 0000 150</t>
  </si>
  <si>
    <t xml:space="preserve">Субсидии бюджетам муниципальных районов на поддержку отрасли культуры
</t>
  </si>
  <si>
    <t>Поддержка отрасли культуры (комплектование книжных фондов библиотек)</t>
  </si>
  <si>
    <t>L5193</t>
  </si>
  <si>
    <t>2 02 35930 05 0000 150</t>
  </si>
  <si>
    <t>Субвенции бюджетам муниципальных районов на государственную регистрацию актов гражданского состояния</t>
  </si>
  <si>
    <t>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</si>
  <si>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</si>
  <si>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1 05 02000 01 0000 110                             </t>
  </si>
  <si>
    <t>Единый налог на вмененный доход для отдельных видов деятельности</t>
  </si>
  <si>
    <t xml:space="preserve">1 05 02010 01 0000 110                             </t>
  </si>
  <si>
    <t xml:space="preserve">1 05 02020 01 0000 110                             </t>
  </si>
  <si>
    <t>Единый налог на вмененный доход для отдельных видов деятельности (за налоговые периоды, истекшие до 1 января 2011 года)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</si>
  <si>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</si>
  <si>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</si>
  <si>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12799</t>
  </si>
  <si>
    <t>12800</t>
  </si>
  <si>
    <t>C1410</t>
  </si>
  <si>
    <t>12802</t>
  </si>
  <si>
    <t>Осуществление отдельных государственных полномочий по финсовому обеспечению расходов, связанных с оплатой жилых помещений, отопления и освещения работникам муниципальных учреждений культуры</t>
  </si>
  <si>
    <t>Осуществление отдельных государственных полномочий по финансовому обеспечению расходов, связанных с оплатой жилых помещений, отопления и освещения работникам муниципальных образовательных организаций</t>
  </si>
  <si>
    <t>Осуществление отдельных государственных полномочий по финансовому обеспечению расходов по оплате стоимости аренды жилых помещений, представляемых в соответствии с законодательством Курской области работникам муниципальным образовательных организаций, проживающим и работающим в сельских населенных пунктах, рабочих поселках</t>
  </si>
  <si>
    <t>Осуществление отдельных государственных полномочий по финансовому обеспечению расходов, связанных с оплатой жилых помещений, отопления и освещения работникам муниципальных учреждений культуры</t>
  </si>
  <si>
    <t xml:space="preserve">                                                                      Курской области на 2023 год и на  </t>
  </si>
  <si>
    <t xml:space="preserve">                                                                      плановый период 2024 и 2025 годов"  </t>
  </si>
  <si>
    <t>бюджета Поныровского района Курской области на 2023 год</t>
  </si>
  <si>
    <t xml:space="preserve">                                                                        Курской области на 2023 год и на  </t>
  </si>
  <si>
    <t xml:space="preserve">                                                                                                                   Курской области на 2023 год и на </t>
  </si>
  <si>
    <t xml:space="preserve">                                                                                                                   плановый период 2024 и 2025 годов" </t>
  </si>
  <si>
    <t>Сумма на 2025 год</t>
  </si>
  <si>
    <t>Сумма          на 2025 год</t>
  </si>
  <si>
    <t xml:space="preserve"> Курской области на 2023 год и на </t>
  </si>
  <si>
    <t xml:space="preserve">плановый период 2024 и 2025 годов" </t>
  </si>
  <si>
    <t xml:space="preserve">                                                                        плановый период 2024 и 2025 годов" </t>
  </si>
  <si>
    <t xml:space="preserve">                                         на 2023 год</t>
  </si>
  <si>
    <t>Распределение бюджетных ассигнований на предоставление межбюджетных трансфертов бюджетам муниципальных образований Поныровского района Курской области по целевым статьям, разделам и подразделам на 2023 год и на плановый период 2024 и 2025 годов</t>
  </si>
  <si>
    <t>2025 год</t>
  </si>
  <si>
    <t xml:space="preserve"> в 2023 году и в плановом периоде 2024 и 2025 годов </t>
  </si>
  <si>
    <t>и на плановый период 2024 и 2025 годов</t>
  </si>
  <si>
    <t>Сумма на 2023 год</t>
  </si>
  <si>
    <t>Сумма          на 2023 год</t>
  </si>
  <si>
    <t>на 2023 год и на плановый период 2024 и 2025 годов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</si>
  <si>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2023 год  и на плановый период 2024 и 2025 годов</t>
  </si>
  <si>
    <t xml:space="preserve">                                                                        Приложение № 12</t>
  </si>
  <si>
    <t xml:space="preserve">                                                                        Приложение № 11</t>
  </si>
  <si>
    <t>Приложение № 5</t>
  </si>
  <si>
    <t xml:space="preserve"> Приложение № 4</t>
  </si>
  <si>
    <t xml:space="preserve"> Приложение № 3</t>
  </si>
  <si>
    <t xml:space="preserve">                                                                                                                          Приложение № 2</t>
  </si>
  <si>
    <t>Реализация проекта "Народный бюджет": "Благоустройство территории МКОУ "Поныровская средняя общеобразовательная школа" по адресу Курская область, Поныровский район, п. Поныри, ул. Веселая, дом 11»</t>
  </si>
  <si>
    <t>Реализация проекта "Народный бюджет": "Благоустройство территории МКОУ "Поныровская средняя общеобразовательная школа" по адресу Курская область, Поныровский район, п. Поныри, ул. Октябрьская, дом 119в»</t>
  </si>
  <si>
    <t>"Благоустройство территории МКОУ "Поныровская средняя общеобразовательная школа" по адресу Курская область, Поныровский район, п. Поныри, ул. Веселая, дом 11» в рамках реализации проекта "Народный бюджет"</t>
  </si>
  <si>
    <t>"Благоустройство территории МКОУ "Поныровская средняя общеобразовательная школа" по адресу Курская область, Поныровский район, п. Поныри, ул. Октябрьская, дом 119в»  в рамках реализации проекта "Народный бюджет"</t>
  </si>
  <si>
    <t>ОХРАНА ОКРУЖАЮЩЕЙ СРЕДЫ</t>
  </si>
  <si>
    <t>Другие вопросы в области охраны окружающей среды</t>
  </si>
  <si>
    <t>Муниципальная программа Поныровского района Курской области «Охрана окружающей среды в Поныровском районе Курской области»</t>
  </si>
  <si>
    <t>Подпрограмма «Экология и чистая вода» муниципальной программы Поныровского района Курской области «Охрана окружающей среды в Поныровском районе Курской области»</t>
  </si>
  <si>
    <t>Основное мероприятие "Создание благоприятной и стабильной экологической обстановки в Поныровском районе Курской области"</t>
  </si>
  <si>
    <t xml:space="preserve">06 0 </t>
  </si>
  <si>
    <t>06 1</t>
  </si>
  <si>
    <t>С1469</t>
  </si>
  <si>
    <t>Мероприятия по обеспечению охраны окружающей среды</t>
  </si>
  <si>
    <t>Реализация мероприятий по модернизации школьных систем образования  за счет средств областного бюджета</t>
  </si>
  <si>
    <t>R7501</t>
  </si>
  <si>
    <t>Мероприятия по модернизации школьных систем образования</t>
  </si>
  <si>
    <t>S7501</t>
  </si>
  <si>
    <t>Муниципальная программа 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объектах, профилактика терроризма и экстремизма в Поныровском районе Курской области»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</si>
  <si>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объектах, профилактика терроризма и экстремизма в Поныровском районе Курской области»</t>
  </si>
  <si>
    <t xml:space="preserve">Другие вопросы в области национальной безопасности и правоохранительной деятельности
</t>
  </si>
  <si>
    <t>Подпрограмма «Профилактика терроризма и экстремизма на территории Поныровского района Курской области»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объектах, профилактика терроризма и экстремизма в Поныровском районе Курской области»</t>
  </si>
  <si>
    <t>Основное мероприятие "Осуществление мероприятий по профилактике терроризма и экстремизма в сферах межнациональных и межрелигиозных отношений, образования, культуры, физической культуры, спорта, в социальной, молодёжной и информационной политике, в сфере обеспечения общественного правопорядка"</t>
  </si>
  <si>
    <t>13 4</t>
  </si>
  <si>
    <t xml:space="preserve">Обеспечение проведения выборов и референдумов
</t>
  </si>
  <si>
    <t>Организация и проведение выборов и референдумов</t>
  </si>
  <si>
    <t>Подготовка и проведение выборов</t>
  </si>
  <si>
    <t>77 3</t>
  </si>
  <si>
    <t>С1441</t>
  </si>
  <si>
    <t>01 03 0000 00 0000 000</t>
  </si>
  <si>
    <t>Бюджетные кредиты от других бюджетов бюджетной системы Российской Федерации</t>
  </si>
  <si>
    <t>01 03 0100 00 0000 000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</si>
  <si>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</si>
  <si>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01 03 0100 00 0000 700</t>
  </si>
  <si>
    <t>01 03 0100 05 0000 710</t>
  </si>
  <si>
    <t>01 03 0100 00 0000 800</t>
  </si>
  <si>
    <t>01 03 0100 05 0000 810</t>
  </si>
  <si>
    <t>Условно утвержденные расходы</t>
  </si>
  <si>
    <t xml:space="preserve">
2 02 25098 05 0000 150
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</si>
  <si>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физкультурой и спортом в образовательных организациях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</si>
  <si>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</si>
  <si>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50980</t>
  </si>
  <si>
    <t>52132</t>
  </si>
  <si>
    <t>51723</t>
  </si>
  <si>
    <t>L750Ж</t>
  </si>
  <si>
    <t>L750И</t>
  </si>
  <si>
    <t>L750У</t>
  </si>
  <si>
    <t>L750Ф</t>
  </si>
  <si>
    <t>Реализация мероприятий по модернизации школьных систем образования (Муниципальное казенное общеобразовательное учреждение "Брусовская средняя общеобразовательная школа" Поныровского района Курской области)</t>
  </si>
  <si>
    <t>Реализация мероприятий по модернизации школьных систем образования (Муниципальное казенное общеобразовательное учреждение "Первомайская средняя общеобразовательная школа" Поныровского района Курской области)</t>
  </si>
  <si>
    <t>Реализация мероприятий по модернизации школьных систем образования (Муниципальное казенное общеобразовательное учреждение "Поныровская средняя общеобразовательная школа Поныровского района Курской области" рабочий поселок Поныри, улица Октябрьская, д.119в)</t>
  </si>
  <si>
    <t>Реализация мероприятий по модернизации школьных систем образования (Муниципальное казенное общеобразовательное учреждение "Поныровская средняя общеобразовательная школа Поныровского района Курской области" рабочий поселок Поныри, Веселая улица, 11)</t>
  </si>
  <si>
    <t>2 02 25179 05 0000 150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</si>
  <si>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</si>
  <si>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2 02 25750 05 0000 150</t>
  </si>
  <si>
    <t>Субсидии бюджетам муниципальных районов на реализацию мероприятий по модернизации школьных систем образования</t>
  </si>
  <si>
    <t>ЕВ</t>
  </si>
  <si>
    <t>Региональный проект "Патриотическое воспитание граждан Российской Федерации"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</si>
  <si>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</si>
  <si>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</si>
  <si>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</si>
  <si>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 из других бюджетов бюджетной системы Российской Федерации в валюте Российской Федерации</t>
  </si>
  <si>
    <t>Реализация мероприятий по внесению в Единый государственный реестр недвижимости сведений о границах муниципальных образований и границах населенных пунктов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</si>
  <si>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</si>
  <si>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</si>
  <si>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</si>
  <si>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</si>
  <si>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</si>
  <si>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Обеспечение мер социальной поддержки реабилитированных лиц и лиц, признанных пострадавшими от политических репрессий</t>
  </si>
  <si>
    <t>Предоставление социальной поддержки отдельным категориям граждан по обеспечению продовольственными товарами</t>
  </si>
  <si>
    <t>Обеспечение мер социальной поддержки ветеранов труда</t>
  </si>
  <si>
    <t>Обеспечение мер социальной поддержки тружеников тыла</t>
  </si>
  <si>
    <t>Осуществление ежемесячных выплат на детей в возрасте от трех до семи лет включительно</t>
  </si>
  <si>
    <t>Осуществление ежемесячных выплат на детей в возрасте от трех до семи лет включительно, за счет средств областного бюджета</t>
  </si>
  <si>
    <t>Содержание работников, осуществляющих отдельные государственные полномочия по назначению и выплате ежемесячной выплаты на ребенка в возрасте от трех до семи лет включительно</t>
  </si>
  <si>
    <t>12810</t>
  </si>
  <si>
    <t>Заработная плата и начисления на выплаты по оплате труда работников учреждений культуры муниципальных районов</t>
  </si>
  <si>
    <t>S2810</t>
  </si>
  <si>
    <t>Выплата заработной платы и начислений на выплаты по оплате труда работников учреждений культуры муниципальных районов</t>
  </si>
  <si>
    <t>Подпрограмма «Снижение рисков и смягчение последствий чрезвычайных ситуаций природного и техногенного характера в Поныровском районе Курской области»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объектах, профилактика терроризма и экстремизма в Поныровском районе Курской области»</t>
  </si>
  <si>
    <t>Подпрограмма «Обеспечение выполнения мероприятий по созданию, внедрению и развитию аппаратно-программного комплекса "Безопасный город" на территории Поныровского района Курской области"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объектах, профилактика терроризма и экстремизма в Поныровском районе Курской области»</t>
  </si>
  <si>
    <t>R3030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</si>
  <si>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</si>
  <si>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</si>
  <si>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51790</t>
  </si>
  <si>
    <t xml:space="preserve"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городах)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</si>
  <si>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образовательных организаций материально-технической базой для внедрения цифровой образовательной среды)</t>
  </si>
  <si>
    <t>2 02 25172 05 0000 150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</si>
  <si>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</si>
  <si>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                                                                      от 08 декабря 2022 года № 220 (в редакции</t>
  </si>
  <si>
    <t xml:space="preserve">                                                                                                                   от 08 декабря 2022 года № 220 (в редакции</t>
  </si>
  <si>
    <t xml:space="preserve"> от 08 декабря 2022 года № 220 (в редакции</t>
  </si>
  <si>
    <t xml:space="preserve">                                                                        от 08 декабря 2022 года № 220 (в редакции</t>
  </si>
  <si>
    <t>2 02 25213 05 0000 150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</si>
  <si>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</si>
  <si>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A2</t>
  </si>
  <si>
    <t>55195</t>
  </si>
  <si>
    <t>Региональный проект "Творческие люди"</t>
  </si>
  <si>
    <t>Поддержка отрасли культуры ( государственная поддержка лучших  сельских учреждений культуры)</t>
  </si>
  <si>
    <t>13050</t>
  </si>
  <si>
    <t xml:space="preserve">Проведение капитального ремонта муниципальных образовательных организаций </t>
  </si>
  <si>
    <t>А2</t>
  </si>
  <si>
    <t>Поддержка отрасли культуры (государственная поддержка лучших сельских учреждений культуры)</t>
  </si>
  <si>
    <t>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</si>
  <si>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</si>
  <si>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                                                                        решения от 25.09.23 № 10)</t>
  </si>
  <si>
    <t xml:space="preserve">                                                                        решения от 25.09.2023 № 10)</t>
  </si>
  <si>
    <t xml:space="preserve"> решения от 25.09.23 № 10)</t>
  </si>
  <si>
    <t>решения от 25.09.23 № 10)</t>
  </si>
  <si>
    <t xml:space="preserve">                                                                                                                    решения от 25.09.23 № 10)</t>
  </si>
  <si>
    <t xml:space="preserve">                                                                       решения от 25.09.23 №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</si>
</sst>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&quot;р.&quot;_-;\-* #,##0.00&quot;р.&quot;_-;_-* &quot;-&quot;??&quot;р.&quot;_-;_-@_-"/>
  </numFmts>
  <fonts count="3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9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BE37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7" fillId="0" borderId="0">
      <alignment vertical="top" wrapText="1"/>
    </xf>
    <xf numFmtId="0" fontId="19" fillId="0" borderId="0"/>
    <xf numFmtId="0" fontId="20" fillId="0" borderId="0"/>
    <xf numFmtId="0" fontId="21" fillId="0" borderId="0"/>
    <xf numFmtId="0" fontId="23" fillId="0" borderId="0"/>
    <xf numFmtId="0" fontId="24" fillId="0" borderId="0"/>
    <xf numFmtId="44" fontId="25" fillId="0" borderId="0">
      <alignment vertical="top" wrapText="1"/>
    </xf>
    <xf numFmtId="0" fontId="23" fillId="0" borderId="0"/>
    <xf numFmtId="0" fontId="23" fillId="0" borderId="0"/>
  </cellStyleXfs>
  <cellXfs count="709">
    <xf numFmtId="0" fontId="0" fillId="0" borderId="0" xfId="0"/>
    <xf numFmtId="0" fontId="8" fillId="0" borderId="0" xfId="0" applyFont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10" fillId="0" borderId="0" xfId="0" applyFont="1"/>
    <xf numFmtId="49" fontId="9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49" fontId="9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top" wrapText="1"/>
    </xf>
    <xf numFmtId="49" fontId="9" fillId="4" borderId="1" xfId="0" applyNumberFormat="1" applyFont="1" applyFill="1" applyBorder="1" applyAlignment="1">
      <alignment horizontal="center" vertical="center"/>
    </xf>
    <xf numFmtId="49" fontId="9" fillId="4" borderId="2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3" fillId="0" borderId="0" xfId="0" applyFont="1"/>
    <xf numFmtId="49" fontId="9" fillId="5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49" fontId="9" fillId="6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top" wrapText="1"/>
    </xf>
    <xf numFmtId="49" fontId="9" fillId="6" borderId="3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center"/>
    </xf>
    <xf numFmtId="0" fontId="6" fillId="0" borderId="0" xfId="0" applyFont="1"/>
    <xf numFmtId="0" fontId="9" fillId="4" borderId="2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justify" vertical="top" wrapText="1"/>
    </xf>
    <xf numFmtId="0" fontId="1" fillId="4" borderId="2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9" fontId="1" fillId="6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1" xfId="0" applyBorder="1"/>
    <xf numFmtId="0" fontId="9" fillId="4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9" fillId="6" borderId="0" xfId="0" applyFont="1" applyFill="1" applyAlignment="1">
      <alignment vertical="top" wrapText="1"/>
    </xf>
    <xf numFmtId="0" fontId="9" fillId="6" borderId="1" xfId="0" applyFont="1" applyFill="1" applyBorder="1" applyAlignment="1">
      <alignment horizontal="justify" vertical="top" wrapText="1"/>
    </xf>
    <xf numFmtId="0" fontId="7" fillId="5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1" fillId="0" borderId="14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9" fillId="6" borderId="1" xfId="0" applyFont="1" applyFill="1" applyBorder="1" applyAlignment="1">
      <alignment vertical="top"/>
    </xf>
    <xf numFmtId="0" fontId="11" fillId="0" borderId="13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top" wrapText="1"/>
    </xf>
    <xf numFmtId="0" fontId="9" fillId="3" borderId="6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vertical="top" wrapText="1"/>
    </xf>
    <xf numFmtId="0" fontId="9" fillId="4" borderId="6" xfId="0" applyFont="1" applyFill="1" applyBorder="1" applyAlignment="1">
      <alignment vertical="top" wrapText="1"/>
    </xf>
    <xf numFmtId="0" fontId="9" fillId="6" borderId="6" xfId="0" applyFont="1" applyFill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vertical="top" wrapText="1"/>
    </xf>
    <xf numFmtId="0" fontId="9" fillId="4" borderId="6" xfId="0" applyFont="1" applyFill="1" applyBorder="1" applyAlignment="1">
      <alignment horizontal="justify" vertical="top" wrapText="1"/>
    </xf>
    <xf numFmtId="0" fontId="9" fillId="6" borderId="6" xfId="0" applyFont="1" applyFill="1" applyBorder="1" applyAlignment="1">
      <alignment horizontal="justify" vertical="top" wrapText="1"/>
    </xf>
    <xf numFmtId="0" fontId="9" fillId="3" borderId="6" xfId="0" applyFont="1" applyFill="1" applyBorder="1" applyAlignment="1">
      <alignment vertical="top" wrapText="1"/>
    </xf>
    <xf numFmtId="0" fontId="11" fillId="0" borderId="15" xfId="0" applyFont="1" applyBorder="1" applyAlignment="1">
      <alignment horizontal="left" vertical="top" wrapText="1"/>
    </xf>
    <xf numFmtId="0" fontId="9" fillId="0" borderId="6" xfId="0" applyFont="1" applyBorder="1" applyAlignment="1">
      <alignment vertical="top"/>
    </xf>
    <xf numFmtId="0" fontId="11" fillId="0" borderId="6" xfId="0" applyFont="1" applyBorder="1" applyAlignment="1">
      <alignment horizontal="left" vertical="top" wrapText="1"/>
    </xf>
    <xf numFmtId="0" fontId="9" fillId="2" borderId="6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top" wrapText="1"/>
    </xf>
    <xf numFmtId="49" fontId="9" fillId="4" borderId="3" xfId="0" applyNumberFormat="1" applyFont="1" applyFill="1" applyBorder="1" applyAlignment="1">
      <alignment horizontal="left" vertical="center"/>
    </xf>
    <xf numFmtId="49" fontId="9" fillId="4" borderId="6" xfId="0" applyNumberFormat="1" applyFont="1" applyFill="1" applyBorder="1" applyAlignment="1">
      <alignment horizontal="right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left" vertical="center"/>
    </xf>
    <xf numFmtId="49" fontId="9" fillId="4" borderId="6" xfId="0" applyNumberFormat="1" applyFont="1" applyFill="1" applyBorder="1" applyAlignment="1">
      <alignment horizontal="right" vertical="center" wrapText="1"/>
    </xf>
    <xf numFmtId="49" fontId="9" fillId="6" borderId="6" xfId="0" applyNumberFormat="1" applyFont="1" applyFill="1" applyBorder="1" applyAlignment="1">
      <alignment horizontal="right" vertical="center" wrapText="1"/>
    </xf>
    <xf numFmtId="49" fontId="9" fillId="6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49" fontId="7" fillId="2" borderId="4" xfId="0" applyNumberFormat="1" applyFont="1" applyFill="1" applyBorder="1" applyAlignment="1">
      <alignment horizontal="center" vertical="center"/>
    </xf>
    <xf numFmtId="49" fontId="9" fillId="6" borderId="4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right" vertical="center"/>
    </xf>
    <xf numFmtId="49" fontId="7" fillId="2" borderId="3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right" vertical="center"/>
    </xf>
    <xf numFmtId="49" fontId="1" fillId="7" borderId="3" xfId="0" applyNumberFormat="1" applyFont="1" applyFill="1" applyBorder="1" applyAlignment="1">
      <alignment horizontal="left" vertical="center"/>
    </xf>
    <xf numFmtId="49" fontId="9" fillId="4" borderId="4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top" wrapText="1"/>
    </xf>
    <xf numFmtId="49" fontId="9" fillId="7" borderId="6" xfId="0" applyNumberFormat="1" applyFont="1" applyFill="1" applyBorder="1" applyAlignment="1">
      <alignment horizontal="right" vertical="center"/>
    </xf>
    <xf numFmtId="49" fontId="9" fillId="7" borderId="3" xfId="0" applyNumberFormat="1" applyFont="1" applyFill="1" applyBorder="1" applyAlignment="1">
      <alignment horizontal="left" vertical="center"/>
    </xf>
    <xf numFmtId="49" fontId="9" fillId="7" borderId="4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left" vertical="center" wrapText="1"/>
    </xf>
    <xf numFmtId="49" fontId="9" fillId="7" borderId="3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49" fontId="9" fillId="4" borderId="3" xfId="0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top" wrapText="1"/>
    </xf>
    <xf numFmtId="49" fontId="9" fillId="7" borderId="6" xfId="0" applyNumberFormat="1" applyFont="1" applyFill="1" applyBorder="1" applyAlignment="1">
      <alignment horizontal="right" vertical="center" wrapText="1"/>
    </xf>
    <xf numFmtId="49" fontId="7" fillId="2" borderId="6" xfId="0" applyNumberFormat="1" applyFont="1" applyFill="1" applyBorder="1" applyAlignment="1">
      <alignment horizontal="righ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9" fillId="6" borderId="8" xfId="0" applyNumberFormat="1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wrapText="1"/>
    </xf>
    <xf numFmtId="49" fontId="9" fillId="7" borderId="1" xfId="0" applyNumberFormat="1" applyFont="1" applyFill="1" applyBorder="1" applyAlignment="1">
      <alignment horizontal="center" vertical="center" wrapText="1"/>
    </xf>
    <xf numFmtId="49" fontId="9" fillId="4" borderId="8" xfId="0" applyNumberFormat="1" applyFont="1" applyFill="1" applyBorder="1" applyAlignment="1">
      <alignment horizontal="right" vertical="center" wrapText="1"/>
    </xf>
    <xf numFmtId="0" fontId="11" fillId="7" borderId="1" xfId="0" applyFont="1" applyFill="1" applyBorder="1" applyAlignment="1">
      <alignment horizontal="left" wrapText="1"/>
    </xf>
    <xf numFmtId="49" fontId="9" fillId="7" borderId="8" xfId="0" applyNumberFormat="1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49" fontId="9" fillId="4" borderId="4" xfId="0" applyNumberFormat="1" applyFont="1" applyFill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justify" vertical="top" wrapText="1"/>
    </xf>
    <xf numFmtId="49" fontId="9" fillId="7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left" vertical="distributed" wrapText="1"/>
    </xf>
    <xf numFmtId="0" fontId="7" fillId="3" borderId="1" xfId="0" applyFont="1" applyFill="1" applyBorder="1" applyAlignment="1">
      <alignment horizontal="justify" vertical="center" wrapText="1"/>
    </xf>
    <xf numFmtId="0" fontId="9" fillId="0" borderId="7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top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7" fillId="3" borderId="1" xfId="0" applyFont="1" applyFill="1" applyBorder="1"/>
    <xf numFmtId="0" fontId="9" fillId="0" borderId="7" xfId="0" applyFont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justify" vertical="top" wrapText="1"/>
    </xf>
    <xf numFmtId="0" fontId="12" fillId="3" borderId="1" xfId="0" applyFont="1" applyFill="1" applyBorder="1"/>
    <xf numFmtId="0" fontId="7" fillId="2" borderId="2" xfId="0" applyFont="1" applyFill="1" applyBorder="1" applyAlignment="1">
      <alignment horizontal="justify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15" fillId="5" borderId="9" xfId="0" applyFont="1" applyFill="1" applyBorder="1" applyAlignment="1">
      <alignment horizontal="center"/>
    </xf>
    <xf numFmtId="0" fontId="11" fillId="0" borderId="1" xfId="0" applyFont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10" fillId="4" borderId="6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vertical="center" wrapText="1"/>
    </xf>
    <xf numFmtId="0" fontId="16" fillId="3" borderId="6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center" wrapText="1"/>
    </xf>
    <xf numFmtId="0" fontId="0" fillId="5" borderId="6" xfId="0" applyFill="1" applyBorder="1"/>
    <xf numFmtId="0" fontId="7" fillId="5" borderId="1" xfId="0" applyFont="1" applyFill="1" applyBorder="1" applyAlignment="1">
      <alignment vertical="center" wrapText="1"/>
    </xf>
    <xf numFmtId="0" fontId="10" fillId="0" borderId="0" xfId="0" applyFont="1" applyAlignment="1">
      <alignment horizontal="right"/>
    </xf>
    <xf numFmtId="0" fontId="7" fillId="5" borderId="1" xfId="0" applyFont="1" applyFill="1" applyBorder="1" applyAlignment="1">
      <alignment horizontal="center" vertical="center" wrapText="1"/>
    </xf>
    <xf numFmtId="49" fontId="9" fillId="4" borderId="8" xfId="0" applyNumberFormat="1" applyFont="1" applyFill="1" applyBorder="1" applyAlignment="1">
      <alignment horizontal="right" vertical="center"/>
    </xf>
    <xf numFmtId="49" fontId="9" fillId="6" borderId="8" xfId="0" applyNumberFormat="1" applyFont="1" applyFill="1" applyBorder="1" applyAlignment="1">
      <alignment horizontal="right" vertical="center"/>
    </xf>
    <xf numFmtId="49" fontId="9" fillId="5" borderId="6" xfId="0" applyNumberFormat="1" applyFont="1" applyFill="1" applyBorder="1" applyAlignment="1">
      <alignment vertical="center"/>
    </xf>
    <xf numFmtId="49" fontId="9" fillId="5" borderId="8" xfId="0" applyNumberFormat="1" applyFont="1" applyFill="1" applyBorder="1" applyAlignment="1">
      <alignment vertical="center"/>
    </xf>
    <xf numFmtId="49" fontId="9" fillId="5" borderId="3" xfId="0" applyNumberFormat="1" applyFont="1" applyFill="1" applyBorder="1" applyAlignment="1">
      <alignment vertical="center"/>
    </xf>
    <xf numFmtId="49" fontId="7" fillId="2" borderId="6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3" xfId="0" applyNumberFormat="1" applyFont="1" applyFill="1" applyBorder="1" applyAlignment="1">
      <alignment vertical="center"/>
    </xf>
    <xf numFmtId="49" fontId="9" fillId="4" borderId="6" xfId="0" applyNumberFormat="1" applyFont="1" applyFill="1" applyBorder="1" applyAlignment="1">
      <alignment vertical="center"/>
    </xf>
    <xf numFmtId="49" fontId="9" fillId="4" borderId="8" xfId="0" applyNumberFormat="1" applyFont="1" applyFill="1" applyBorder="1" applyAlignment="1">
      <alignment vertical="center"/>
    </xf>
    <xf numFmtId="49" fontId="9" fillId="4" borderId="3" xfId="0" applyNumberFormat="1" applyFont="1" applyFill="1" applyBorder="1" applyAlignment="1">
      <alignment vertical="center"/>
    </xf>
    <xf numFmtId="49" fontId="9" fillId="0" borderId="6" xfId="0" applyNumberFormat="1" applyFont="1" applyBorder="1" applyAlignment="1">
      <alignment vertical="center"/>
    </xf>
    <xf numFmtId="49" fontId="9" fillId="0" borderId="8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0" fontId="9" fillId="4" borderId="6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49" fontId="9" fillId="4" borderId="6" xfId="0" applyNumberFormat="1" applyFont="1" applyFill="1" applyBorder="1" applyAlignment="1">
      <alignment vertical="center" wrapText="1"/>
    </xf>
    <xf numFmtId="49" fontId="9" fillId="4" borderId="8" xfId="0" applyNumberFormat="1" applyFont="1" applyFill="1" applyBorder="1" applyAlignment="1">
      <alignment vertical="center" wrapText="1"/>
    </xf>
    <xf numFmtId="49" fontId="9" fillId="4" borderId="3" xfId="0" applyNumberFormat="1" applyFont="1" applyFill="1" applyBorder="1" applyAlignment="1">
      <alignment vertical="center" wrapText="1"/>
    </xf>
    <xf numFmtId="49" fontId="9" fillId="6" borderId="6" xfId="0" applyNumberFormat="1" applyFont="1" applyFill="1" applyBorder="1" applyAlignment="1">
      <alignment vertical="center" wrapText="1"/>
    </xf>
    <xf numFmtId="49" fontId="9" fillId="6" borderId="8" xfId="0" applyNumberFormat="1" applyFont="1" applyFill="1" applyBorder="1" applyAlignment="1">
      <alignment vertical="center" wrapText="1"/>
    </xf>
    <xf numFmtId="49" fontId="9" fillId="6" borderId="3" xfId="0" applyNumberFormat="1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49" fontId="7" fillId="2" borderId="8" xfId="0" applyNumberFormat="1" applyFont="1" applyFill="1" applyBorder="1" applyAlignment="1">
      <alignment horizontal="right" vertical="center"/>
    </xf>
    <xf numFmtId="49" fontId="9" fillId="7" borderId="8" xfId="0" applyNumberFormat="1" applyFont="1" applyFill="1" applyBorder="1" applyAlignment="1">
      <alignment horizontal="right" vertical="center"/>
    </xf>
    <xf numFmtId="49" fontId="7" fillId="2" borderId="8" xfId="0" applyNumberFormat="1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vertical="center" wrapText="1"/>
    </xf>
    <xf numFmtId="49" fontId="7" fillId="3" borderId="8" xfId="0" applyNumberFormat="1" applyFont="1" applyFill="1" applyBorder="1" applyAlignment="1">
      <alignment vertical="center" wrapText="1"/>
    </xf>
    <xf numFmtId="49" fontId="7" fillId="3" borderId="3" xfId="0" applyNumberFormat="1" applyFont="1" applyFill="1" applyBorder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vertical="center" wrapText="1"/>
    </xf>
    <xf numFmtId="49" fontId="9" fillId="6" borderId="6" xfId="0" applyNumberFormat="1" applyFont="1" applyFill="1" applyBorder="1" applyAlignment="1">
      <alignment vertical="center"/>
    </xf>
    <xf numFmtId="49" fontId="9" fillId="6" borderId="8" xfId="0" applyNumberFormat="1" applyFont="1" applyFill="1" applyBorder="1" applyAlignment="1">
      <alignment vertical="center"/>
    </xf>
    <xf numFmtId="49" fontId="9" fillId="6" borderId="3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4" borderId="6" xfId="0" applyNumberFormat="1" applyFont="1" applyFill="1" applyBorder="1" applyAlignment="1">
      <alignment vertical="center"/>
    </xf>
    <xf numFmtId="49" fontId="1" fillId="4" borderId="8" xfId="0" applyNumberFormat="1" applyFont="1" applyFill="1" applyBorder="1" applyAlignment="1">
      <alignment vertical="center"/>
    </xf>
    <xf numFmtId="49" fontId="1" fillId="4" borderId="3" xfId="0" applyNumberFormat="1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vertical="center"/>
    </xf>
    <xf numFmtId="49" fontId="9" fillId="3" borderId="8" xfId="0" applyNumberFormat="1" applyFont="1" applyFill="1" applyBorder="1" applyAlignment="1">
      <alignment vertical="center"/>
    </xf>
    <xf numFmtId="49" fontId="9" fillId="3" borderId="3" xfId="0" applyNumberFormat="1" applyFont="1" applyFill="1" applyBorder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0" fontId="9" fillId="6" borderId="8" xfId="0" applyFont="1" applyFill="1" applyBorder="1" applyAlignment="1">
      <alignment vertical="top" wrapText="1"/>
    </xf>
    <xf numFmtId="0" fontId="9" fillId="6" borderId="3" xfId="0" applyFont="1" applyFill="1" applyBorder="1" applyAlignment="1">
      <alignment vertical="top" wrapText="1"/>
    </xf>
    <xf numFmtId="0" fontId="1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9" fontId="9" fillId="0" borderId="0" xfId="0" applyNumberFormat="1" applyFont="1" applyAlignment="1">
      <alignment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justify" vertical="center" wrapText="1"/>
    </xf>
    <xf numFmtId="1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/>
    </xf>
    <xf numFmtId="0" fontId="1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vertical="center"/>
    </xf>
    <xf numFmtId="49" fontId="9" fillId="2" borderId="8" xfId="0" applyNumberFormat="1" applyFont="1" applyFill="1" applyBorder="1" applyAlignment="1">
      <alignment vertical="center"/>
    </xf>
    <xf numFmtId="49" fontId="9" fillId="2" borderId="3" xfId="0" applyNumberFormat="1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vertical="center" wrapText="1"/>
    </xf>
    <xf numFmtId="49" fontId="9" fillId="3" borderId="8" xfId="0" applyNumberFormat="1" applyFont="1" applyFill="1" applyBorder="1" applyAlignment="1">
      <alignment vertical="center" wrapText="1"/>
    </xf>
    <xf numFmtId="49" fontId="9" fillId="3" borderId="3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49" fontId="9" fillId="0" borderId="12" xfId="0" applyNumberFormat="1" applyFont="1" applyBorder="1" applyAlignment="1">
      <alignment vertical="center"/>
    </xf>
    <xf numFmtId="0" fontId="1" fillId="8" borderId="1" xfId="0" applyFont="1" applyFill="1" applyBorder="1" applyAlignment="1">
      <alignment horizontal="left" vertical="top" wrapText="1"/>
    </xf>
    <xf numFmtId="49" fontId="1" fillId="8" borderId="6" xfId="0" applyNumberFormat="1" applyFont="1" applyFill="1" applyBorder="1" applyAlignment="1">
      <alignment horizontal="right" vertical="center"/>
    </xf>
    <xf numFmtId="49" fontId="1" fillId="8" borderId="8" xfId="0" applyNumberFormat="1" applyFont="1" applyFill="1" applyBorder="1" applyAlignment="1">
      <alignment horizontal="right" vertical="center"/>
    </xf>
    <xf numFmtId="49" fontId="1" fillId="8" borderId="3" xfId="0" applyNumberFormat="1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top" wrapText="1"/>
    </xf>
    <xf numFmtId="49" fontId="9" fillId="8" borderId="6" xfId="0" applyNumberFormat="1" applyFont="1" applyFill="1" applyBorder="1" applyAlignment="1">
      <alignment horizontal="right" vertical="center"/>
    </xf>
    <xf numFmtId="49" fontId="9" fillId="8" borderId="8" xfId="0" applyNumberFormat="1" applyFont="1" applyFill="1" applyBorder="1" applyAlignment="1">
      <alignment horizontal="right" vertical="center"/>
    </xf>
    <xf numFmtId="49" fontId="9" fillId="8" borderId="3" xfId="0" applyNumberFormat="1" applyFont="1" applyFill="1" applyBorder="1" applyAlignment="1">
      <alignment horizontal="left" vertical="center"/>
    </xf>
    <xf numFmtId="49" fontId="9" fillId="8" borderId="4" xfId="0" applyNumberFormat="1" applyFont="1" applyFill="1" applyBorder="1" applyAlignment="1">
      <alignment horizontal="center" vertical="center"/>
    </xf>
    <xf numFmtId="49" fontId="1" fillId="7" borderId="8" xfId="0" applyNumberFormat="1" applyFont="1" applyFill="1" applyBorder="1" applyAlignment="1">
      <alignment horizontal="left" vertical="center"/>
    </xf>
    <xf numFmtId="0" fontId="9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49" fontId="9" fillId="7" borderId="6" xfId="0" applyNumberFormat="1" applyFont="1" applyFill="1" applyBorder="1" applyAlignment="1">
      <alignment horizontal="left" vertical="center"/>
    </xf>
    <xf numFmtId="49" fontId="9" fillId="4" borderId="6" xfId="0" applyNumberFormat="1" applyFont="1" applyFill="1" applyBorder="1" applyAlignment="1">
      <alignment horizontal="left" vertical="center"/>
    </xf>
    <xf numFmtId="49" fontId="9" fillId="4" borderId="8" xfId="0" applyNumberFormat="1" applyFont="1" applyFill="1" applyBorder="1" applyAlignment="1">
      <alignment horizontal="left" vertical="center"/>
    </xf>
    <xf numFmtId="49" fontId="9" fillId="6" borderId="6" xfId="0" applyNumberFormat="1" applyFont="1" applyFill="1" applyBorder="1" applyAlignment="1">
      <alignment horizontal="left" vertical="center"/>
    </xf>
    <xf numFmtId="49" fontId="9" fillId="6" borderId="8" xfId="0" applyNumberFormat="1" applyFont="1" applyFill="1" applyBorder="1" applyAlignment="1">
      <alignment horizontal="left" vertical="center"/>
    </xf>
    <xf numFmtId="0" fontId="9" fillId="8" borderId="1" xfId="0" applyFont="1" applyFill="1" applyBorder="1" applyAlignment="1">
      <alignment vertical="top" wrapText="1"/>
    </xf>
    <xf numFmtId="49" fontId="9" fillId="8" borderId="6" xfId="0" applyNumberFormat="1" applyFont="1" applyFill="1" applyBorder="1" applyAlignment="1">
      <alignment horizontal="right" vertical="center" wrapText="1"/>
    </xf>
    <xf numFmtId="49" fontId="9" fillId="8" borderId="8" xfId="0" applyNumberFormat="1" applyFont="1" applyFill="1" applyBorder="1" applyAlignment="1">
      <alignment horizontal="right" vertical="center" wrapText="1"/>
    </xf>
    <xf numFmtId="49" fontId="9" fillId="8" borderId="3" xfId="0" applyNumberFormat="1" applyFont="1" applyFill="1" applyBorder="1" applyAlignment="1">
      <alignment horizontal="left" vertical="center" wrapText="1"/>
    </xf>
    <xf numFmtId="49" fontId="9" fillId="8" borderId="6" xfId="0" applyNumberFormat="1" applyFont="1" applyFill="1" applyBorder="1" applyAlignment="1">
      <alignment horizontal="left" vertical="center" wrapText="1"/>
    </xf>
    <xf numFmtId="49" fontId="9" fillId="8" borderId="8" xfId="0" applyNumberFormat="1" applyFont="1" applyFill="1" applyBorder="1" applyAlignment="1">
      <alignment horizontal="left" vertical="center" wrapText="1"/>
    </xf>
    <xf numFmtId="49" fontId="9" fillId="4" borderId="6" xfId="0" applyNumberFormat="1" applyFont="1" applyFill="1" applyBorder="1" applyAlignment="1">
      <alignment horizontal="left" vertical="center" wrapText="1"/>
    </xf>
    <xf numFmtId="49" fontId="9" fillId="4" borderId="8" xfId="0" applyNumberFormat="1" applyFont="1" applyFill="1" applyBorder="1" applyAlignment="1">
      <alignment horizontal="left" vertical="center" wrapText="1"/>
    </xf>
    <xf numFmtId="49" fontId="9" fillId="6" borderId="6" xfId="0" applyNumberFormat="1" applyFont="1" applyFill="1" applyBorder="1" applyAlignment="1">
      <alignment horizontal="left" vertical="center" wrapText="1"/>
    </xf>
    <xf numFmtId="49" fontId="9" fillId="6" borderId="8" xfId="0" applyNumberFormat="1" applyFont="1" applyFill="1" applyBorder="1" applyAlignment="1">
      <alignment horizontal="left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left" wrapText="1"/>
    </xf>
    <xf numFmtId="0" fontId="11" fillId="8" borderId="1" xfId="0" applyFont="1" applyFill="1" applyBorder="1" applyAlignment="1">
      <alignment horizontal="left" wrapText="1"/>
    </xf>
    <xf numFmtId="49" fontId="9" fillId="8" borderId="4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justify" vertical="top" wrapText="1"/>
    </xf>
    <xf numFmtId="49" fontId="9" fillId="8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13" fillId="0" borderId="1" xfId="0" applyFont="1" applyBorder="1"/>
    <xf numFmtId="0" fontId="11" fillId="0" borderId="18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5" borderId="6" xfId="0" applyFont="1" applyFill="1" applyBorder="1" applyAlignment="1">
      <alignment horizontal="justify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49" fontId="9" fillId="8" borderId="6" xfId="0" applyNumberFormat="1" applyFont="1" applyFill="1" applyBorder="1" applyAlignment="1">
      <alignment horizontal="left" vertical="center"/>
    </xf>
    <xf numFmtId="49" fontId="9" fillId="8" borderId="8" xfId="0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vertical="top" wrapText="1"/>
    </xf>
    <xf numFmtId="49" fontId="22" fillId="3" borderId="2" xfId="0" applyNumberFormat="1" applyFont="1" applyFill="1" applyBorder="1" applyAlignment="1">
      <alignment horizontal="center" vertical="center"/>
    </xf>
    <xf numFmtId="49" fontId="22" fillId="3" borderId="6" xfId="0" applyNumberFormat="1" applyFont="1" applyFill="1" applyBorder="1" applyAlignment="1">
      <alignment vertical="center"/>
    </xf>
    <xf numFmtId="49" fontId="22" fillId="3" borderId="8" xfId="0" applyNumberFormat="1" applyFont="1" applyFill="1" applyBorder="1" applyAlignment="1">
      <alignment vertical="center"/>
    </xf>
    <xf numFmtId="49" fontId="22" fillId="3" borderId="3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9" fillId="6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top" wrapText="1"/>
    </xf>
    <xf numFmtId="0" fontId="9" fillId="6" borderId="0" xfId="0" applyFont="1" applyFill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7" fillId="5" borderId="7" xfId="0" applyFont="1" applyFill="1" applyBorder="1" applyAlignment="1">
      <alignment horizontal="left" vertical="center" wrapText="1"/>
    </xf>
    <xf numFmtId="3" fontId="1" fillId="0" borderId="1" xfId="5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/>
    </xf>
    <xf numFmtId="3" fontId="7" fillId="5" borderId="3" xfId="0" applyNumberFormat="1" applyFont="1" applyFill="1" applyBorder="1" applyAlignment="1">
      <alignment vertical="top" wrapText="1"/>
    </xf>
    <xf numFmtId="3" fontId="7" fillId="2" borderId="3" xfId="0" applyNumberFormat="1" applyFont="1" applyFill="1" applyBorder="1"/>
    <xf numFmtId="3" fontId="7" fillId="3" borderId="3" xfId="0" applyNumberFormat="1" applyFont="1" applyFill="1" applyBorder="1"/>
    <xf numFmtId="3" fontId="9" fillId="0" borderId="3" xfId="0" applyNumberFormat="1" applyFont="1" applyBorder="1"/>
    <xf numFmtId="3" fontId="9" fillId="3" borderId="3" xfId="0" applyNumberFormat="1" applyFont="1" applyFill="1" applyBorder="1"/>
    <xf numFmtId="3" fontId="9" fillId="6" borderId="3" xfId="0" applyNumberFormat="1" applyFont="1" applyFill="1" applyBorder="1"/>
    <xf numFmtId="3" fontId="9" fillId="6" borderId="2" xfId="0" applyNumberFormat="1" applyFont="1" applyFill="1" applyBorder="1"/>
    <xf numFmtId="3" fontId="7" fillId="5" borderId="3" xfId="0" applyNumberFormat="1" applyFont="1" applyFill="1" applyBorder="1"/>
    <xf numFmtId="3" fontId="7" fillId="5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3" fontId="9" fillId="8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top"/>
    </xf>
    <xf numFmtId="3" fontId="7" fillId="3" borderId="1" xfId="0" applyNumberFormat="1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left" vertical="top" wrapText="1"/>
    </xf>
    <xf numFmtId="49" fontId="7" fillId="9" borderId="1" xfId="0" applyNumberFormat="1" applyFont="1" applyFill="1" applyBorder="1" applyAlignment="1">
      <alignment horizontal="center" vertical="center" wrapText="1"/>
    </xf>
    <xf numFmtId="49" fontId="9" fillId="9" borderId="2" xfId="0" applyNumberFormat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vertical="center" wrapText="1"/>
    </xf>
    <xf numFmtId="0" fontId="9" fillId="9" borderId="8" xfId="0" applyFont="1" applyFill="1" applyBorder="1" applyAlignment="1">
      <alignment vertical="center" wrapText="1"/>
    </xf>
    <xf numFmtId="0" fontId="9" fillId="9" borderId="3" xfId="0" applyFont="1" applyFill="1" applyBorder="1" applyAlignment="1">
      <alignment vertical="center" wrapText="1"/>
    </xf>
    <xf numFmtId="49" fontId="9" fillId="9" borderId="3" xfId="0" applyNumberFormat="1" applyFont="1" applyFill="1" applyBorder="1" applyAlignment="1">
      <alignment horizontal="center" vertical="center"/>
    </xf>
    <xf numFmtId="3" fontId="7" fillId="9" borderId="1" xfId="0" applyNumberFormat="1" applyFont="1" applyFill="1" applyBorder="1" applyAlignment="1">
      <alignment horizontal="center" vertical="center"/>
    </xf>
    <xf numFmtId="49" fontId="7" fillId="9" borderId="1" xfId="0" applyNumberFormat="1" applyFont="1" applyFill="1" applyBorder="1" applyAlignment="1">
      <alignment horizontal="center" vertical="center"/>
    </xf>
    <xf numFmtId="49" fontId="7" fillId="9" borderId="6" xfId="0" applyNumberFormat="1" applyFont="1" applyFill="1" applyBorder="1" applyAlignment="1">
      <alignment vertical="center"/>
    </xf>
    <xf numFmtId="49" fontId="7" fillId="9" borderId="8" xfId="0" applyNumberFormat="1" applyFont="1" applyFill="1" applyBorder="1" applyAlignment="1">
      <alignment vertical="center"/>
    </xf>
    <xf numFmtId="49" fontId="7" fillId="9" borderId="3" xfId="0" applyNumberFormat="1" applyFont="1" applyFill="1" applyBorder="1" applyAlignment="1">
      <alignment vertical="center"/>
    </xf>
    <xf numFmtId="0" fontId="12" fillId="9" borderId="1" xfId="0" applyFont="1" applyFill="1" applyBorder="1" applyAlignment="1">
      <alignment horizontal="left" vertical="top" wrapText="1"/>
    </xf>
    <xf numFmtId="49" fontId="12" fillId="9" borderId="2" xfId="0" applyNumberFormat="1" applyFont="1" applyFill="1" applyBorder="1" applyAlignment="1">
      <alignment horizontal="center" vertical="center" wrapText="1"/>
    </xf>
    <xf numFmtId="49" fontId="7" fillId="9" borderId="2" xfId="0" applyNumberFormat="1" applyFont="1" applyFill="1" applyBorder="1" applyAlignment="1">
      <alignment horizontal="center" vertical="center"/>
    </xf>
    <xf numFmtId="49" fontId="7" fillId="9" borderId="7" xfId="0" applyNumberFormat="1" applyFont="1" applyFill="1" applyBorder="1" applyAlignment="1">
      <alignment horizontal="center" vertical="center"/>
    </xf>
    <xf numFmtId="49" fontId="7" fillId="9" borderId="6" xfId="0" applyNumberFormat="1" applyFont="1" applyFill="1" applyBorder="1" applyAlignment="1">
      <alignment horizontal="right" vertical="center"/>
    </xf>
    <xf numFmtId="49" fontId="7" fillId="9" borderId="8" xfId="0" applyNumberFormat="1" applyFont="1" applyFill="1" applyBorder="1" applyAlignment="1">
      <alignment horizontal="right" vertical="center"/>
    </xf>
    <xf numFmtId="0" fontId="7" fillId="9" borderId="3" xfId="0" applyFont="1" applyFill="1" applyBorder="1" applyAlignment="1">
      <alignment horizontal="left" vertical="center" wrapText="1"/>
    </xf>
    <xf numFmtId="49" fontId="7" fillId="9" borderId="3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left" vertical="top" wrapText="1"/>
    </xf>
    <xf numFmtId="49" fontId="7" fillId="9" borderId="2" xfId="0" applyNumberFormat="1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right" vertical="center" wrapText="1"/>
    </xf>
    <xf numFmtId="0" fontId="7" fillId="9" borderId="8" xfId="0" applyFont="1" applyFill="1" applyBorder="1" applyAlignment="1">
      <alignment horizontal="right" vertical="center" wrapText="1"/>
    </xf>
    <xf numFmtId="0" fontId="7" fillId="9" borderId="1" xfId="0" applyFont="1" applyFill="1" applyBorder="1"/>
    <xf numFmtId="0" fontId="7" fillId="9" borderId="6" xfId="0" applyFont="1" applyFill="1" applyBorder="1"/>
    <xf numFmtId="49" fontId="7" fillId="9" borderId="12" xfId="0" applyNumberFormat="1" applyFont="1" applyFill="1" applyBorder="1" applyAlignment="1">
      <alignment horizontal="center" vertical="center"/>
    </xf>
    <xf numFmtId="49" fontId="7" fillId="9" borderId="5" xfId="0" applyNumberFormat="1" applyFont="1" applyFill="1" applyBorder="1" applyAlignment="1">
      <alignment horizontal="center" vertical="center"/>
    </xf>
    <xf numFmtId="49" fontId="7" fillId="10" borderId="7" xfId="0" applyNumberFormat="1" applyFont="1" applyFill="1" applyBorder="1" applyAlignment="1">
      <alignment horizontal="center" vertical="center"/>
    </xf>
    <xf numFmtId="49" fontId="7" fillId="10" borderId="12" xfId="0" applyNumberFormat="1" applyFont="1" applyFill="1" applyBorder="1" applyAlignment="1">
      <alignment horizontal="center" vertical="center"/>
    </xf>
    <xf numFmtId="49" fontId="7" fillId="10" borderId="5" xfId="0" applyNumberFormat="1" applyFont="1" applyFill="1" applyBorder="1" applyAlignment="1">
      <alignment horizontal="center" vertical="center"/>
    </xf>
    <xf numFmtId="49" fontId="7" fillId="10" borderId="10" xfId="0" applyNumberFormat="1" applyFont="1" applyFill="1" applyBorder="1" applyAlignment="1">
      <alignment horizontal="center" vertical="center"/>
    </xf>
    <xf numFmtId="49" fontId="9" fillId="10" borderId="6" xfId="0" applyNumberFormat="1" applyFont="1" applyFill="1" applyBorder="1" applyAlignment="1">
      <alignment horizontal="right" vertical="center"/>
    </xf>
    <xf numFmtId="49" fontId="9" fillId="10" borderId="8" xfId="0" applyNumberFormat="1" applyFont="1" applyFill="1" applyBorder="1" applyAlignment="1">
      <alignment horizontal="right" vertical="center"/>
    </xf>
    <xf numFmtId="49" fontId="9" fillId="10" borderId="3" xfId="0" applyNumberFormat="1" applyFont="1" applyFill="1" applyBorder="1" applyAlignment="1">
      <alignment horizontal="left" vertical="center"/>
    </xf>
    <xf numFmtId="49" fontId="9" fillId="10" borderId="1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center" wrapText="1"/>
    </xf>
    <xf numFmtId="0" fontId="7" fillId="10" borderId="6" xfId="0" applyFont="1" applyFill="1" applyBorder="1" applyAlignment="1">
      <alignment vertical="center"/>
    </xf>
    <xf numFmtId="3" fontId="0" fillId="0" borderId="0" xfId="0" applyNumberFormat="1"/>
    <xf numFmtId="3" fontId="7" fillId="2" borderId="1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/>
    <xf numFmtId="3" fontId="7" fillId="10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9" fillId="6" borderId="16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3" fontId="0" fillId="6" borderId="0" xfId="0" applyNumberFormat="1" applyFill="1"/>
    <xf numFmtId="3" fontId="13" fillId="0" borderId="0" xfId="0" applyNumberFormat="1" applyFont="1"/>
    <xf numFmtId="3" fontId="1" fillId="6" borderId="1" xfId="0" applyNumberFormat="1" applyFont="1" applyFill="1" applyBorder="1" applyAlignment="1">
      <alignment horizontal="center" vertical="center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3" fontId="9" fillId="6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3" fontId="9" fillId="8" borderId="3" xfId="0" applyNumberFormat="1" applyFont="1" applyFill="1" applyBorder="1" applyAlignment="1">
      <alignment horizontal="center" vertical="center"/>
    </xf>
    <xf numFmtId="3" fontId="9" fillId="8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0" fontId="9" fillId="4" borderId="8" xfId="0" applyFont="1" applyFill="1" applyBorder="1" applyAlignment="1">
      <alignment horizontal="left" vertical="top" wrapText="1"/>
    </xf>
    <xf numFmtId="0" fontId="9" fillId="8" borderId="8" xfId="0" applyFont="1" applyFill="1" applyBorder="1" applyAlignment="1">
      <alignment horizontal="left" vertical="top" wrapText="1"/>
    </xf>
    <xf numFmtId="49" fontId="9" fillId="8" borderId="6" xfId="0" applyNumberFormat="1" applyFont="1" applyFill="1" applyBorder="1" applyAlignment="1">
      <alignment vertical="center"/>
    </xf>
    <xf numFmtId="49" fontId="9" fillId="8" borderId="8" xfId="0" applyNumberFormat="1" applyFont="1" applyFill="1" applyBorder="1" applyAlignment="1">
      <alignment vertical="center"/>
    </xf>
    <xf numFmtId="49" fontId="9" fillId="8" borderId="3" xfId="0" applyNumberFormat="1" applyFont="1" applyFill="1" applyBorder="1" applyAlignment="1">
      <alignment vertical="center"/>
    </xf>
    <xf numFmtId="0" fontId="9" fillId="8" borderId="6" xfId="0" applyFont="1" applyFill="1" applyBorder="1" applyAlignment="1">
      <alignment horizontal="left" vertical="top" wrapText="1"/>
    </xf>
    <xf numFmtId="0" fontId="7" fillId="11" borderId="1" xfId="0" applyFont="1" applyFill="1" applyBorder="1" applyAlignment="1">
      <alignment vertical="center" wrapText="1"/>
    </xf>
    <xf numFmtId="3" fontId="7" fillId="11" borderId="3" xfId="0" applyNumberFormat="1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left" vertical="top" wrapText="1"/>
    </xf>
    <xf numFmtId="0" fontId="10" fillId="0" borderId="0" xfId="0" applyFont="1"/>
    <xf numFmtId="0" fontId="0" fillId="0" borderId="0" xfId="0"/>
    <xf numFmtId="0" fontId="23" fillId="0" borderId="0" xfId="6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justify" vertical="center" wrapText="1"/>
    </xf>
    <xf numFmtId="0" fontId="11" fillId="4" borderId="12" xfId="0" applyFont="1" applyFill="1" applyBorder="1" applyAlignment="1">
      <alignment horizontal="left" vertical="top" wrapText="1"/>
    </xf>
    <xf numFmtId="0" fontId="0" fillId="0" borderId="0" xfId="0"/>
    <xf numFmtId="0" fontId="23" fillId="0" borderId="0" xfId="6" applyNumberFormat="1" applyFont="1" applyBorder="1" applyAlignment="1">
      <alignment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26" fillId="0" borderId="0" xfId="9" applyNumberFormat="1" applyFont="1" applyBorder="1" applyAlignment="1">
      <alignment horizontal="left" wrapText="1"/>
    </xf>
    <xf numFmtId="0" fontId="0" fillId="0" borderId="0" xfId="0"/>
    <xf numFmtId="0" fontId="9" fillId="0" borderId="2" xfId="0" applyFont="1" applyBorder="1" applyAlignment="1">
      <alignment horizontal="justify" vertical="top" wrapText="1"/>
    </xf>
    <xf numFmtId="0" fontId="0" fillId="0" borderId="0" xfId="0"/>
    <xf numFmtId="0" fontId="9" fillId="4" borderId="2" xfId="0" applyFont="1" applyFill="1" applyBorder="1" applyAlignment="1">
      <alignment horizontal="justify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44" fontId="0" fillId="0" borderId="0" xfId="0" applyNumberFormat="1" applyAlignment="1">
      <alignment vertical="top" wrapText="1"/>
    </xf>
    <xf numFmtId="0" fontId="0" fillId="0" borderId="0" xfId="0" applyAlignment="1">
      <alignment horizontal="right" vertical="center" wrapText="1"/>
    </xf>
    <xf numFmtId="3" fontId="27" fillId="0" borderId="13" xfId="0" applyNumberFormat="1" applyFont="1" applyBorder="1" applyAlignment="1">
      <alignment vertical="top" wrapText="1"/>
    </xf>
    <xf numFmtId="3" fontId="0" fillId="0" borderId="13" xfId="0" applyNumberFormat="1" applyBorder="1" applyAlignment="1">
      <alignment vertical="top" wrapText="1"/>
    </xf>
    <xf numFmtId="49" fontId="0" fillId="0" borderId="0" xfId="0" applyNumberFormat="1" applyAlignment="1">
      <alignment vertical="top" wrapText="1"/>
    </xf>
    <xf numFmtId="49" fontId="17" fillId="0" borderId="13" xfId="0" applyNumberFormat="1" applyFont="1" applyBorder="1" applyAlignment="1">
      <alignment vertical="top" wrapText="1"/>
    </xf>
    <xf numFmtId="0" fontId="17" fillId="0" borderId="13" xfId="0" applyFont="1" applyBorder="1" applyAlignment="1">
      <alignment horizontal="center" vertical="top" wrapText="1"/>
    </xf>
    <xf numFmtId="3" fontId="17" fillId="0" borderId="13" xfId="0" applyNumberFormat="1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30" fillId="0" borderId="13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top" wrapText="1"/>
    </xf>
    <xf numFmtId="3" fontId="10" fillId="0" borderId="13" xfId="0" applyNumberFormat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center" vertical="top" wrapText="1"/>
    </xf>
    <xf numFmtId="0" fontId="31" fillId="7" borderId="13" xfId="0" applyFont="1" applyFill="1" applyBorder="1" applyAlignment="1">
      <alignment vertical="top" wrapText="1"/>
    </xf>
    <xf numFmtId="0" fontId="29" fillId="7" borderId="13" xfId="0" applyFont="1" applyFill="1" applyBorder="1" applyAlignment="1">
      <alignment horizontal="center" vertical="top" wrapText="1"/>
    </xf>
    <xf numFmtId="49" fontId="31" fillId="7" borderId="13" xfId="0" applyNumberFormat="1" applyFont="1" applyFill="1" applyBorder="1" applyAlignment="1">
      <alignment vertical="top" wrapText="1"/>
    </xf>
    <xf numFmtId="49" fontId="27" fillId="7" borderId="13" xfId="0" applyNumberFormat="1" applyFont="1" applyFill="1" applyBorder="1" applyAlignment="1">
      <alignment vertical="top" wrapText="1"/>
    </xf>
    <xf numFmtId="49" fontId="29" fillId="7" borderId="13" xfId="0" applyNumberFormat="1" applyFont="1" applyFill="1" applyBorder="1" applyAlignment="1">
      <alignment vertical="top" wrapText="1"/>
    </xf>
    <xf numFmtId="0" fontId="12" fillId="7" borderId="13" xfId="0" applyFont="1" applyFill="1" applyBorder="1" applyAlignment="1">
      <alignment vertical="top" wrapText="1"/>
    </xf>
    <xf numFmtId="0" fontId="9" fillId="0" borderId="13" xfId="0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0" fontId="0" fillId="0" borderId="0" xfId="0"/>
    <xf numFmtId="0" fontId="9" fillId="0" borderId="1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9" fillId="6" borderId="11" xfId="0" applyFont="1" applyFill="1" applyBorder="1" applyAlignment="1">
      <alignment vertical="top" wrapText="1"/>
    </xf>
    <xf numFmtId="3" fontId="9" fillId="6" borderId="2" xfId="0" applyNumberFormat="1" applyFont="1" applyFill="1" applyBorder="1" applyAlignment="1">
      <alignment horizontal="center" vertical="center"/>
    </xf>
    <xf numFmtId="0" fontId="7" fillId="9" borderId="8" xfId="0" applyFont="1" applyFill="1" applyBorder="1"/>
    <xf numFmtId="0" fontId="7" fillId="9" borderId="3" xfId="0" applyFont="1" applyFill="1" applyBorder="1"/>
    <xf numFmtId="0" fontId="7" fillId="9" borderId="9" xfId="0" applyFont="1" applyFill="1" applyBorder="1" applyAlignment="1">
      <alignment vertical="center" wrapText="1"/>
    </xf>
    <xf numFmtId="0" fontId="9" fillId="6" borderId="16" xfId="0" applyFont="1" applyFill="1" applyBorder="1" applyAlignment="1">
      <alignment vertical="top" wrapText="1"/>
    </xf>
    <xf numFmtId="0" fontId="11" fillId="0" borderId="26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6" xfId="0" applyFont="1" applyBorder="1" applyAlignment="1">
      <alignment vertical="top" wrapText="1"/>
    </xf>
    <xf numFmtId="0" fontId="11" fillId="0" borderId="31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0" fillId="0" borderId="0" xfId="0"/>
    <xf numFmtId="0" fontId="10" fillId="0" borderId="0" xfId="0" applyFont="1" applyAlignment="1">
      <alignment vertical="center"/>
    </xf>
    <xf numFmtId="0" fontId="0" fillId="0" borderId="0" xfId="0"/>
    <xf numFmtId="0" fontId="9" fillId="0" borderId="2" xfId="0" applyFont="1" applyBorder="1" applyAlignment="1">
      <alignment horizontal="center" vertical="center" wrapText="1"/>
    </xf>
    <xf numFmtId="3" fontId="30" fillId="0" borderId="13" xfId="0" applyNumberFormat="1" applyFont="1" applyBorder="1" applyAlignment="1">
      <alignment vertical="top" wrapText="1"/>
    </xf>
    <xf numFmtId="3" fontId="31" fillId="7" borderId="13" xfId="0" applyNumberFormat="1" applyFont="1" applyFill="1" applyBorder="1" applyAlignment="1">
      <alignment vertical="top" wrapText="1"/>
    </xf>
    <xf numFmtId="3" fontId="31" fillId="13" borderId="13" xfId="0" applyNumberFormat="1" applyFont="1" applyFill="1" applyBorder="1" applyAlignment="1">
      <alignment vertical="top" wrapText="1"/>
    </xf>
    <xf numFmtId="3" fontId="31" fillId="12" borderId="13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vertical="top" wrapText="1"/>
    </xf>
    <xf numFmtId="0" fontId="0" fillId="0" borderId="0" xfId="0"/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14" borderId="1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2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justify" vertical="top" wrapText="1"/>
    </xf>
    <xf numFmtId="0" fontId="11" fillId="0" borderId="10" xfId="0" applyFont="1" applyBorder="1" applyAlignment="1">
      <alignment horizontal="left" vertical="top" wrapText="1"/>
    </xf>
    <xf numFmtId="0" fontId="11" fillId="4" borderId="33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0" fillId="0" borderId="0" xfId="0"/>
    <xf numFmtId="0" fontId="10" fillId="0" borderId="0" xfId="0" applyFont="1"/>
    <xf numFmtId="0" fontId="0" fillId="0" borderId="0" xfId="0"/>
    <xf numFmtId="0" fontId="10" fillId="0" borderId="0" xfId="0" applyFont="1" applyAlignment="1">
      <alignment horizontal="left"/>
    </xf>
    <xf numFmtId="0" fontId="0" fillId="0" borderId="0" xfId="0" applyAlignment="1">
      <alignment vertical="center"/>
    </xf>
    <xf numFmtId="0" fontId="23" fillId="0" borderId="0" xfId="6" applyNumberFormat="1" applyFont="1" applyBorder="1" applyAlignment="1">
      <alignment wrapText="1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/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top" wrapText="1"/>
    </xf>
    <xf numFmtId="0" fontId="9" fillId="4" borderId="2" xfId="0" applyFont="1" applyFill="1" applyBorder="1" applyAlignment="1">
      <alignment horizontal="justify" vertical="top" wrapText="1"/>
    </xf>
    <xf numFmtId="0" fontId="0" fillId="0" borderId="0" xfId="0"/>
    <xf numFmtId="0" fontId="11" fillId="4" borderId="23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center" wrapText="1"/>
    </xf>
    <xf numFmtId="1" fontId="9" fillId="3" borderId="1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/>
    </xf>
    <xf numFmtId="1" fontId="9" fillId="4" borderId="1" xfId="0" applyNumberFormat="1" applyFont="1" applyFill="1" applyBorder="1" applyAlignment="1">
      <alignment horizontal="center" vertical="center"/>
    </xf>
    <xf numFmtId="1" fontId="9" fillId="8" borderId="1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vertical="center" wrapText="1"/>
    </xf>
    <xf numFmtId="0" fontId="9" fillId="7" borderId="8" xfId="0" applyFont="1" applyFill="1" applyBorder="1" applyAlignment="1">
      <alignment vertical="center" wrapText="1"/>
    </xf>
    <xf numFmtId="0" fontId="9" fillId="7" borderId="3" xfId="0" applyFont="1" applyFill="1" applyBorder="1" applyAlignment="1">
      <alignment horizontal="left" vertical="center" wrapText="1"/>
    </xf>
    <xf numFmtId="0" fontId="0" fillId="9" borderId="1" xfId="0" applyFill="1" applyBorder="1"/>
    <xf numFmtId="3" fontId="9" fillId="9" borderId="1" xfId="0" applyNumberFormat="1" applyFont="1" applyFill="1" applyBorder="1" applyAlignment="1">
      <alignment horizontal="center" vertical="center"/>
    </xf>
    <xf numFmtId="3" fontId="0" fillId="9" borderId="1" xfId="0" applyNumberFormat="1" applyFill="1" applyBorder="1"/>
    <xf numFmtId="3" fontId="7" fillId="9" borderId="1" xfId="0" applyNumberFormat="1" applyFont="1" applyFill="1" applyBorder="1" applyAlignment="1">
      <alignment horizontal="center"/>
    </xf>
    <xf numFmtId="0" fontId="0" fillId="0" borderId="0" xfId="0"/>
    <xf numFmtId="0" fontId="23" fillId="0" borderId="0" xfId="6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3" fillId="0" borderId="0" xfId="6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3" fontId="8" fillId="6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justify" vertical="top" wrapText="1"/>
    </xf>
    <xf numFmtId="0" fontId="11" fillId="4" borderId="0" xfId="0" applyFont="1" applyFill="1" applyBorder="1" applyAlignment="1">
      <alignment horizontal="left" vertical="top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26" fillId="0" borderId="0" xfId="9" applyFont="1" applyAlignment="1">
      <alignment horizontal="left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3" fillId="14" borderId="6" xfId="0" applyFont="1" applyFill="1" applyBorder="1" applyAlignment="1">
      <alignment vertical="top" wrapText="1"/>
    </xf>
    <xf numFmtId="49" fontId="9" fillId="0" borderId="3" xfId="0" applyNumberFormat="1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0" fillId="0" borderId="0" xfId="0"/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0" xfId="6" applyNumberFormat="1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3" fillId="0" borderId="0" xfId="10" applyNumberFormat="1" applyFont="1" applyBorder="1" applyAlignment="1">
      <alignment wrapText="1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26" fillId="0" borderId="21" xfId="9" applyNumberFormat="1" applyFont="1" applyBorder="1" applyAlignment="1">
      <alignment horizontal="left" wrapText="1"/>
    </xf>
    <xf numFmtId="0" fontId="26" fillId="0" borderId="21" xfId="9" applyFont="1" applyBorder="1" applyAlignment="1">
      <alignment horizontal="left" wrapText="1"/>
    </xf>
    <xf numFmtId="0" fontId="0" fillId="9" borderId="6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1" fillId="13" borderId="13" xfId="0" applyFont="1" applyFill="1" applyBorder="1" applyAlignment="1">
      <alignment vertical="top" wrapText="1"/>
    </xf>
    <xf numFmtId="0" fontId="2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31" fillId="12" borderId="13" xfId="0" applyFont="1" applyFill="1" applyBorder="1" applyAlignment="1">
      <alignment vertical="top" wrapText="1"/>
    </xf>
  </cellXfs>
  <cellStyles count="11">
    <cellStyle name="Normal" xfId="7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3" xfId="4" xr:uid="{00000000-0005-0000-0000-000004000000}"/>
    <cellStyle name="Обычный 4" xfId="8" xr:uid="{00000000-0005-0000-0000-000005000000}"/>
    <cellStyle name="Обычный_Лист1" xfId="5" xr:uid="{00000000-0005-0000-0000-000007000000}"/>
    <cellStyle name="Обычный_прил2" xfId="10" xr:uid="{A8EDBEEB-33A5-4A80-B727-BC4F37EF5BFB}"/>
    <cellStyle name="Обычный_прил5" xfId="6" xr:uid="{00000000-0005-0000-0000-000008000000}"/>
    <cellStyle name="Обычный_прил9" xfId="9" xr:uid="{00000000-0005-0000-0000-000009000000}"/>
    <cellStyle name="Стиль 1" xfId="1" xr:uid="{00000000-0005-0000-0000-00000A000000}"/>
  </cellStyles>
  <dxfs count="0"/>
  <tableStyles count="0" defaultTableStyle="TableStyleMedium2" defaultPivotStyle="PivotStyleLight16"/>
  <colors>
    <mruColors>
      <color rgb="FFCC99FF"/>
      <color rgb="FF66FFFF"/>
      <color rgb="FF6BE37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0"/>
  <sheetViews>
    <sheetView tabSelected="1" zoomScaleNormal="100" workbookViewId="0">
      <selection activeCell="C9" sqref="C9"/>
    </sheetView>
  </sheetViews>
  <sheetFormatPr defaultRowHeight="15" x14ac:dyDescent="0.25"/>
  <cols>
    <col min="1" max="1" width="7.7109375" customWidth="1"/>
    <col min="2" max="2" width="24" customWidth="1"/>
    <col min="3" max="3" width="62.5703125" customWidth="1"/>
    <col min="4" max="4" width="14.85546875" customWidth="1"/>
    <col min="5" max="6" width="14.7109375" style="604" customWidth="1"/>
  </cols>
  <sheetData>
    <row r="1" spans="2:6" x14ac:dyDescent="0.25">
      <c r="C1" s="668" t="s">
        <v>295</v>
      </c>
      <c r="D1" s="669"/>
      <c r="E1" s="606"/>
      <c r="F1" s="606"/>
    </row>
    <row r="2" spans="2:6" x14ac:dyDescent="0.25">
      <c r="C2" s="668" t="s">
        <v>296</v>
      </c>
      <c r="D2" s="669"/>
      <c r="E2" s="606"/>
      <c r="F2" s="606"/>
    </row>
    <row r="3" spans="2:6" x14ac:dyDescent="0.25">
      <c r="C3" s="668" t="s">
        <v>297</v>
      </c>
      <c r="D3" s="669"/>
      <c r="E3" s="606"/>
      <c r="F3" s="606"/>
    </row>
    <row r="4" spans="2:6" x14ac:dyDescent="0.25">
      <c r="C4" s="668" t="s">
        <v>298</v>
      </c>
      <c r="D4" s="669"/>
      <c r="E4" s="606"/>
      <c r="F4" s="606"/>
    </row>
    <row r="5" spans="2:6" x14ac:dyDescent="0.25">
      <c r="C5" s="668" t="s">
        <v>748</v>
      </c>
      <c r="D5" s="669"/>
      <c r="E5" s="606"/>
      <c r="F5" s="606"/>
    </row>
    <row r="6" spans="2:6" x14ac:dyDescent="0.25">
      <c r="C6" s="665" t="s">
        <v>749</v>
      </c>
      <c r="D6" s="666"/>
    </row>
    <row r="7" spans="2:6" x14ac:dyDescent="0.25">
      <c r="C7" s="665" t="s">
        <v>862</v>
      </c>
      <c r="D7" s="666"/>
    </row>
    <row r="8" spans="2:6" x14ac:dyDescent="0.25">
      <c r="C8" s="667" t="s">
        <v>883</v>
      </c>
      <c r="D8" s="667"/>
      <c r="E8" s="605"/>
      <c r="F8" s="605"/>
    </row>
    <row r="9" spans="2:6" x14ac:dyDescent="0.25">
      <c r="C9" s="344"/>
      <c r="D9" s="344"/>
      <c r="E9" s="605"/>
      <c r="F9" s="605"/>
    </row>
    <row r="10" spans="2:6" ht="18.75" x14ac:dyDescent="0.25">
      <c r="C10" s="347" t="s">
        <v>299</v>
      </c>
      <c r="E10" s="610"/>
    </row>
    <row r="11" spans="2:6" ht="18.75" x14ac:dyDescent="0.25">
      <c r="C11" s="347" t="s">
        <v>750</v>
      </c>
      <c r="E11" s="610"/>
    </row>
    <row r="12" spans="2:6" ht="18.75" x14ac:dyDescent="0.25">
      <c r="C12" s="347" t="s">
        <v>763</v>
      </c>
      <c r="E12" s="610"/>
    </row>
    <row r="13" spans="2:6" s="604" customFormat="1" ht="18.75" x14ac:dyDescent="0.25">
      <c r="C13" s="610"/>
      <c r="E13" s="610"/>
    </row>
    <row r="14" spans="2:6" x14ac:dyDescent="0.25">
      <c r="D14" s="4"/>
      <c r="F14" s="603" t="s">
        <v>482</v>
      </c>
    </row>
    <row r="15" spans="2:6" ht="53.25" customHeight="1" x14ac:dyDescent="0.25">
      <c r="B15" s="348" t="s">
        <v>300</v>
      </c>
      <c r="C15" s="12" t="s">
        <v>301</v>
      </c>
      <c r="D15" s="609" t="s">
        <v>764</v>
      </c>
      <c r="E15" s="609" t="s">
        <v>713</v>
      </c>
      <c r="F15" s="609" t="s">
        <v>754</v>
      </c>
    </row>
    <row r="16" spans="2:6" ht="31.5" x14ac:dyDescent="0.25">
      <c r="B16" s="473" t="s">
        <v>302</v>
      </c>
      <c r="C16" s="471" t="s">
        <v>303</v>
      </c>
      <c r="D16" s="472">
        <f>SUM(D23,D32+D17)</f>
        <v>14953190</v>
      </c>
      <c r="E16" s="472">
        <f t="shared" ref="E16:F16" si="0">SUM(E23,E32+E17)</f>
        <v>0</v>
      </c>
      <c r="F16" s="472">
        <f t="shared" si="0"/>
        <v>1109504</v>
      </c>
    </row>
    <row r="17" spans="2:6" s="619" customFormat="1" ht="31.5" x14ac:dyDescent="0.25">
      <c r="B17" s="190" t="s">
        <v>802</v>
      </c>
      <c r="C17" s="129" t="s">
        <v>803</v>
      </c>
      <c r="D17" s="456">
        <f>SUM(D18)</f>
        <v>1780000</v>
      </c>
      <c r="E17" s="456">
        <f t="shared" ref="E17:F17" si="1">SUM(E18)</f>
        <v>-1780000</v>
      </c>
      <c r="F17" s="456">
        <f t="shared" si="1"/>
        <v>0</v>
      </c>
    </row>
    <row r="18" spans="2:6" s="619" customFormat="1" ht="47.25" x14ac:dyDescent="0.25">
      <c r="B18" s="191" t="s">
        <v>804</v>
      </c>
      <c r="C18" s="45" t="s">
        <v>805</v>
      </c>
      <c r="D18" s="457">
        <f>SUM(D19+D21)</f>
        <v>1780000</v>
      </c>
      <c r="E18" s="457">
        <f t="shared" ref="E18:F18" si="2">SUM(E19+E21)</f>
        <v>-1780000</v>
      </c>
      <c r="F18" s="457">
        <f t="shared" si="2"/>
        <v>0</v>
      </c>
    </row>
    <row r="19" spans="2:6" s="619" customFormat="1" ht="47.25" x14ac:dyDescent="0.25">
      <c r="B19" s="194" t="s">
        <v>806</v>
      </c>
      <c r="C19" s="149" t="s">
        <v>831</v>
      </c>
      <c r="D19" s="459">
        <f>SUM(D20)</f>
        <v>1780000</v>
      </c>
      <c r="E19" s="459">
        <f t="shared" ref="E19:F19" si="3">SUM(E20)</f>
        <v>0</v>
      </c>
      <c r="F19" s="459">
        <f t="shared" si="3"/>
        <v>0</v>
      </c>
    </row>
    <row r="20" spans="2:6" s="619" customFormat="1" ht="47.25" x14ac:dyDescent="0.25">
      <c r="B20" s="192" t="s">
        <v>807</v>
      </c>
      <c r="C20" s="193" t="s">
        <v>832</v>
      </c>
      <c r="D20" s="458">
        <v>1780000</v>
      </c>
      <c r="E20" s="458"/>
      <c r="F20" s="458"/>
    </row>
    <row r="21" spans="2:6" s="619" customFormat="1" ht="47.25" x14ac:dyDescent="0.25">
      <c r="B21" s="194" t="s">
        <v>808</v>
      </c>
      <c r="C21" s="149" t="s">
        <v>833</v>
      </c>
      <c r="D21" s="459">
        <f>SUM(D22)</f>
        <v>0</v>
      </c>
      <c r="E21" s="459">
        <f>SUM(E22)</f>
        <v>-1780000</v>
      </c>
      <c r="F21" s="459">
        <f>SUM(F22)</f>
        <v>0</v>
      </c>
    </row>
    <row r="22" spans="2:6" s="619" customFormat="1" ht="47.25" x14ac:dyDescent="0.25">
      <c r="B22" s="192" t="s">
        <v>809</v>
      </c>
      <c r="C22" s="193" t="s">
        <v>834</v>
      </c>
      <c r="D22" s="458"/>
      <c r="E22" s="460">
        <v>-1780000</v>
      </c>
      <c r="F22" s="460"/>
    </row>
    <row r="23" spans="2:6" ht="31.5" x14ac:dyDescent="0.25">
      <c r="B23" s="190" t="s">
        <v>304</v>
      </c>
      <c r="C23" s="129" t="s">
        <v>305</v>
      </c>
      <c r="D23" s="456">
        <f>SUM(D24,D28)</f>
        <v>13173190</v>
      </c>
      <c r="E23" s="456">
        <f>SUM(E24,E28)</f>
        <v>1780000</v>
      </c>
      <c r="F23" s="456">
        <f>SUM(F24,F28)</f>
        <v>1109504</v>
      </c>
    </row>
    <row r="24" spans="2:6" ht="15.75" x14ac:dyDescent="0.25">
      <c r="B24" s="191" t="s">
        <v>306</v>
      </c>
      <c r="C24" s="45" t="s">
        <v>307</v>
      </c>
      <c r="D24" s="461">
        <f>SUM(D25)</f>
        <v>-666984691</v>
      </c>
      <c r="E24" s="461">
        <f t="shared" ref="E24:F26" si="4">SUM(E25)</f>
        <v>-423985540</v>
      </c>
      <c r="F24" s="461">
        <f t="shared" si="4"/>
        <v>-417607969</v>
      </c>
    </row>
    <row r="25" spans="2:6" ht="15.75" x14ac:dyDescent="0.25">
      <c r="B25" s="192" t="s">
        <v>308</v>
      </c>
      <c r="C25" s="193" t="s">
        <v>309</v>
      </c>
      <c r="D25" s="462">
        <f>SUM(D26)</f>
        <v>-666984691</v>
      </c>
      <c r="E25" s="462">
        <f t="shared" si="4"/>
        <v>-423985540</v>
      </c>
      <c r="F25" s="462">
        <f t="shared" si="4"/>
        <v>-417607969</v>
      </c>
    </row>
    <row r="26" spans="2:6" ht="15.75" x14ac:dyDescent="0.25">
      <c r="B26" s="192" t="s">
        <v>310</v>
      </c>
      <c r="C26" s="193" t="s">
        <v>311</v>
      </c>
      <c r="D26" s="462">
        <f>SUM(D27)</f>
        <v>-666984691</v>
      </c>
      <c r="E26" s="462">
        <f t="shared" si="4"/>
        <v>-423985540</v>
      </c>
      <c r="F26" s="462">
        <f t="shared" si="4"/>
        <v>-417607969</v>
      </c>
    </row>
    <row r="27" spans="2:6" ht="31.5" x14ac:dyDescent="0.25">
      <c r="B27" s="192" t="s">
        <v>312</v>
      </c>
      <c r="C27" s="193" t="s">
        <v>313</v>
      </c>
      <c r="D27" s="458">
        <v>-666984691</v>
      </c>
      <c r="E27" s="458">
        <v>-423985540</v>
      </c>
      <c r="F27" s="458">
        <v>-417607969</v>
      </c>
    </row>
    <row r="28" spans="2:6" ht="15.75" x14ac:dyDescent="0.25">
      <c r="B28" s="191" t="s">
        <v>314</v>
      </c>
      <c r="C28" s="45" t="s">
        <v>315</v>
      </c>
      <c r="D28" s="461">
        <f>SUM(D29)</f>
        <v>680157881</v>
      </c>
      <c r="E28" s="461">
        <f t="shared" ref="E28:F30" si="5">SUM(E29)</f>
        <v>425765540</v>
      </c>
      <c r="F28" s="461">
        <f t="shared" si="5"/>
        <v>418717473</v>
      </c>
    </row>
    <row r="29" spans="2:6" ht="15.75" x14ac:dyDescent="0.25">
      <c r="B29" s="192" t="s">
        <v>316</v>
      </c>
      <c r="C29" s="193" t="s">
        <v>317</v>
      </c>
      <c r="D29" s="463">
        <f>SUM(D30)</f>
        <v>680157881</v>
      </c>
      <c r="E29" s="463">
        <f t="shared" si="5"/>
        <v>425765540</v>
      </c>
      <c r="F29" s="463">
        <f t="shared" si="5"/>
        <v>418717473</v>
      </c>
    </row>
    <row r="30" spans="2:6" ht="15.75" x14ac:dyDescent="0.25">
      <c r="B30" s="192" t="s">
        <v>318</v>
      </c>
      <c r="C30" s="193" t="s">
        <v>319</v>
      </c>
      <c r="D30" s="463">
        <f>SUM(D31)</f>
        <v>680157881</v>
      </c>
      <c r="E30" s="463">
        <f t="shared" si="5"/>
        <v>425765540</v>
      </c>
      <c r="F30" s="463">
        <f t="shared" si="5"/>
        <v>418717473</v>
      </c>
    </row>
    <row r="31" spans="2:6" ht="31.5" x14ac:dyDescent="0.25">
      <c r="B31" s="192" t="s">
        <v>320</v>
      </c>
      <c r="C31" s="195" t="s">
        <v>321</v>
      </c>
      <c r="D31" s="458">
        <v>680157881</v>
      </c>
      <c r="E31" s="458">
        <v>425765540</v>
      </c>
      <c r="F31" s="458">
        <v>418717473</v>
      </c>
    </row>
    <row r="32" spans="2:6" ht="31.5" x14ac:dyDescent="0.25">
      <c r="B32" s="190" t="s">
        <v>322</v>
      </c>
      <c r="C32" s="129" t="s">
        <v>323</v>
      </c>
      <c r="D32" s="456">
        <f>SUM(D33)</f>
        <v>0</v>
      </c>
      <c r="E32" s="456">
        <f>SUM(E33)</f>
        <v>0</v>
      </c>
      <c r="F32" s="456">
        <f>SUM(F33)</f>
        <v>0</v>
      </c>
    </row>
    <row r="33" spans="2:6" ht="31.5" x14ac:dyDescent="0.25">
      <c r="B33" s="196" t="s">
        <v>324</v>
      </c>
      <c r="C33" s="197" t="s">
        <v>325</v>
      </c>
      <c r="D33" s="457">
        <f>SUM(D34,D37)</f>
        <v>0</v>
      </c>
      <c r="E33" s="457">
        <f>SUM(E34,E37)</f>
        <v>0</v>
      </c>
      <c r="F33" s="457">
        <f>SUM(F34,F37)</f>
        <v>0</v>
      </c>
    </row>
    <row r="34" spans="2:6" ht="31.5" x14ac:dyDescent="0.25">
      <c r="B34" s="194" t="s">
        <v>326</v>
      </c>
      <c r="C34" s="149" t="s">
        <v>327</v>
      </c>
      <c r="D34" s="459">
        <f t="shared" ref="D34:F35" si="6">SUM(D35)</f>
        <v>500000</v>
      </c>
      <c r="E34" s="459">
        <f t="shared" si="6"/>
        <v>500000</v>
      </c>
      <c r="F34" s="459">
        <f t="shared" si="6"/>
        <v>500000</v>
      </c>
    </row>
    <row r="35" spans="2:6" ht="45.75" customHeight="1" x14ac:dyDescent="0.25">
      <c r="B35" s="192" t="s">
        <v>328</v>
      </c>
      <c r="C35" s="193" t="s">
        <v>329</v>
      </c>
      <c r="D35" s="462">
        <f t="shared" si="6"/>
        <v>500000</v>
      </c>
      <c r="E35" s="462">
        <f t="shared" si="6"/>
        <v>500000</v>
      </c>
      <c r="F35" s="462">
        <f t="shared" si="6"/>
        <v>500000</v>
      </c>
    </row>
    <row r="36" spans="2:6" ht="63" x14ac:dyDescent="0.25">
      <c r="B36" s="192" t="s">
        <v>330</v>
      </c>
      <c r="C36" s="193" t="s">
        <v>331</v>
      </c>
      <c r="D36" s="460">
        <v>500000</v>
      </c>
      <c r="E36" s="460">
        <v>500000</v>
      </c>
      <c r="F36" s="460">
        <v>500000</v>
      </c>
    </row>
    <row r="37" spans="2:6" ht="31.5" x14ac:dyDescent="0.25">
      <c r="B37" s="194" t="s">
        <v>332</v>
      </c>
      <c r="C37" s="149" t="s">
        <v>333</v>
      </c>
      <c r="D37" s="459">
        <f t="shared" ref="D37:F38" si="7">SUM(D38)</f>
        <v>-500000</v>
      </c>
      <c r="E37" s="459">
        <f t="shared" si="7"/>
        <v>-500000</v>
      </c>
      <c r="F37" s="459">
        <f t="shared" si="7"/>
        <v>-500000</v>
      </c>
    </row>
    <row r="38" spans="2:6" ht="47.25" x14ac:dyDescent="0.25">
      <c r="B38" s="192" t="s">
        <v>334</v>
      </c>
      <c r="C38" s="193" t="s">
        <v>335</v>
      </c>
      <c r="D38" s="462">
        <f t="shared" si="7"/>
        <v>-500000</v>
      </c>
      <c r="E38" s="462">
        <f t="shared" si="7"/>
        <v>-500000</v>
      </c>
      <c r="F38" s="462">
        <f t="shared" si="7"/>
        <v>-500000</v>
      </c>
    </row>
    <row r="39" spans="2:6" ht="47.25" x14ac:dyDescent="0.25">
      <c r="B39" s="192" t="s">
        <v>336</v>
      </c>
      <c r="C39" s="193" t="s">
        <v>337</v>
      </c>
      <c r="D39" s="460">
        <v>-500000</v>
      </c>
      <c r="E39" s="460">
        <v>-500000</v>
      </c>
      <c r="F39" s="460">
        <v>-500000</v>
      </c>
    </row>
    <row r="40" spans="2:6" ht="31.5" x14ac:dyDescent="0.25">
      <c r="B40" s="198"/>
      <c r="C40" s="199" t="s">
        <v>338</v>
      </c>
      <c r="D40" s="464">
        <f>SUM(D16)</f>
        <v>14953190</v>
      </c>
      <c r="E40" s="464">
        <f>SUM(E16)</f>
        <v>0</v>
      </c>
      <c r="F40" s="464">
        <f>SUM(F16)</f>
        <v>1109504</v>
      </c>
    </row>
  </sheetData>
  <mergeCells count="8">
    <mergeCell ref="C7:D7"/>
    <mergeCell ref="C8:D8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62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12"/>
  <sheetViews>
    <sheetView topLeftCell="A94" zoomScaleNormal="100" workbookViewId="0">
      <selection activeCell="B9" sqref="B9"/>
    </sheetView>
  </sheetViews>
  <sheetFormatPr defaultRowHeight="15" x14ac:dyDescent="0.25"/>
  <cols>
    <col min="1" max="1" width="23.28515625" customWidth="1"/>
    <col min="2" max="2" width="86.7109375" customWidth="1"/>
    <col min="3" max="5" width="13.28515625" customWidth="1"/>
    <col min="6" max="6" width="9.85546875" bestFit="1" customWidth="1"/>
  </cols>
  <sheetData>
    <row r="1" spans="1:9" x14ac:dyDescent="0.25">
      <c r="B1" s="668" t="s">
        <v>773</v>
      </c>
      <c r="C1" s="669"/>
    </row>
    <row r="2" spans="1:9" x14ac:dyDescent="0.25">
      <c r="B2" s="668" t="s">
        <v>232</v>
      </c>
      <c r="C2" s="669"/>
    </row>
    <row r="3" spans="1:9" x14ac:dyDescent="0.25">
      <c r="B3" s="668" t="s">
        <v>233</v>
      </c>
      <c r="C3" s="669"/>
    </row>
    <row r="4" spans="1:9" x14ac:dyDescent="0.25">
      <c r="B4" s="668" t="s">
        <v>234</v>
      </c>
      <c r="C4" s="669"/>
    </row>
    <row r="5" spans="1:9" x14ac:dyDescent="0.25">
      <c r="B5" s="668" t="s">
        <v>752</v>
      </c>
      <c r="C5" s="669"/>
    </row>
    <row r="6" spans="1:9" x14ac:dyDescent="0.25">
      <c r="B6" s="665" t="s">
        <v>753</v>
      </c>
      <c r="C6" s="666"/>
    </row>
    <row r="7" spans="1:9" x14ac:dyDescent="0.25">
      <c r="B7" s="665" t="s">
        <v>863</v>
      </c>
      <c r="C7" s="666"/>
    </row>
    <row r="8" spans="1:9" x14ac:dyDescent="0.25">
      <c r="B8" s="667" t="s">
        <v>882</v>
      </c>
      <c r="C8" s="667"/>
    </row>
    <row r="9" spans="1:9" x14ac:dyDescent="0.25">
      <c r="I9" s="4"/>
    </row>
    <row r="10" spans="1:9" ht="15.75" x14ac:dyDescent="0.25">
      <c r="A10" s="671" t="s">
        <v>611</v>
      </c>
      <c r="B10" s="671"/>
      <c r="C10" s="671"/>
      <c r="I10" s="4"/>
    </row>
    <row r="11" spans="1:9" ht="15.75" x14ac:dyDescent="0.25">
      <c r="A11" s="672" t="s">
        <v>762</v>
      </c>
      <c r="B11" s="672"/>
      <c r="C11" s="672"/>
    </row>
    <row r="12" spans="1:9" s="604" customFormat="1" ht="15.75" x14ac:dyDescent="0.25">
      <c r="A12" s="608"/>
      <c r="B12" s="608"/>
      <c r="C12" s="608"/>
    </row>
    <row r="13" spans="1:9" x14ac:dyDescent="0.25">
      <c r="C13" s="4"/>
      <c r="E13" s="603" t="s">
        <v>482</v>
      </c>
    </row>
    <row r="14" spans="1:9" ht="63" customHeight="1" x14ac:dyDescent="0.25">
      <c r="A14" s="167" t="s">
        <v>235</v>
      </c>
      <c r="B14" s="11" t="s">
        <v>236</v>
      </c>
      <c r="C14" s="10" t="s">
        <v>765</v>
      </c>
      <c r="D14" s="10" t="s">
        <v>714</v>
      </c>
      <c r="E14" s="10" t="s">
        <v>755</v>
      </c>
    </row>
    <row r="15" spans="1:9" ht="22.5" customHeight="1" x14ac:dyDescent="0.25">
      <c r="A15" s="374" t="s">
        <v>237</v>
      </c>
      <c r="B15" s="46" t="s">
        <v>238</v>
      </c>
      <c r="C15" s="378">
        <f>SUM(C16,C23,C29,C40,C43,C49,C52,C58,C63,C78)</f>
        <v>115393166</v>
      </c>
      <c r="D15" s="378">
        <f t="shared" ref="D15:E15" si="0">SUM(D16,D23,D29,D40,D43,D49,D52,D58,D63,D78)</f>
        <v>118166485</v>
      </c>
      <c r="E15" s="378">
        <f t="shared" si="0"/>
        <v>117161330</v>
      </c>
    </row>
    <row r="16" spans="1:9" ht="18.75" customHeight="1" x14ac:dyDescent="0.25">
      <c r="A16" s="168" t="s">
        <v>239</v>
      </c>
      <c r="B16" s="169" t="s">
        <v>240</v>
      </c>
      <c r="C16" s="379">
        <f>SUM(C17)</f>
        <v>78551000</v>
      </c>
      <c r="D16" s="379">
        <f>SUM(D17)</f>
        <v>83554935</v>
      </c>
      <c r="E16" s="379">
        <f>SUM(E17)</f>
        <v>88117210</v>
      </c>
      <c r="F16" s="437"/>
    </row>
    <row r="17" spans="1:12" ht="17.25" customHeight="1" x14ac:dyDescent="0.25">
      <c r="A17" s="170" t="s">
        <v>241</v>
      </c>
      <c r="B17" s="171" t="s">
        <v>242</v>
      </c>
      <c r="C17" s="380">
        <f>SUM(C18:C22)</f>
        <v>78551000</v>
      </c>
      <c r="D17" s="380">
        <f>SUM(D18:D21)</f>
        <v>83554935</v>
      </c>
      <c r="E17" s="380">
        <f>SUM(E18:E21)</f>
        <v>88117210</v>
      </c>
    </row>
    <row r="18" spans="1:12" ht="66" x14ac:dyDescent="0.25">
      <c r="A18" s="172" t="s">
        <v>243</v>
      </c>
      <c r="B18" s="49" t="s">
        <v>244</v>
      </c>
      <c r="C18" s="381">
        <v>75236851</v>
      </c>
      <c r="D18" s="381">
        <v>80680060</v>
      </c>
      <c r="E18" s="381">
        <v>85160850</v>
      </c>
    </row>
    <row r="19" spans="1:12" ht="81" customHeight="1" x14ac:dyDescent="0.25">
      <c r="A19" s="595" t="s">
        <v>245</v>
      </c>
      <c r="B19" s="62" t="s">
        <v>246</v>
      </c>
      <c r="C19" s="381">
        <v>884599</v>
      </c>
      <c r="D19" s="381">
        <v>1053691</v>
      </c>
      <c r="E19" s="381">
        <v>1098354</v>
      </c>
      <c r="F19" s="592"/>
      <c r="G19" s="592"/>
      <c r="H19" s="592"/>
      <c r="I19" s="592"/>
    </row>
    <row r="20" spans="1:12" ht="36" customHeight="1" x14ac:dyDescent="0.25">
      <c r="A20" s="595" t="s">
        <v>247</v>
      </c>
      <c r="B20" s="62" t="s">
        <v>248</v>
      </c>
      <c r="C20" s="381">
        <v>1436858</v>
      </c>
      <c r="D20" s="381">
        <v>714015</v>
      </c>
      <c r="E20" s="381">
        <v>711958</v>
      </c>
      <c r="F20" s="592"/>
      <c r="G20" s="592"/>
      <c r="H20" s="592"/>
      <c r="I20" s="592"/>
    </row>
    <row r="21" spans="1:12" s="592" customFormat="1" ht="78.75" x14ac:dyDescent="0.25">
      <c r="A21" s="595" t="s">
        <v>731</v>
      </c>
      <c r="B21" s="62" t="s">
        <v>732</v>
      </c>
      <c r="C21" s="381">
        <v>938570</v>
      </c>
      <c r="D21" s="381">
        <v>1107169</v>
      </c>
      <c r="E21" s="381">
        <v>1146048</v>
      </c>
      <c r="H21" s="673"/>
      <c r="I21" s="673"/>
      <c r="J21" s="673"/>
      <c r="K21" s="673"/>
      <c r="L21" s="673"/>
    </row>
    <row r="22" spans="1:12" s="662" customFormat="1" ht="47.25" x14ac:dyDescent="0.25">
      <c r="A22" s="595" t="s">
        <v>876</v>
      </c>
      <c r="B22" s="62" t="s">
        <v>877</v>
      </c>
      <c r="C22" s="381">
        <v>54122</v>
      </c>
      <c r="D22" s="381"/>
      <c r="E22" s="381"/>
    </row>
    <row r="23" spans="1:12" ht="33" customHeight="1" x14ac:dyDescent="0.25">
      <c r="A23" s="173" t="s">
        <v>249</v>
      </c>
      <c r="B23" s="174" t="s">
        <v>250</v>
      </c>
      <c r="C23" s="379">
        <f>SUM(C24)</f>
        <v>8917000</v>
      </c>
      <c r="D23" s="379">
        <f>SUM(D24)</f>
        <v>8410370</v>
      </c>
      <c r="E23" s="379">
        <f>SUM(E24)</f>
        <v>8895920</v>
      </c>
    </row>
    <row r="24" spans="1:12" ht="33" customHeight="1" x14ac:dyDescent="0.25">
      <c r="A24" s="175" t="s">
        <v>251</v>
      </c>
      <c r="B24" s="368" t="s">
        <v>252</v>
      </c>
      <c r="C24" s="380">
        <f>SUM(C25:C28)</f>
        <v>8917000</v>
      </c>
      <c r="D24" s="380">
        <f>SUM(D25:D28)</f>
        <v>8410370</v>
      </c>
      <c r="E24" s="380">
        <f>SUM(E25:E28)</f>
        <v>8895920</v>
      </c>
    </row>
    <row r="25" spans="1:12" ht="83.25" customHeight="1" x14ac:dyDescent="0.25">
      <c r="A25" s="61" t="s">
        <v>590</v>
      </c>
      <c r="B25" s="62" t="s">
        <v>594</v>
      </c>
      <c r="C25" s="381">
        <v>4588700</v>
      </c>
      <c r="D25" s="381">
        <v>4012440</v>
      </c>
      <c r="E25" s="381">
        <v>4254520</v>
      </c>
    </row>
    <row r="26" spans="1:12" ht="94.5" x14ac:dyDescent="0.25">
      <c r="A26" s="61" t="s">
        <v>591</v>
      </c>
      <c r="B26" s="62" t="s">
        <v>595</v>
      </c>
      <c r="C26" s="381">
        <v>23800</v>
      </c>
      <c r="D26" s="381">
        <v>27410</v>
      </c>
      <c r="E26" s="381">
        <v>28300</v>
      </c>
      <c r="G26" s="670"/>
      <c r="H26" s="670"/>
      <c r="I26" s="670"/>
      <c r="J26" s="670"/>
    </row>
    <row r="27" spans="1:12" ht="79.5" customHeight="1" x14ac:dyDescent="0.25">
      <c r="A27" s="61" t="s">
        <v>592</v>
      </c>
      <c r="B27" s="62" t="s">
        <v>596</v>
      </c>
      <c r="C27" s="381">
        <v>4954500</v>
      </c>
      <c r="D27" s="381">
        <v>4896000</v>
      </c>
      <c r="E27" s="381">
        <v>5137010</v>
      </c>
    </row>
    <row r="28" spans="1:12" ht="81" customHeight="1" x14ac:dyDescent="0.25">
      <c r="A28" s="61" t="s">
        <v>593</v>
      </c>
      <c r="B28" s="62" t="s">
        <v>597</v>
      </c>
      <c r="C28" s="381">
        <v>-650000</v>
      </c>
      <c r="D28" s="381">
        <v>-525480</v>
      </c>
      <c r="E28" s="381">
        <v>-523910</v>
      </c>
    </row>
    <row r="29" spans="1:12" ht="16.5" customHeight="1" x14ac:dyDescent="0.25">
      <c r="A29" s="173" t="s">
        <v>253</v>
      </c>
      <c r="B29" s="169" t="s">
        <v>254</v>
      </c>
      <c r="C29" s="379">
        <f>SUM(C30+C36+C38+C33)</f>
        <v>4696174</v>
      </c>
      <c r="D29" s="379">
        <f>SUM(D30+D33+D36+D38)</f>
        <v>3671754</v>
      </c>
      <c r="E29" s="379">
        <f>SUM(E30+E33+E36+E38)</f>
        <v>3781774</v>
      </c>
    </row>
    <row r="30" spans="1:12" ht="16.5" customHeight="1" x14ac:dyDescent="0.25">
      <c r="A30" s="176" t="s">
        <v>465</v>
      </c>
      <c r="B30" s="171" t="s">
        <v>464</v>
      </c>
      <c r="C30" s="380">
        <f>SUM(C31:C32)</f>
        <v>1045604</v>
      </c>
      <c r="D30" s="380">
        <f>SUM(D31:D32)</f>
        <v>798984</v>
      </c>
      <c r="E30" s="380">
        <f>SUM(E31:E32)</f>
        <v>834139</v>
      </c>
    </row>
    <row r="31" spans="1:12" ht="31.5" customHeight="1" x14ac:dyDescent="0.25">
      <c r="A31" s="272" t="s">
        <v>535</v>
      </c>
      <c r="B31" s="80" t="s">
        <v>466</v>
      </c>
      <c r="C31" s="383">
        <v>885384</v>
      </c>
      <c r="D31" s="383">
        <v>676953</v>
      </c>
      <c r="E31" s="383">
        <v>706739</v>
      </c>
    </row>
    <row r="32" spans="1:12" ht="48.75" customHeight="1" x14ac:dyDescent="0.25">
      <c r="A32" s="272" t="s">
        <v>536</v>
      </c>
      <c r="B32" s="80" t="s">
        <v>537</v>
      </c>
      <c r="C32" s="383">
        <v>160220</v>
      </c>
      <c r="D32" s="383">
        <v>122031</v>
      </c>
      <c r="E32" s="383">
        <v>127400</v>
      </c>
    </row>
    <row r="33" spans="1:9" s="592" customFormat="1" ht="21" hidden="1" customHeight="1" x14ac:dyDescent="0.25">
      <c r="A33" s="176" t="s">
        <v>733</v>
      </c>
      <c r="B33" s="171" t="s">
        <v>734</v>
      </c>
      <c r="C33" s="380">
        <f>SUM(C34:C35)</f>
        <v>0</v>
      </c>
      <c r="D33" s="380">
        <f t="shared" ref="D33:E33" si="1">SUM(D34:D35)</f>
        <v>0</v>
      </c>
      <c r="E33" s="380">
        <f t="shared" si="1"/>
        <v>0</v>
      </c>
    </row>
    <row r="34" spans="1:9" s="592" customFormat="1" ht="19.5" hidden="1" customHeight="1" x14ac:dyDescent="0.25">
      <c r="A34" s="272" t="s">
        <v>735</v>
      </c>
      <c r="B34" s="80" t="s">
        <v>734</v>
      </c>
      <c r="C34" s="383"/>
      <c r="D34" s="383"/>
      <c r="E34" s="383"/>
    </row>
    <row r="35" spans="1:9" s="592" customFormat="1" ht="33" hidden="1" customHeight="1" x14ac:dyDescent="0.25">
      <c r="A35" s="272" t="s">
        <v>736</v>
      </c>
      <c r="B35" s="80" t="s">
        <v>737</v>
      </c>
      <c r="C35" s="383"/>
      <c r="D35" s="383"/>
      <c r="E35" s="383"/>
    </row>
    <row r="36" spans="1:9" ht="16.5" customHeight="1" x14ac:dyDescent="0.25">
      <c r="A36" s="176" t="s">
        <v>255</v>
      </c>
      <c r="B36" s="171" t="s">
        <v>256</v>
      </c>
      <c r="C36" s="380">
        <f>SUM(C37)</f>
        <v>2590131</v>
      </c>
      <c r="D36" s="380">
        <f>SUM(D37)</f>
        <v>1871618</v>
      </c>
      <c r="E36" s="380">
        <f>SUM(E37)</f>
        <v>1946483</v>
      </c>
      <c r="F36" s="592"/>
      <c r="G36" s="592"/>
      <c r="H36" s="592"/>
      <c r="I36" s="592"/>
    </row>
    <row r="37" spans="1:9" ht="17.25" customHeight="1" x14ac:dyDescent="0.25">
      <c r="A37" s="14" t="s">
        <v>257</v>
      </c>
      <c r="B37" s="177" t="s">
        <v>256</v>
      </c>
      <c r="C37" s="381">
        <v>2590131</v>
      </c>
      <c r="D37" s="381">
        <v>1871618</v>
      </c>
      <c r="E37" s="381">
        <v>1946483</v>
      </c>
    </row>
    <row r="38" spans="1:9" s="450" customFormat="1" ht="16.5" customHeight="1" x14ac:dyDescent="0.25">
      <c r="A38" s="176" t="s">
        <v>601</v>
      </c>
      <c r="B38" s="171" t="s">
        <v>600</v>
      </c>
      <c r="C38" s="380">
        <f>SUM(C39)</f>
        <v>1060439</v>
      </c>
      <c r="D38" s="380">
        <f>SUM(D39)</f>
        <v>1001152</v>
      </c>
      <c r="E38" s="380">
        <f>SUM(E39)</f>
        <v>1001152</v>
      </c>
    </row>
    <row r="39" spans="1:9" s="450" customFormat="1" ht="35.25" customHeight="1" x14ac:dyDescent="0.25">
      <c r="A39" s="14" t="s">
        <v>603</v>
      </c>
      <c r="B39" s="177" t="s">
        <v>602</v>
      </c>
      <c r="C39" s="381">
        <v>1060439</v>
      </c>
      <c r="D39" s="381">
        <v>1001152</v>
      </c>
      <c r="E39" s="381">
        <v>1001152</v>
      </c>
    </row>
    <row r="40" spans="1:9" ht="19.5" customHeight="1" x14ac:dyDescent="0.25">
      <c r="A40" s="173" t="s">
        <v>258</v>
      </c>
      <c r="B40" s="169" t="s">
        <v>259</v>
      </c>
      <c r="C40" s="379">
        <f>SUM(C41 )</f>
        <v>1263000</v>
      </c>
      <c r="D40" s="379">
        <f>SUM(D41 )</f>
        <v>2164383</v>
      </c>
      <c r="E40" s="379">
        <f>SUM(E41 )</f>
        <v>2164383</v>
      </c>
    </row>
    <row r="41" spans="1:9" ht="31.5" x14ac:dyDescent="0.25">
      <c r="A41" s="178" t="s">
        <v>260</v>
      </c>
      <c r="B41" s="171" t="s">
        <v>261</v>
      </c>
      <c r="C41" s="380">
        <f>SUM(C42)</f>
        <v>1263000</v>
      </c>
      <c r="D41" s="380">
        <f>SUM(D42)</f>
        <v>2164383</v>
      </c>
      <c r="E41" s="380">
        <f>SUM(E42)</f>
        <v>2164383</v>
      </c>
    </row>
    <row r="42" spans="1:9" ht="31.5" x14ac:dyDescent="0.25">
      <c r="A42" s="14" t="s">
        <v>262</v>
      </c>
      <c r="B42" s="13" t="s">
        <v>263</v>
      </c>
      <c r="C42" s="381">
        <v>1263000</v>
      </c>
      <c r="D42" s="381">
        <v>2164383</v>
      </c>
      <c r="E42" s="381">
        <v>2164383</v>
      </c>
    </row>
    <row r="43" spans="1:9" ht="31.5" x14ac:dyDescent="0.25">
      <c r="A43" s="173" t="s">
        <v>264</v>
      </c>
      <c r="B43" s="129" t="s">
        <v>265</v>
      </c>
      <c r="C43" s="379">
        <f>SUM(C44)</f>
        <v>9545776</v>
      </c>
      <c r="D43" s="379">
        <f t="shared" ref="D43:E43" si="2">SUM(D44)</f>
        <v>9545776</v>
      </c>
      <c r="E43" s="379">
        <f t="shared" si="2"/>
        <v>9545776</v>
      </c>
    </row>
    <row r="44" spans="1:9" ht="78.75" x14ac:dyDescent="0.25">
      <c r="A44" s="176" t="s">
        <v>266</v>
      </c>
      <c r="B44" s="171" t="s">
        <v>267</v>
      </c>
      <c r="C44" s="380">
        <f>SUM(C45:C48)</f>
        <v>9545776</v>
      </c>
      <c r="D44" s="380">
        <f>SUM(D45:D48)</f>
        <v>9545776</v>
      </c>
      <c r="E44" s="380">
        <f>SUM(E45:E48)</f>
        <v>9545776</v>
      </c>
    </row>
    <row r="45" spans="1:9" ht="78" customHeight="1" x14ac:dyDescent="0.25">
      <c r="A45" s="14" t="s">
        <v>542</v>
      </c>
      <c r="B45" s="13" t="s">
        <v>543</v>
      </c>
      <c r="C45" s="381">
        <v>7261965</v>
      </c>
      <c r="D45" s="381">
        <v>7261965</v>
      </c>
      <c r="E45" s="381">
        <v>7261965</v>
      </c>
    </row>
    <row r="46" spans="1:9" ht="61.5" customHeight="1" x14ac:dyDescent="0.25">
      <c r="A46" s="14" t="s">
        <v>268</v>
      </c>
      <c r="B46" s="13" t="s">
        <v>269</v>
      </c>
      <c r="C46" s="381">
        <v>338835</v>
      </c>
      <c r="D46" s="381">
        <v>338835</v>
      </c>
      <c r="E46" s="381">
        <v>338835</v>
      </c>
    </row>
    <row r="47" spans="1:9" ht="63" customHeight="1" x14ac:dyDescent="0.25">
      <c r="A47" s="179" t="s">
        <v>60</v>
      </c>
      <c r="B47" s="49" t="s">
        <v>61</v>
      </c>
      <c r="C47" s="381">
        <v>1849432</v>
      </c>
      <c r="D47" s="381">
        <v>1849432</v>
      </c>
      <c r="E47" s="381">
        <v>1849432</v>
      </c>
    </row>
    <row r="48" spans="1:9" ht="47.25" x14ac:dyDescent="0.25">
      <c r="A48" s="14" t="s">
        <v>738</v>
      </c>
      <c r="B48" s="13" t="s">
        <v>739</v>
      </c>
      <c r="C48" s="381">
        <v>95544</v>
      </c>
      <c r="D48" s="381">
        <v>95544</v>
      </c>
      <c r="E48" s="381">
        <v>95544</v>
      </c>
      <c r="F48" s="592"/>
      <c r="G48" s="592"/>
      <c r="H48" s="592"/>
      <c r="I48" s="592"/>
    </row>
    <row r="49" spans="1:9" ht="21" customHeight="1" x14ac:dyDescent="0.25">
      <c r="A49" s="173" t="s">
        <v>270</v>
      </c>
      <c r="B49" s="169" t="s">
        <v>271</v>
      </c>
      <c r="C49" s="379">
        <f>SUM(C50)</f>
        <v>48612</v>
      </c>
      <c r="D49" s="379">
        <f>SUM(D50)</f>
        <v>27060</v>
      </c>
      <c r="E49" s="379">
        <f>SUM(E50)</f>
        <v>27060</v>
      </c>
      <c r="F49" s="592"/>
      <c r="G49" s="592"/>
      <c r="H49" s="592"/>
      <c r="I49" s="592"/>
    </row>
    <row r="50" spans="1:9" ht="17.25" customHeight="1" x14ac:dyDescent="0.25">
      <c r="A50" s="180" t="s">
        <v>272</v>
      </c>
      <c r="B50" s="181" t="s">
        <v>273</v>
      </c>
      <c r="C50" s="382">
        <f>SUM(C51)</f>
        <v>48612</v>
      </c>
      <c r="D50" s="382">
        <f t="shared" ref="D50:E50" si="3">SUM(D51)</f>
        <v>27060</v>
      </c>
      <c r="E50" s="382">
        <f t="shared" si="3"/>
        <v>27060</v>
      </c>
    </row>
    <row r="51" spans="1:9" ht="32.25" customHeight="1" x14ac:dyDescent="0.25">
      <c r="A51" s="63" t="s">
        <v>274</v>
      </c>
      <c r="B51" s="182" t="s">
        <v>275</v>
      </c>
      <c r="C51" s="384">
        <v>48612</v>
      </c>
      <c r="D51" s="384">
        <v>27060</v>
      </c>
      <c r="E51" s="384">
        <v>27060</v>
      </c>
    </row>
    <row r="52" spans="1:9" ht="31.5" x14ac:dyDescent="0.25">
      <c r="A52" s="173" t="s">
        <v>276</v>
      </c>
      <c r="B52" s="169" t="s">
        <v>598</v>
      </c>
      <c r="C52" s="379">
        <f>SUM(C53,C55)</f>
        <v>4309550</v>
      </c>
      <c r="D52" s="379">
        <f>SUM(D53,D55)</f>
        <v>4309550</v>
      </c>
      <c r="E52" s="379">
        <f>SUM(E53,E55)</f>
        <v>4309550</v>
      </c>
    </row>
    <row r="53" spans="1:9" ht="15.75" x14ac:dyDescent="0.25">
      <c r="A53" s="183" t="s">
        <v>277</v>
      </c>
      <c r="B53" s="171" t="s">
        <v>278</v>
      </c>
      <c r="C53" s="380">
        <f>SUM(C54)</f>
        <v>4089308</v>
      </c>
      <c r="D53" s="380">
        <f>SUM(D54)</f>
        <v>4089308</v>
      </c>
      <c r="E53" s="380">
        <f>SUM(E54)</f>
        <v>4089308</v>
      </c>
    </row>
    <row r="54" spans="1:9" ht="31.5" x14ac:dyDescent="0.25">
      <c r="A54" s="14" t="s">
        <v>65</v>
      </c>
      <c r="B54" s="13" t="s">
        <v>279</v>
      </c>
      <c r="C54" s="381">
        <v>4089308</v>
      </c>
      <c r="D54" s="381">
        <v>4089308</v>
      </c>
      <c r="E54" s="381">
        <v>4089308</v>
      </c>
    </row>
    <row r="55" spans="1:9" ht="18.75" customHeight="1" x14ac:dyDescent="0.25">
      <c r="A55" s="183" t="s">
        <v>280</v>
      </c>
      <c r="B55" s="171" t="s">
        <v>281</v>
      </c>
      <c r="C55" s="380">
        <f>SUM(C56:C57)</f>
        <v>220242</v>
      </c>
      <c r="D55" s="380">
        <f>SUM(D56:D57)</f>
        <v>220242</v>
      </c>
      <c r="E55" s="380">
        <f>SUM(E56:E57)</f>
        <v>220242</v>
      </c>
    </row>
    <row r="56" spans="1:9" ht="33" customHeight="1" x14ac:dyDescent="0.25">
      <c r="A56" s="14" t="s">
        <v>72</v>
      </c>
      <c r="B56" s="13" t="s">
        <v>282</v>
      </c>
      <c r="C56" s="381">
        <v>220242</v>
      </c>
      <c r="D56" s="381">
        <v>220242</v>
      </c>
      <c r="E56" s="381">
        <v>220242</v>
      </c>
    </row>
    <row r="57" spans="1:9" ht="18" customHeight="1" x14ac:dyDescent="0.25">
      <c r="A57" s="14" t="s">
        <v>357</v>
      </c>
      <c r="B57" s="13" t="s">
        <v>358</v>
      </c>
      <c r="C57" s="381"/>
      <c r="D57" s="381"/>
      <c r="E57" s="381"/>
    </row>
    <row r="58" spans="1:9" ht="20.25" customHeight="1" x14ac:dyDescent="0.25">
      <c r="A58" s="173" t="s">
        <v>283</v>
      </c>
      <c r="B58" s="169" t="s">
        <v>284</v>
      </c>
      <c r="C58" s="379">
        <f>SUM(+C59)</f>
        <v>7598396</v>
      </c>
      <c r="D58" s="379">
        <f>SUM(D59 )</f>
        <v>6272000</v>
      </c>
      <c r="E58" s="379">
        <f>SUM(E59 )</f>
        <v>109000</v>
      </c>
    </row>
    <row r="59" spans="1:9" ht="31.5" x14ac:dyDescent="0.25">
      <c r="A59" s="176" t="s">
        <v>285</v>
      </c>
      <c r="B59" s="171" t="s">
        <v>538</v>
      </c>
      <c r="C59" s="380">
        <f>SUM(C60:C62)</f>
        <v>7598396</v>
      </c>
      <c r="D59" s="380">
        <f>SUM(D60:D62)</f>
        <v>6272000</v>
      </c>
      <c r="E59" s="380">
        <f>SUM(E60:E62)</f>
        <v>109000</v>
      </c>
    </row>
    <row r="60" spans="1:9" ht="47.25" x14ac:dyDescent="0.25">
      <c r="A60" s="179" t="s">
        <v>545</v>
      </c>
      <c r="B60" s="49" t="s">
        <v>544</v>
      </c>
      <c r="C60" s="381">
        <v>7539555</v>
      </c>
      <c r="D60" s="381"/>
      <c r="E60" s="381"/>
    </row>
    <row r="61" spans="1:9" ht="31.5" x14ac:dyDescent="0.25">
      <c r="A61" s="179" t="s">
        <v>286</v>
      </c>
      <c r="B61" s="49" t="s">
        <v>287</v>
      </c>
      <c r="C61" s="381">
        <v>38244</v>
      </c>
      <c r="D61" s="381">
        <v>35000</v>
      </c>
      <c r="E61" s="381">
        <v>40000</v>
      </c>
    </row>
    <row r="62" spans="1:9" s="563" customFormat="1" ht="47.25" x14ac:dyDescent="0.25">
      <c r="A62" s="179" t="s">
        <v>521</v>
      </c>
      <c r="B62" s="49" t="s">
        <v>522</v>
      </c>
      <c r="C62" s="381">
        <v>20597</v>
      </c>
      <c r="D62" s="381">
        <v>6237000</v>
      </c>
      <c r="E62" s="381">
        <v>69000</v>
      </c>
    </row>
    <row r="63" spans="1:9" s="492" customFormat="1" ht="31.5" x14ac:dyDescent="0.25">
      <c r="A63" s="173" t="s">
        <v>642</v>
      </c>
      <c r="B63" s="169" t="s">
        <v>643</v>
      </c>
      <c r="C63" s="379">
        <f>SUM(C64+C74+C76+C77)</f>
        <v>320000</v>
      </c>
      <c r="D63" s="379">
        <f>SUM(D64+D74 )</f>
        <v>210657</v>
      </c>
      <c r="E63" s="379">
        <f>SUM(E64+E74 )</f>
        <v>210657</v>
      </c>
    </row>
    <row r="64" spans="1:9" s="492" customFormat="1" ht="31.5" x14ac:dyDescent="0.25">
      <c r="A64" s="176" t="s">
        <v>644</v>
      </c>
      <c r="B64" s="171" t="s">
        <v>645</v>
      </c>
      <c r="C64" s="380">
        <f>SUM(C65:C73)</f>
        <v>320000</v>
      </c>
      <c r="D64" s="380">
        <f>SUM(D65:D73)</f>
        <v>210657</v>
      </c>
      <c r="E64" s="380">
        <f>SUM(E65:E73)</f>
        <v>210657</v>
      </c>
    </row>
    <row r="65" spans="1:8" s="492" customFormat="1" ht="63" x14ac:dyDescent="0.25">
      <c r="A65" s="179" t="s">
        <v>646</v>
      </c>
      <c r="B65" s="493" t="s">
        <v>836</v>
      </c>
      <c r="C65" s="381">
        <v>25600</v>
      </c>
      <c r="D65" s="381">
        <v>4293</v>
      </c>
      <c r="E65" s="381">
        <v>4293</v>
      </c>
    </row>
    <row r="66" spans="1:8" s="492" customFormat="1" ht="78.75" x14ac:dyDescent="0.25">
      <c r="A66" s="179" t="s">
        <v>647</v>
      </c>
      <c r="B66" s="493" t="s">
        <v>837</v>
      </c>
      <c r="C66" s="381">
        <v>22515</v>
      </c>
      <c r="D66" s="381">
        <v>12244</v>
      </c>
      <c r="E66" s="381">
        <v>12244</v>
      </c>
    </row>
    <row r="67" spans="1:8" s="567" customFormat="1" ht="63" x14ac:dyDescent="0.25">
      <c r="A67" s="179" t="s">
        <v>701</v>
      </c>
      <c r="B67" s="493" t="s">
        <v>705</v>
      </c>
      <c r="C67" s="381">
        <v>5050</v>
      </c>
      <c r="D67" s="381">
        <v>5050</v>
      </c>
      <c r="E67" s="381">
        <v>5050</v>
      </c>
      <c r="F67" s="607"/>
      <c r="G67" s="607"/>
      <c r="H67" s="607"/>
    </row>
    <row r="68" spans="1:8" s="567" customFormat="1" ht="63" x14ac:dyDescent="0.25">
      <c r="A68" s="179" t="s">
        <v>702</v>
      </c>
      <c r="B68" s="493" t="s">
        <v>706</v>
      </c>
      <c r="C68" s="381">
        <v>1500</v>
      </c>
      <c r="D68" s="381">
        <v>1500</v>
      </c>
      <c r="E68" s="381">
        <v>1500</v>
      </c>
      <c r="F68" s="607"/>
      <c r="G68" s="607"/>
      <c r="H68" s="607"/>
    </row>
    <row r="69" spans="1:8" s="567" customFormat="1" ht="78.75" x14ac:dyDescent="0.25">
      <c r="A69" s="179" t="s">
        <v>703</v>
      </c>
      <c r="B69" s="493" t="s">
        <v>707</v>
      </c>
      <c r="C69" s="381">
        <v>1000</v>
      </c>
      <c r="D69" s="381">
        <v>875</v>
      </c>
      <c r="E69" s="381">
        <v>875</v>
      </c>
      <c r="F69" s="607"/>
      <c r="G69" s="607"/>
      <c r="H69" s="607"/>
    </row>
    <row r="70" spans="1:8" s="567" customFormat="1" ht="94.5" x14ac:dyDescent="0.25">
      <c r="A70" s="179" t="s">
        <v>704</v>
      </c>
      <c r="B70" s="493" t="s">
        <v>708</v>
      </c>
      <c r="C70" s="381">
        <v>5800</v>
      </c>
      <c r="D70" s="381">
        <v>1975</v>
      </c>
      <c r="E70" s="381">
        <v>1975</v>
      </c>
      <c r="F70" s="607"/>
      <c r="G70" s="607"/>
      <c r="H70" s="607"/>
    </row>
    <row r="71" spans="1:8" s="492" customFormat="1" ht="63" x14ac:dyDescent="0.25">
      <c r="A71" s="179" t="s">
        <v>649</v>
      </c>
      <c r="B71" s="493" t="s">
        <v>840</v>
      </c>
      <c r="C71" s="381">
        <v>7900</v>
      </c>
      <c r="D71" s="381">
        <v>2400</v>
      </c>
      <c r="E71" s="381">
        <v>2400</v>
      </c>
    </row>
    <row r="72" spans="1:8" s="492" customFormat="1" ht="63" x14ac:dyDescent="0.25">
      <c r="A72" s="179" t="s">
        <v>648</v>
      </c>
      <c r="B72" s="493" t="s">
        <v>838</v>
      </c>
      <c r="C72" s="381">
        <v>28267</v>
      </c>
      <c r="D72" s="381">
        <v>28267</v>
      </c>
      <c r="E72" s="381">
        <v>28267</v>
      </c>
    </row>
    <row r="73" spans="1:8" s="492" customFormat="1" ht="67.5" customHeight="1" x14ac:dyDescent="0.25">
      <c r="A73" s="179" t="s">
        <v>650</v>
      </c>
      <c r="B73" s="493" t="s">
        <v>839</v>
      </c>
      <c r="C73" s="381">
        <v>222368</v>
      </c>
      <c r="D73" s="381">
        <v>154053</v>
      </c>
      <c r="E73" s="381">
        <v>154053</v>
      </c>
    </row>
    <row r="74" spans="1:8" s="492" customFormat="1" ht="94.5" hidden="1" x14ac:dyDescent="0.25">
      <c r="A74" s="176" t="s">
        <v>652</v>
      </c>
      <c r="B74" s="171" t="s">
        <v>651</v>
      </c>
      <c r="C74" s="380">
        <f>SUM(C75)</f>
        <v>0</v>
      </c>
      <c r="D74" s="380">
        <f>SUM(D75)</f>
        <v>0</v>
      </c>
      <c r="E74" s="380">
        <f>SUM(E75)</f>
        <v>0</v>
      </c>
    </row>
    <row r="75" spans="1:8" s="492" customFormat="1" ht="63" hidden="1" x14ac:dyDescent="0.25">
      <c r="A75" s="179" t="s">
        <v>653</v>
      </c>
      <c r="B75" s="49" t="s">
        <v>654</v>
      </c>
      <c r="C75" s="381"/>
      <c r="D75" s="381"/>
      <c r="E75" s="381"/>
    </row>
    <row r="76" spans="1:8" s="567" customFormat="1" ht="63" hidden="1" x14ac:dyDescent="0.25">
      <c r="A76" s="185" t="s">
        <v>710</v>
      </c>
      <c r="B76" s="186" t="s">
        <v>709</v>
      </c>
      <c r="C76" s="380"/>
      <c r="D76" s="380"/>
      <c r="E76" s="380"/>
      <c r="F76" s="607"/>
      <c r="G76" s="607"/>
      <c r="H76" s="607"/>
    </row>
    <row r="77" spans="1:8" s="567" customFormat="1" ht="63" hidden="1" x14ac:dyDescent="0.25">
      <c r="A77" s="185" t="s">
        <v>711</v>
      </c>
      <c r="B77" s="186" t="s">
        <v>712</v>
      </c>
      <c r="C77" s="380"/>
      <c r="D77" s="380"/>
      <c r="E77" s="380"/>
    </row>
    <row r="78" spans="1:8" s="492" customFormat="1" ht="24" customHeight="1" x14ac:dyDescent="0.25">
      <c r="A78" s="173" t="s">
        <v>655</v>
      </c>
      <c r="B78" s="169" t="s">
        <v>657</v>
      </c>
      <c r="C78" s="379">
        <f t="shared" ref="C78:E79" si="4">SUM(C79)</f>
        <v>143658</v>
      </c>
      <c r="D78" s="379">
        <f t="shared" si="4"/>
        <v>0</v>
      </c>
      <c r="E78" s="379">
        <f t="shared" si="4"/>
        <v>0</v>
      </c>
    </row>
    <row r="79" spans="1:8" s="492" customFormat="1" ht="21.75" customHeight="1" x14ac:dyDescent="0.25">
      <c r="A79" s="176" t="s">
        <v>658</v>
      </c>
      <c r="B79" s="171" t="s">
        <v>656</v>
      </c>
      <c r="C79" s="380">
        <f t="shared" si="4"/>
        <v>143658</v>
      </c>
      <c r="D79" s="380">
        <f t="shared" si="4"/>
        <v>0</v>
      </c>
      <c r="E79" s="380">
        <f t="shared" si="4"/>
        <v>0</v>
      </c>
    </row>
    <row r="80" spans="1:8" s="494" customFormat="1" ht="21.75" customHeight="1" x14ac:dyDescent="0.25">
      <c r="A80" s="272" t="s">
        <v>659</v>
      </c>
      <c r="B80" s="57" t="s">
        <v>664</v>
      </c>
      <c r="C80" s="383">
        <v>143658</v>
      </c>
      <c r="D80" s="383"/>
      <c r="E80" s="383"/>
    </row>
    <row r="81" spans="1:9" ht="23.25" customHeight="1" x14ac:dyDescent="0.25">
      <c r="A81" s="349" t="s">
        <v>62</v>
      </c>
      <c r="B81" s="199" t="s">
        <v>288</v>
      </c>
      <c r="C81" s="385">
        <f>SUM(C82,C109,C111,C110)</f>
        <v>548182725</v>
      </c>
      <c r="D81" s="385">
        <f t="shared" ref="D81:E81" si="5">SUM(D82,D109,D111,D110)</f>
        <v>305319055</v>
      </c>
      <c r="E81" s="385">
        <f t="shared" si="5"/>
        <v>299946639</v>
      </c>
      <c r="I81" s="448"/>
    </row>
    <row r="82" spans="1:9" ht="31.5" x14ac:dyDescent="0.25">
      <c r="A82" s="173" t="s">
        <v>289</v>
      </c>
      <c r="B82" s="169" t="s">
        <v>493</v>
      </c>
      <c r="C82" s="379">
        <f>SUM(C83+C86+C97+C106)</f>
        <v>543611525</v>
      </c>
      <c r="D82" s="379">
        <f t="shared" ref="D82:E82" si="6">SUM(D83+D86+D97+D106)</f>
        <v>305319055</v>
      </c>
      <c r="E82" s="379">
        <f t="shared" si="6"/>
        <v>299946639</v>
      </c>
      <c r="I82" s="448"/>
    </row>
    <row r="83" spans="1:9" ht="21" customHeight="1" x14ac:dyDescent="0.25">
      <c r="A83" s="176" t="s">
        <v>563</v>
      </c>
      <c r="B83" s="171" t="s">
        <v>558</v>
      </c>
      <c r="C83" s="380">
        <f>SUM(C84:C85)</f>
        <v>49289312</v>
      </c>
      <c r="D83" s="380">
        <f>SUM(D84)</f>
        <v>16366773</v>
      </c>
      <c r="E83" s="380">
        <f>SUM(E84)</f>
        <v>16745957</v>
      </c>
      <c r="I83" s="448"/>
    </row>
    <row r="84" spans="1:9" ht="31.5" x14ac:dyDescent="0.25">
      <c r="A84" s="14" t="s">
        <v>564</v>
      </c>
      <c r="B84" s="13" t="s">
        <v>63</v>
      </c>
      <c r="C84" s="381">
        <v>45936115</v>
      </c>
      <c r="D84" s="381">
        <v>16366773</v>
      </c>
      <c r="E84" s="381">
        <v>16745957</v>
      </c>
    </row>
    <row r="85" spans="1:9" ht="31.5" x14ac:dyDescent="0.25">
      <c r="A85" s="14" t="s">
        <v>565</v>
      </c>
      <c r="B85" s="13" t="s">
        <v>523</v>
      </c>
      <c r="C85" s="381">
        <v>3353197</v>
      </c>
      <c r="D85" s="72"/>
      <c r="E85" s="72"/>
    </row>
    <row r="86" spans="1:9" ht="31.5" x14ac:dyDescent="0.25">
      <c r="A86" s="185" t="s">
        <v>604</v>
      </c>
      <c r="B86" s="186" t="s">
        <v>340</v>
      </c>
      <c r="C86" s="380">
        <f>SUM(C87:C96)</f>
        <v>222221283</v>
      </c>
      <c r="D86" s="380">
        <f t="shared" ref="D86:E86" si="7">SUM(D87:D96)</f>
        <v>16618306</v>
      </c>
      <c r="E86" s="380">
        <f t="shared" si="7"/>
        <v>8486073</v>
      </c>
    </row>
    <row r="87" spans="1:9" s="583" customFormat="1" ht="63.75" customHeight="1" x14ac:dyDescent="0.25">
      <c r="A87" s="13" t="s">
        <v>811</v>
      </c>
      <c r="B87" s="585" t="s">
        <v>812</v>
      </c>
      <c r="C87" s="383">
        <v>1399820</v>
      </c>
      <c r="D87" s="383"/>
      <c r="E87" s="383"/>
    </row>
    <row r="88" spans="1:9" ht="66" customHeight="1" x14ac:dyDescent="0.25">
      <c r="A88" s="13" t="s">
        <v>860</v>
      </c>
      <c r="B88" s="84" t="s">
        <v>861</v>
      </c>
      <c r="C88" s="381"/>
      <c r="D88" s="381">
        <v>4417615</v>
      </c>
      <c r="E88" s="381"/>
      <c r="F88" s="607"/>
      <c r="G88" s="607"/>
      <c r="H88" s="607"/>
    </row>
    <row r="89" spans="1:9" s="639" customFormat="1" ht="48.75" customHeight="1" x14ac:dyDescent="0.25">
      <c r="A89" s="13" t="s">
        <v>825</v>
      </c>
      <c r="B89" s="84" t="s">
        <v>826</v>
      </c>
      <c r="C89" s="381">
        <v>1659096</v>
      </c>
      <c r="D89" s="381">
        <v>1635505</v>
      </c>
      <c r="E89" s="381">
        <v>1635505</v>
      </c>
      <c r="F89" s="640"/>
      <c r="G89" s="640"/>
      <c r="H89" s="640"/>
    </row>
    <row r="90" spans="1:9" s="475" customFormat="1" ht="48.75" customHeight="1" x14ac:dyDescent="0.25">
      <c r="A90" s="13" t="s">
        <v>866</v>
      </c>
      <c r="B90" s="84" t="s">
        <v>867</v>
      </c>
      <c r="C90" s="381"/>
      <c r="D90" s="381">
        <v>3463218</v>
      </c>
      <c r="E90" s="381"/>
      <c r="F90" s="476"/>
      <c r="G90" s="476"/>
      <c r="H90" s="636"/>
    </row>
    <row r="91" spans="1:9" s="480" customFormat="1" ht="51" customHeight="1" x14ac:dyDescent="0.25">
      <c r="A91" s="13" t="s">
        <v>618</v>
      </c>
      <c r="B91" s="193" t="s">
        <v>619</v>
      </c>
      <c r="C91" s="381">
        <v>4063017</v>
      </c>
      <c r="D91" s="381">
        <v>4058852</v>
      </c>
      <c r="E91" s="381">
        <v>3807452</v>
      </c>
      <c r="F91" s="481"/>
      <c r="G91" s="481"/>
      <c r="H91" s="481"/>
    </row>
    <row r="92" spans="1:9" ht="48" customHeight="1" x14ac:dyDescent="0.25">
      <c r="A92" s="13" t="s">
        <v>566</v>
      </c>
      <c r="B92" s="62" t="s">
        <v>551</v>
      </c>
      <c r="C92" s="381">
        <v>811300</v>
      </c>
      <c r="D92" s="381"/>
      <c r="E92" s="381"/>
    </row>
    <row r="93" spans="1:9" ht="33" customHeight="1" x14ac:dyDescent="0.25">
      <c r="A93" s="478" t="s">
        <v>567</v>
      </c>
      <c r="B93" s="62" t="s">
        <v>552</v>
      </c>
      <c r="C93" s="381">
        <v>475102</v>
      </c>
      <c r="D93" s="381"/>
      <c r="E93" s="381"/>
    </row>
    <row r="94" spans="1:9" s="475" customFormat="1" ht="19.5" customHeight="1" x14ac:dyDescent="0.25">
      <c r="A94" s="48" t="s">
        <v>725</v>
      </c>
      <c r="B94" s="84" t="s">
        <v>726</v>
      </c>
      <c r="C94" s="381">
        <v>102041</v>
      </c>
      <c r="D94" s="381"/>
      <c r="E94" s="381"/>
    </row>
    <row r="95" spans="1:9" s="639" customFormat="1" ht="31.5" x14ac:dyDescent="0.25">
      <c r="A95" s="48" t="s">
        <v>827</v>
      </c>
      <c r="B95" s="193" t="s">
        <v>828</v>
      </c>
      <c r="C95" s="381">
        <v>175729923</v>
      </c>
      <c r="D95" s="381"/>
      <c r="E95" s="72"/>
    </row>
    <row r="96" spans="1:9" ht="21" customHeight="1" x14ac:dyDescent="0.25">
      <c r="A96" s="14" t="s">
        <v>568</v>
      </c>
      <c r="B96" s="13" t="s">
        <v>341</v>
      </c>
      <c r="C96" s="381">
        <v>37980984</v>
      </c>
      <c r="D96" s="381">
        <v>3043116</v>
      </c>
      <c r="E96" s="381">
        <v>3043116</v>
      </c>
    </row>
    <row r="97" spans="1:5" ht="20.25" customHeight="1" x14ac:dyDescent="0.25">
      <c r="A97" s="176" t="s">
        <v>569</v>
      </c>
      <c r="B97" s="171" t="s">
        <v>690</v>
      </c>
      <c r="C97" s="380">
        <f>SUM(C98:C105)</f>
        <v>271556491</v>
      </c>
      <c r="D97" s="380">
        <f t="shared" ref="D97:E97" si="8">SUM(D98:D105)</f>
        <v>272333976</v>
      </c>
      <c r="E97" s="380">
        <f t="shared" si="8"/>
        <v>274714609</v>
      </c>
    </row>
    <row r="98" spans="1:5" ht="47.25" x14ac:dyDescent="0.25">
      <c r="A98" s="14" t="s">
        <v>570</v>
      </c>
      <c r="B98" s="13" t="s">
        <v>290</v>
      </c>
      <c r="C98" s="381">
        <v>48856</v>
      </c>
      <c r="D98" s="381">
        <v>48856</v>
      </c>
      <c r="E98" s="381">
        <v>48856</v>
      </c>
    </row>
    <row r="99" spans="1:5" ht="33" customHeight="1" x14ac:dyDescent="0.25">
      <c r="A99" s="14" t="s">
        <v>571</v>
      </c>
      <c r="B99" s="13" t="s">
        <v>291</v>
      </c>
      <c r="C99" s="381">
        <v>8060735</v>
      </c>
      <c r="D99" s="381">
        <v>9138159</v>
      </c>
      <c r="E99" s="381">
        <v>9138159</v>
      </c>
    </row>
    <row r="100" spans="1:5" s="573" customFormat="1" ht="51" customHeight="1" x14ac:dyDescent="0.25">
      <c r="A100" s="14" t="s">
        <v>716</v>
      </c>
      <c r="B100" s="62" t="s">
        <v>717</v>
      </c>
      <c r="C100" s="381"/>
      <c r="D100" s="381">
        <v>2816564</v>
      </c>
      <c r="E100" s="381">
        <v>5633129</v>
      </c>
    </row>
    <row r="101" spans="1:5" ht="48.75" hidden="1" customHeight="1" x14ac:dyDescent="0.25">
      <c r="A101" s="47" t="s">
        <v>572</v>
      </c>
      <c r="B101" s="48" t="s">
        <v>559</v>
      </c>
      <c r="C101" s="381"/>
      <c r="D101" s="381"/>
      <c r="E101" s="381"/>
    </row>
    <row r="102" spans="1:5" s="487" customFormat="1" ht="33" customHeight="1" x14ac:dyDescent="0.25">
      <c r="A102" s="47" t="s">
        <v>636</v>
      </c>
      <c r="B102" s="48" t="s">
        <v>635</v>
      </c>
      <c r="C102" s="381">
        <v>17369747</v>
      </c>
      <c r="D102" s="381"/>
      <c r="E102" s="381"/>
    </row>
    <row r="103" spans="1:5" s="488" customFormat="1" ht="51" customHeight="1" x14ac:dyDescent="0.25">
      <c r="A103" s="47" t="s">
        <v>637</v>
      </c>
      <c r="B103" s="189" t="s">
        <v>638</v>
      </c>
      <c r="C103" s="381">
        <v>10179472</v>
      </c>
      <c r="D103" s="381">
        <v>11952360</v>
      </c>
      <c r="E103" s="381">
        <v>11952360</v>
      </c>
    </row>
    <row r="104" spans="1:5" ht="32.25" customHeight="1" x14ac:dyDescent="0.25">
      <c r="A104" s="47" t="s">
        <v>729</v>
      </c>
      <c r="B104" s="189" t="s">
        <v>730</v>
      </c>
      <c r="C104" s="381">
        <v>651000</v>
      </c>
      <c r="D104" s="381">
        <v>688000</v>
      </c>
      <c r="E104" s="381">
        <v>714000</v>
      </c>
    </row>
    <row r="105" spans="1:5" ht="20.25" customHeight="1" x14ac:dyDescent="0.25">
      <c r="A105" s="14" t="s">
        <v>573</v>
      </c>
      <c r="B105" s="13" t="s">
        <v>64</v>
      </c>
      <c r="C105" s="381">
        <v>235246681</v>
      </c>
      <c r="D105" s="381">
        <v>247690037</v>
      </c>
      <c r="E105" s="381">
        <v>247228105</v>
      </c>
    </row>
    <row r="106" spans="1:5" ht="17.25" customHeight="1" x14ac:dyDescent="0.25">
      <c r="A106" s="185" t="s">
        <v>574</v>
      </c>
      <c r="B106" s="186" t="s">
        <v>292</v>
      </c>
      <c r="C106" s="380">
        <f>SUM(C107:C108)</f>
        <v>544439</v>
      </c>
      <c r="D106" s="380">
        <f t="shared" ref="D106:E106" si="9">SUM(D107:D108)</f>
        <v>0</v>
      </c>
      <c r="E106" s="380">
        <f t="shared" si="9"/>
        <v>0</v>
      </c>
    </row>
    <row r="107" spans="1:5" ht="48.75" customHeight="1" x14ac:dyDescent="0.25">
      <c r="A107" s="48" t="s">
        <v>576</v>
      </c>
      <c r="B107" s="189" t="s">
        <v>356</v>
      </c>
      <c r="C107" s="381">
        <v>544439</v>
      </c>
      <c r="D107" s="381"/>
      <c r="E107" s="381"/>
    </row>
    <row r="108" spans="1:5" ht="48.75" hidden="1" customHeight="1" x14ac:dyDescent="0.25">
      <c r="A108" s="48" t="s">
        <v>531</v>
      </c>
      <c r="B108" s="189" t="s">
        <v>220</v>
      </c>
      <c r="C108" s="381"/>
      <c r="D108" s="381"/>
      <c r="E108" s="381"/>
    </row>
    <row r="109" spans="1:5" s="9" customFormat="1" ht="17.25" customHeight="1" x14ac:dyDescent="0.25">
      <c r="A109" s="187" t="s">
        <v>575</v>
      </c>
      <c r="B109" s="169" t="s">
        <v>492</v>
      </c>
      <c r="C109" s="379">
        <v>5700000</v>
      </c>
      <c r="D109" s="379"/>
      <c r="E109" s="379"/>
    </row>
    <row r="110" spans="1:5" s="9" customFormat="1" ht="83.25" hidden="1" customHeight="1" x14ac:dyDescent="0.25">
      <c r="A110" s="187" t="s">
        <v>489</v>
      </c>
      <c r="B110" s="184" t="s">
        <v>490</v>
      </c>
      <c r="C110" s="379"/>
      <c r="D110" s="379"/>
      <c r="E110" s="379"/>
    </row>
    <row r="111" spans="1:5" s="9" customFormat="1" ht="47.25" x14ac:dyDescent="0.25">
      <c r="A111" s="187" t="s">
        <v>293</v>
      </c>
      <c r="B111" s="169" t="s">
        <v>491</v>
      </c>
      <c r="C111" s="379">
        <v>-1128800</v>
      </c>
      <c r="D111" s="379"/>
      <c r="E111" s="379"/>
    </row>
    <row r="112" spans="1:5" ht="15.75" x14ac:dyDescent="0.25">
      <c r="A112" s="188"/>
      <c r="B112" s="46" t="s">
        <v>294</v>
      </c>
      <c r="C112" s="385">
        <f>SUM(C81,C15)</f>
        <v>663575891</v>
      </c>
      <c r="D112" s="385">
        <f t="shared" ref="D112:E112" si="10">SUM(D81,D15)</f>
        <v>423485540</v>
      </c>
      <c r="E112" s="385">
        <f t="shared" si="10"/>
        <v>417107969</v>
      </c>
    </row>
  </sheetData>
  <mergeCells count="12">
    <mergeCell ref="G26:J26"/>
    <mergeCell ref="B1:C1"/>
    <mergeCell ref="B2:C2"/>
    <mergeCell ref="B3:C3"/>
    <mergeCell ref="B4:C4"/>
    <mergeCell ref="B5:C5"/>
    <mergeCell ref="B6:C6"/>
    <mergeCell ref="B8:C8"/>
    <mergeCell ref="A10:C10"/>
    <mergeCell ref="A11:C11"/>
    <mergeCell ref="B7:C7"/>
    <mergeCell ref="H21:L21"/>
  </mergeCells>
  <pageMargins left="0.70866141732283472" right="0.70866141732283472" top="0.74803149606299213" bottom="0.74803149606299213" header="0.31496062992125984" footer="0.31496062992125984"/>
  <pageSetup paperSize="9" scale="58" orientation="portrait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77"/>
  <sheetViews>
    <sheetView zoomScale="95" zoomScaleNormal="95" workbookViewId="0">
      <selection activeCell="C9" sqref="C9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85546875" customWidth="1"/>
    <col min="6" max="6" width="7.140625" customWidth="1"/>
    <col min="7" max="7" width="5.85546875" customWidth="1"/>
    <col min="8" max="10" width="14.42578125" style="437" customWidth="1"/>
    <col min="11" max="11" width="11" customWidth="1"/>
    <col min="12" max="12" width="9.85546875" customWidth="1"/>
  </cols>
  <sheetData>
    <row r="1" spans="1:10" x14ac:dyDescent="0.25">
      <c r="C1" s="350" t="s">
        <v>772</v>
      </c>
      <c r="D1" s="350"/>
      <c r="E1" s="350"/>
      <c r="F1" s="1"/>
    </row>
    <row r="2" spans="1:10" x14ac:dyDescent="0.25">
      <c r="C2" s="350" t="s">
        <v>7</v>
      </c>
      <c r="D2" s="350"/>
      <c r="E2" s="350"/>
    </row>
    <row r="3" spans="1:10" x14ac:dyDescent="0.25">
      <c r="C3" s="350" t="s">
        <v>6</v>
      </c>
      <c r="D3" s="350"/>
      <c r="E3" s="350"/>
    </row>
    <row r="4" spans="1:10" x14ac:dyDescent="0.25">
      <c r="C4" s="350" t="s">
        <v>86</v>
      </c>
      <c r="D4" s="350"/>
      <c r="E4" s="350"/>
    </row>
    <row r="5" spans="1:10" x14ac:dyDescent="0.25">
      <c r="C5" s="350" t="s">
        <v>756</v>
      </c>
      <c r="D5" s="350"/>
      <c r="E5" s="350"/>
    </row>
    <row r="6" spans="1:10" x14ac:dyDescent="0.25">
      <c r="C6" s="350" t="s">
        <v>757</v>
      </c>
      <c r="D6" s="350"/>
      <c r="E6" s="350"/>
    </row>
    <row r="7" spans="1:10" x14ac:dyDescent="0.25">
      <c r="C7" s="4" t="s">
        <v>864</v>
      </c>
      <c r="D7" s="4"/>
      <c r="E7" s="4"/>
    </row>
    <row r="8" spans="1:10" x14ac:dyDescent="0.25">
      <c r="C8" s="550" t="s">
        <v>881</v>
      </c>
      <c r="D8" s="350"/>
      <c r="E8" s="350"/>
    </row>
    <row r="9" spans="1:10" x14ac:dyDescent="0.25">
      <c r="C9" s="350"/>
      <c r="D9" s="350"/>
      <c r="E9" s="350"/>
    </row>
    <row r="10" spans="1:10" ht="18.75" customHeight="1" x14ac:dyDescent="0.25">
      <c r="A10" s="679" t="s">
        <v>767</v>
      </c>
      <c r="B10" s="679"/>
      <c r="C10" s="679"/>
      <c r="D10" s="679"/>
      <c r="E10" s="679"/>
      <c r="F10" s="679"/>
      <c r="G10" s="679"/>
      <c r="H10" s="679"/>
      <c r="I10" s="679"/>
      <c r="J10" s="679"/>
    </row>
    <row r="11" spans="1:10" ht="18.75" customHeight="1" x14ac:dyDescent="0.25">
      <c r="A11" s="679"/>
      <c r="B11" s="679"/>
      <c r="C11" s="679"/>
      <c r="D11" s="679"/>
      <c r="E11" s="679"/>
      <c r="F11" s="679"/>
      <c r="G11" s="679"/>
      <c r="H11" s="679"/>
      <c r="I11" s="679"/>
      <c r="J11" s="679"/>
    </row>
    <row r="12" spans="1:10" ht="39" customHeight="1" x14ac:dyDescent="0.25">
      <c r="A12" s="679"/>
      <c r="B12" s="679"/>
      <c r="C12" s="679"/>
      <c r="D12" s="679"/>
      <c r="E12" s="679"/>
      <c r="F12" s="679"/>
      <c r="G12" s="679"/>
      <c r="H12" s="679"/>
      <c r="I12" s="679"/>
      <c r="J12" s="679"/>
    </row>
    <row r="13" spans="1:10" ht="15.75" x14ac:dyDescent="0.25">
      <c r="B13" s="346"/>
      <c r="J13" s="437" t="s">
        <v>482</v>
      </c>
    </row>
    <row r="14" spans="1:10" ht="45.75" customHeight="1" x14ac:dyDescent="0.25">
      <c r="A14" s="50" t="s">
        <v>0</v>
      </c>
      <c r="B14" s="50" t="s">
        <v>1</v>
      </c>
      <c r="C14" s="50" t="s">
        <v>2</v>
      </c>
      <c r="D14" s="674" t="s">
        <v>3</v>
      </c>
      <c r="E14" s="675"/>
      <c r="F14" s="676"/>
      <c r="G14" s="50" t="s">
        <v>4</v>
      </c>
      <c r="H14" s="10" t="s">
        <v>765</v>
      </c>
      <c r="I14" s="10" t="s">
        <v>714</v>
      </c>
      <c r="J14" s="10" t="s">
        <v>755</v>
      </c>
    </row>
    <row r="15" spans="1:10" ht="15.75" x14ac:dyDescent="0.25">
      <c r="A15" s="81" t="s">
        <v>8</v>
      </c>
      <c r="B15" s="38"/>
      <c r="C15" s="38"/>
      <c r="D15" s="204"/>
      <c r="E15" s="205"/>
      <c r="F15" s="206"/>
      <c r="G15" s="38"/>
      <c r="H15" s="386">
        <f>SUM(H16,H189,H210,H256,H285,H489,H561,H656,H664,H555+H278)</f>
        <v>678529081</v>
      </c>
      <c r="I15" s="386">
        <f>SUM(I16,I189,I210,I256,I285,I489,I561,I656,I664,I555+I278+I677)</f>
        <v>423485540</v>
      </c>
      <c r="J15" s="386">
        <f>SUM(J16,J189,J210,J256,J285,J489,J561,J656,J664,J555+J278+J677)</f>
        <v>418217473</v>
      </c>
    </row>
    <row r="16" spans="1:10" ht="15.75" x14ac:dyDescent="0.25">
      <c r="A16" s="82" t="s">
        <v>9</v>
      </c>
      <c r="B16" s="16" t="s">
        <v>10</v>
      </c>
      <c r="C16" s="16"/>
      <c r="D16" s="207"/>
      <c r="E16" s="208"/>
      <c r="F16" s="209"/>
      <c r="G16" s="16"/>
      <c r="H16" s="438">
        <f>SUM(H17,H22,H28,H84,H115,H120,H79+H110)</f>
        <v>54213108</v>
      </c>
      <c r="I16" s="438">
        <f t="shared" ref="I16:J16" si="0">SUM(I17,I22,I28,I84,I115,I120,I79+I110)</f>
        <v>41904852</v>
      </c>
      <c r="J16" s="438">
        <f t="shared" si="0"/>
        <v>41930852</v>
      </c>
    </row>
    <row r="17" spans="1:10" ht="31.5" x14ac:dyDescent="0.25">
      <c r="A17" s="41" t="s">
        <v>11</v>
      </c>
      <c r="B17" s="23" t="s">
        <v>10</v>
      </c>
      <c r="C17" s="23" t="s">
        <v>12</v>
      </c>
      <c r="D17" s="210"/>
      <c r="E17" s="211"/>
      <c r="F17" s="212"/>
      <c r="G17" s="23"/>
      <c r="H17" s="396">
        <f>SUM(H18)</f>
        <v>1939980</v>
      </c>
      <c r="I17" s="396">
        <f t="shared" ref="I17:J20" si="1">SUM(I18)</f>
        <v>1395526</v>
      </c>
      <c r="J17" s="396">
        <f t="shared" si="1"/>
        <v>1395526</v>
      </c>
    </row>
    <row r="18" spans="1:10" ht="18.75" customHeight="1" x14ac:dyDescent="0.25">
      <c r="A18" s="27" t="s">
        <v>96</v>
      </c>
      <c r="B18" s="28" t="s">
        <v>10</v>
      </c>
      <c r="C18" s="28" t="s">
        <v>12</v>
      </c>
      <c r="D18" s="213" t="s">
        <v>361</v>
      </c>
      <c r="E18" s="214" t="s">
        <v>359</v>
      </c>
      <c r="F18" s="215" t="s">
        <v>360</v>
      </c>
      <c r="G18" s="28"/>
      <c r="H18" s="389">
        <f>SUM(H19)</f>
        <v>1939980</v>
      </c>
      <c r="I18" s="389">
        <f t="shared" si="1"/>
        <v>1395526</v>
      </c>
      <c r="J18" s="389">
        <f t="shared" si="1"/>
        <v>1395526</v>
      </c>
    </row>
    <row r="19" spans="1:10" ht="17.25" customHeight="1" x14ac:dyDescent="0.25">
      <c r="A19" s="83" t="s">
        <v>97</v>
      </c>
      <c r="B19" s="2" t="s">
        <v>10</v>
      </c>
      <c r="C19" s="2" t="s">
        <v>12</v>
      </c>
      <c r="D19" s="216" t="s">
        <v>169</v>
      </c>
      <c r="E19" s="217" t="s">
        <v>359</v>
      </c>
      <c r="F19" s="218" t="s">
        <v>360</v>
      </c>
      <c r="G19" s="2"/>
      <c r="H19" s="390">
        <f>SUM(H20)</f>
        <v>1939980</v>
      </c>
      <c r="I19" s="390">
        <f t="shared" si="1"/>
        <v>1395526</v>
      </c>
      <c r="J19" s="390">
        <f t="shared" si="1"/>
        <v>1395526</v>
      </c>
    </row>
    <row r="20" spans="1:10" ht="32.25" customHeight="1" x14ac:dyDescent="0.25">
      <c r="A20" s="3" t="s">
        <v>74</v>
      </c>
      <c r="B20" s="2" t="s">
        <v>10</v>
      </c>
      <c r="C20" s="2" t="s">
        <v>12</v>
      </c>
      <c r="D20" s="216" t="s">
        <v>169</v>
      </c>
      <c r="E20" s="217" t="s">
        <v>359</v>
      </c>
      <c r="F20" s="218" t="s">
        <v>364</v>
      </c>
      <c r="G20" s="2"/>
      <c r="H20" s="390">
        <f>SUM(H21)</f>
        <v>1939980</v>
      </c>
      <c r="I20" s="390">
        <f t="shared" si="1"/>
        <v>1395526</v>
      </c>
      <c r="J20" s="390">
        <f t="shared" si="1"/>
        <v>1395526</v>
      </c>
    </row>
    <row r="21" spans="1:10" ht="48" customHeight="1" x14ac:dyDescent="0.25">
      <c r="A21" s="84" t="s">
        <v>75</v>
      </c>
      <c r="B21" s="2" t="s">
        <v>10</v>
      </c>
      <c r="C21" s="2" t="s">
        <v>12</v>
      </c>
      <c r="D21" s="216" t="s">
        <v>169</v>
      </c>
      <c r="E21" s="217" t="s">
        <v>359</v>
      </c>
      <c r="F21" s="218" t="s">
        <v>364</v>
      </c>
      <c r="G21" s="2" t="s">
        <v>13</v>
      </c>
      <c r="H21" s="391">
        <f>SUM(прил4!I21)</f>
        <v>1939980</v>
      </c>
      <c r="I21" s="391">
        <f>SUM(прил4!J21)</f>
        <v>1395526</v>
      </c>
      <c r="J21" s="391">
        <f>SUM(прил4!K21)</f>
        <v>1395526</v>
      </c>
    </row>
    <row r="22" spans="1:10" ht="47.25" x14ac:dyDescent="0.25">
      <c r="A22" s="41" t="s">
        <v>14</v>
      </c>
      <c r="B22" s="23" t="s">
        <v>10</v>
      </c>
      <c r="C22" s="23" t="s">
        <v>15</v>
      </c>
      <c r="D22" s="210"/>
      <c r="E22" s="211"/>
      <c r="F22" s="212"/>
      <c r="G22" s="23"/>
      <c r="H22" s="396">
        <f>SUM(H23)</f>
        <v>12131</v>
      </c>
      <c r="I22" s="396">
        <f t="shared" ref="I22:J22" si="2">SUM(I23)</f>
        <v>18000</v>
      </c>
      <c r="J22" s="396">
        <f t="shared" si="2"/>
        <v>18000</v>
      </c>
    </row>
    <row r="23" spans="1:10" ht="35.25" customHeight="1" x14ac:dyDescent="0.25">
      <c r="A23" s="75" t="s">
        <v>98</v>
      </c>
      <c r="B23" s="28" t="s">
        <v>10</v>
      </c>
      <c r="C23" s="28" t="s">
        <v>15</v>
      </c>
      <c r="D23" s="225" t="s">
        <v>362</v>
      </c>
      <c r="E23" s="226" t="s">
        <v>359</v>
      </c>
      <c r="F23" s="227" t="s">
        <v>360</v>
      </c>
      <c r="G23" s="28"/>
      <c r="H23" s="389">
        <f>SUM(H24)</f>
        <v>12131</v>
      </c>
      <c r="I23" s="389">
        <f t="shared" ref="I23:J26" si="3">SUM(I24)</f>
        <v>18000</v>
      </c>
      <c r="J23" s="389">
        <f t="shared" si="3"/>
        <v>18000</v>
      </c>
    </row>
    <row r="24" spans="1:10" ht="48.75" customHeight="1" x14ac:dyDescent="0.25">
      <c r="A24" s="76" t="s">
        <v>99</v>
      </c>
      <c r="B24" s="2" t="s">
        <v>10</v>
      </c>
      <c r="C24" s="2" t="s">
        <v>15</v>
      </c>
      <c r="D24" s="228" t="s">
        <v>363</v>
      </c>
      <c r="E24" s="229" t="s">
        <v>359</v>
      </c>
      <c r="F24" s="230" t="s">
        <v>360</v>
      </c>
      <c r="G24" s="44"/>
      <c r="H24" s="390">
        <f>SUM(H25)</f>
        <v>12131</v>
      </c>
      <c r="I24" s="390">
        <f t="shared" si="3"/>
        <v>18000</v>
      </c>
      <c r="J24" s="390">
        <f t="shared" si="3"/>
        <v>18000</v>
      </c>
    </row>
    <row r="25" spans="1:10" ht="49.5" customHeight="1" x14ac:dyDescent="0.25">
      <c r="A25" s="76" t="s">
        <v>366</v>
      </c>
      <c r="B25" s="2" t="s">
        <v>10</v>
      </c>
      <c r="C25" s="2" t="s">
        <v>15</v>
      </c>
      <c r="D25" s="228" t="s">
        <v>363</v>
      </c>
      <c r="E25" s="229" t="s">
        <v>10</v>
      </c>
      <c r="F25" s="230" t="s">
        <v>360</v>
      </c>
      <c r="G25" s="44"/>
      <c r="H25" s="390">
        <f>SUM(H26)</f>
        <v>12131</v>
      </c>
      <c r="I25" s="390">
        <f t="shared" si="3"/>
        <v>18000</v>
      </c>
      <c r="J25" s="390">
        <f t="shared" si="3"/>
        <v>18000</v>
      </c>
    </row>
    <row r="26" spans="1:10" ht="18.75" customHeight="1" x14ac:dyDescent="0.25">
      <c r="A26" s="76" t="s">
        <v>100</v>
      </c>
      <c r="B26" s="2" t="s">
        <v>10</v>
      </c>
      <c r="C26" s="2" t="s">
        <v>15</v>
      </c>
      <c r="D26" s="228" t="s">
        <v>363</v>
      </c>
      <c r="E26" s="229" t="s">
        <v>10</v>
      </c>
      <c r="F26" s="230" t="s">
        <v>365</v>
      </c>
      <c r="G26" s="44"/>
      <c r="H26" s="390">
        <f>SUM(H27)</f>
        <v>12131</v>
      </c>
      <c r="I26" s="390">
        <f t="shared" si="3"/>
        <v>18000</v>
      </c>
      <c r="J26" s="390">
        <f t="shared" si="3"/>
        <v>18000</v>
      </c>
    </row>
    <row r="27" spans="1:10" ht="34.5" customHeight="1" x14ac:dyDescent="0.25">
      <c r="A27" s="85" t="s">
        <v>507</v>
      </c>
      <c r="B27" s="2" t="s">
        <v>10</v>
      </c>
      <c r="C27" s="2" t="s">
        <v>15</v>
      </c>
      <c r="D27" s="228" t="s">
        <v>363</v>
      </c>
      <c r="E27" s="229" t="s">
        <v>10</v>
      </c>
      <c r="F27" s="230" t="s">
        <v>365</v>
      </c>
      <c r="G27" s="2" t="s">
        <v>16</v>
      </c>
      <c r="H27" s="392">
        <f>SUM(прил4!I482+прил4!I27)</f>
        <v>12131</v>
      </c>
      <c r="I27" s="392">
        <f>SUM(прил4!J27)</f>
        <v>18000</v>
      </c>
      <c r="J27" s="392">
        <f>SUM(прил4!K27)</f>
        <v>18000</v>
      </c>
    </row>
    <row r="28" spans="1:10" ht="48.75" customHeight="1" x14ac:dyDescent="0.25">
      <c r="A28" s="86" t="s">
        <v>19</v>
      </c>
      <c r="B28" s="23" t="s">
        <v>10</v>
      </c>
      <c r="C28" s="23" t="s">
        <v>20</v>
      </c>
      <c r="D28" s="210"/>
      <c r="E28" s="211"/>
      <c r="F28" s="212"/>
      <c r="G28" s="23"/>
      <c r="H28" s="396">
        <f>SUM(H29,H51,H56,H62,H69,H74+H45)</f>
        <v>18605145</v>
      </c>
      <c r="I28" s="396">
        <f>SUM(I29,I51,I56,I62,I69,I74+I45)</f>
        <v>17670089</v>
      </c>
      <c r="J28" s="396">
        <f>SUM(J29,J51,J56,J62,J69,J74+J45)</f>
        <v>17670089</v>
      </c>
    </row>
    <row r="29" spans="1:10" ht="36.75" customHeight="1" x14ac:dyDescent="0.25">
      <c r="A29" s="75" t="s">
        <v>103</v>
      </c>
      <c r="B29" s="28" t="s">
        <v>10</v>
      </c>
      <c r="C29" s="28" t="s">
        <v>20</v>
      </c>
      <c r="D29" s="219" t="s">
        <v>168</v>
      </c>
      <c r="E29" s="220" t="s">
        <v>359</v>
      </c>
      <c r="F29" s="221" t="s">
        <v>360</v>
      </c>
      <c r="G29" s="28"/>
      <c r="H29" s="389">
        <f>SUM(H30+H37+H41)</f>
        <v>1563120</v>
      </c>
      <c r="I29" s="389">
        <f t="shared" ref="I29:J29" si="4">SUM(I30+I37+I41)</f>
        <v>2697600</v>
      </c>
      <c r="J29" s="389">
        <f t="shared" si="4"/>
        <v>2697600</v>
      </c>
    </row>
    <row r="30" spans="1:10" s="663" customFormat="1" ht="48" customHeight="1" x14ac:dyDescent="0.25">
      <c r="A30" s="7" t="s">
        <v>115</v>
      </c>
      <c r="B30" s="2" t="s">
        <v>10</v>
      </c>
      <c r="C30" s="2" t="s">
        <v>20</v>
      </c>
      <c r="D30" s="255" t="s">
        <v>199</v>
      </c>
      <c r="E30" s="256" t="s">
        <v>359</v>
      </c>
      <c r="F30" s="257" t="s">
        <v>360</v>
      </c>
      <c r="G30" s="264"/>
      <c r="H30" s="390">
        <f>SUM(H31)</f>
        <v>1543120</v>
      </c>
      <c r="I30" s="390">
        <f>SUM(I31)</f>
        <v>2677600</v>
      </c>
      <c r="J30" s="390">
        <f>SUM(J31)</f>
        <v>2677600</v>
      </c>
    </row>
    <row r="31" spans="1:10" s="663" customFormat="1" ht="36" customHeight="1" x14ac:dyDescent="0.25">
      <c r="A31" s="7" t="s">
        <v>383</v>
      </c>
      <c r="B31" s="2" t="s">
        <v>10</v>
      </c>
      <c r="C31" s="2" t="s">
        <v>20</v>
      </c>
      <c r="D31" s="255" t="s">
        <v>199</v>
      </c>
      <c r="E31" s="256" t="s">
        <v>10</v>
      </c>
      <c r="F31" s="257" t="s">
        <v>360</v>
      </c>
      <c r="G31" s="264"/>
      <c r="H31" s="390">
        <f>SUM(H32+H35)</f>
        <v>1543120</v>
      </c>
      <c r="I31" s="390">
        <f t="shared" ref="I31:J31" si="5">SUM(I32+I35)</f>
        <v>2677600</v>
      </c>
      <c r="J31" s="390">
        <f t="shared" si="5"/>
        <v>2677600</v>
      </c>
    </row>
    <row r="32" spans="1:10" s="663" customFormat="1" ht="32.25" customHeight="1" x14ac:dyDescent="0.25">
      <c r="A32" s="3" t="s">
        <v>85</v>
      </c>
      <c r="B32" s="2" t="s">
        <v>10</v>
      </c>
      <c r="C32" s="2" t="s">
        <v>20</v>
      </c>
      <c r="D32" s="255" t="s">
        <v>199</v>
      </c>
      <c r="E32" s="256" t="s">
        <v>10</v>
      </c>
      <c r="F32" s="257" t="s">
        <v>456</v>
      </c>
      <c r="G32" s="264"/>
      <c r="H32" s="390">
        <f>SUM(H33:H34)</f>
        <v>1264203</v>
      </c>
      <c r="I32" s="390">
        <f>SUM(I33:I34)</f>
        <v>2677600</v>
      </c>
      <c r="J32" s="390">
        <f>SUM(J33:J34)</f>
        <v>2677600</v>
      </c>
    </row>
    <row r="33" spans="1:10" s="663" customFormat="1" ht="48.75" customHeight="1" x14ac:dyDescent="0.25">
      <c r="A33" s="84" t="s">
        <v>75</v>
      </c>
      <c r="B33" s="2" t="s">
        <v>10</v>
      </c>
      <c r="C33" s="2" t="s">
        <v>20</v>
      </c>
      <c r="D33" s="255" t="s">
        <v>199</v>
      </c>
      <c r="E33" s="256" t="s">
        <v>10</v>
      </c>
      <c r="F33" s="257" t="s">
        <v>456</v>
      </c>
      <c r="G33" s="2" t="s">
        <v>13</v>
      </c>
      <c r="H33" s="392">
        <f>SUM(прил4!I33)</f>
        <v>1109210</v>
      </c>
      <c r="I33" s="392">
        <f>SUM(прил4!J33)</f>
        <v>2467600</v>
      </c>
      <c r="J33" s="392">
        <f>SUM(прил4!K33)</f>
        <v>2467600</v>
      </c>
    </row>
    <row r="34" spans="1:10" s="663" customFormat="1" ht="33" customHeight="1" x14ac:dyDescent="0.25">
      <c r="A34" s="89" t="s">
        <v>507</v>
      </c>
      <c r="B34" s="2" t="s">
        <v>10</v>
      </c>
      <c r="C34" s="2" t="s">
        <v>20</v>
      </c>
      <c r="D34" s="255" t="s">
        <v>199</v>
      </c>
      <c r="E34" s="256" t="s">
        <v>10</v>
      </c>
      <c r="F34" s="257" t="s">
        <v>456</v>
      </c>
      <c r="G34" s="2" t="s">
        <v>16</v>
      </c>
      <c r="H34" s="392">
        <f>SUM(прил4!I34)</f>
        <v>154993</v>
      </c>
      <c r="I34" s="392">
        <f>SUM(прил4!J34)</f>
        <v>210000</v>
      </c>
      <c r="J34" s="392">
        <f>SUM(прил4!K34)</f>
        <v>210000</v>
      </c>
    </row>
    <row r="35" spans="1:10" s="663" customFormat="1" ht="48.75" customHeight="1" x14ac:dyDescent="0.25">
      <c r="A35" s="61" t="s">
        <v>847</v>
      </c>
      <c r="B35" s="2" t="s">
        <v>10</v>
      </c>
      <c r="C35" s="2" t="s">
        <v>20</v>
      </c>
      <c r="D35" s="255" t="s">
        <v>199</v>
      </c>
      <c r="E35" s="256" t="s">
        <v>10</v>
      </c>
      <c r="F35" s="257" t="s">
        <v>626</v>
      </c>
      <c r="G35" s="2"/>
      <c r="H35" s="390">
        <f>SUM(H36)</f>
        <v>278917</v>
      </c>
      <c r="I35" s="390">
        <f t="shared" ref="I35:J35" si="6">SUM(I36)</f>
        <v>0</v>
      </c>
      <c r="J35" s="390">
        <f t="shared" si="6"/>
        <v>0</v>
      </c>
    </row>
    <row r="36" spans="1:10" s="663" customFormat="1" ht="48" customHeight="1" x14ac:dyDescent="0.25">
      <c r="A36" s="101" t="s">
        <v>75</v>
      </c>
      <c r="B36" s="2" t="s">
        <v>10</v>
      </c>
      <c r="C36" s="2" t="s">
        <v>20</v>
      </c>
      <c r="D36" s="255" t="s">
        <v>199</v>
      </c>
      <c r="E36" s="256" t="s">
        <v>10</v>
      </c>
      <c r="F36" s="257" t="s">
        <v>626</v>
      </c>
      <c r="G36" s="2" t="s">
        <v>13</v>
      </c>
      <c r="H36" s="392">
        <f>SUM(прил4!I36)</f>
        <v>278917</v>
      </c>
      <c r="I36" s="392"/>
      <c r="J36" s="392"/>
    </row>
    <row r="37" spans="1:10" ht="48.75" customHeight="1" x14ac:dyDescent="0.25">
      <c r="A37" s="84" t="s">
        <v>149</v>
      </c>
      <c r="B37" s="2" t="s">
        <v>10</v>
      </c>
      <c r="C37" s="2" t="s">
        <v>20</v>
      </c>
      <c r="D37" s="255" t="s">
        <v>170</v>
      </c>
      <c r="E37" s="256" t="s">
        <v>359</v>
      </c>
      <c r="F37" s="257" t="s">
        <v>360</v>
      </c>
      <c r="G37" s="36"/>
      <c r="H37" s="393">
        <f>SUM(H38)</f>
        <v>5000</v>
      </c>
      <c r="I37" s="393">
        <f t="shared" ref="I37:J39" si="7">SUM(I38)</f>
        <v>5000</v>
      </c>
      <c r="J37" s="393">
        <f t="shared" si="7"/>
        <v>5000</v>
      </c>
    </row>
    <row r="38" spans="1:10" ht="34.5" customHeight="1" x14ac:dyDescent="0.25">
      <c r="A38" s="84" t="s">
        <v>448</v>
      </c>
      <c r="B38" s="2" t="s">
        <v>10</v>
      </c>
      <c r="C38" s="2" t="s">
        <v>20</v>
      </c>
      <c r="D38" s="255" t="s">
        <v>170</v>
      </c>
      <c r="E38" s="256" t="s">
        <v>10</v>
      </c>
      <c r="F38" s="257" t="s">
        <v>360</v>
      </c>
      <c r="G38" s="36"/>
      <c r="H38" s="393">
        <f>SUM(H39)</f>
        <v>5000</v>
      </c>
      <c r="I38" s="393">
        <f t="shared" si="7"/>
        <v>5000</v>
      </c>
      <c r="J38" s="393">
        <f t="shared" si="7"/>
        <v>5000</v>
      </c>
    </row>
    <row r="39" spans="1:10" ht="21" customHeight="1" x14ac:dyDescent="0.25">
      <c r="A39" s="84" t="s">
        <v>458</v>
      </c>
      <c r="B39" s="2" t="s">
        <v>10</v>
      </c>
      <c r="C39" s="2" t="s">
        <v>20</v>
      </c>
      <c r="D39" s="255" t="s">
        <v>170</v>
      </c>
      <c r="E39" s="256" t="s">
        <v>10</v>
      </c>
      <c r="F39" s="257" t="s">
        <v>457</v>
      </c>
      <c r="G39" s="36"/>
      <c r="H39" s="393">
        <f>SUM(H40)</f>
        <v>5000</v>
      </c>
      <c r="I39" s="393">
        <f t="shared" si="7"/>
        <v>5000</v>
      </c>
      <c r="J39" s="393">
        <f t="shared" si="7"/>
        <v>5000</v>
      </c>
    </row>
    <row r="40" spans="1:10" ht="33" customHeight="1" x14ac:dyDescent="0.25">
      <c r="A40" s="84" t="s">
        <v>507</v>
      </c>
      <c r="B40" s="2" t="s">
        <v>10</v>
      </c>
      <c r="C40" s="2" t="s">
        <v>20</v>
      </c>
      <c r="D40" s="255" t="s">
        <v>170</v>
      </c>
      <c r="E40" s="256" t="s">
        <v>10</v>
      </c>
      <c r="F40" s="257" t="s">
        <v>457</v>
      </c>
      <c r="G40" s="36" t="s">
        <v>16</v>
      </c>
      <c r="H40" s="394">
        <f>SUM(прил4!I41)</f>
        <v>5000</v>
      </c>
      <c r="I40" s="392">
        <f>SUM(прил4!J41)</f>
        <v>5000</v>
      </c>
      <c r="J40" s="392">
        <f>SUM(прил4!K41)</f>
        <v>5000</v>
      </c>
    </row>
    <row r="41" spans="1:10" ht="66.75" customHeight="1" x14ac:dyDescent="0.25">
      <c r="A41" s="76" t="s">
        <v>104</v>
      </c>
      <c r="B41" s="2" t="s">
        <v>10</v>
      </c>
      <c r="C41" s="2" t="s">
        <v>20</v>
      </c>
      <c r="D41" s="231" t="s">
        <v>198</v>
      </c>
      <c r="E41" s="232" t="s">
        <v>359</v>
      </c>
      <c r="F41" s="233" t="s">
        <v>360</v>
      </c>
      <c r="G41" s="2"/>
      <c r="H41" s="390">
        <f>SUM(H42)</f>
        <v>15000</v>
      </c>
      <c r="I41" s="390">
        <f t="shared" ref="I41:J42" si="8">SUM(I42)</f>
        <v>15000</v>
      </c>
      <c r="J41" s="390">
        <f t="shared" si="8"/>
        <v>15000</v>
      </c>
    </row>
    <row r="42" spans="1:10" ht="33.75" customHeight="1" x14ac:dyDescent="0.25">
      <c r="A42" s="76" t="s">
        <v>367</v>
      </c>
      <c r="B42" s="2" t="s">
        <v>10</v>
      </c>
      <c r="C42" s="2" t="s">
        <v>20</v>
      </c>
      <c r="D42" s="231" t="s">
        <v>198</v>
      </c>
      <c r="E42" s="232" t="s">
        <v>10</v>
      </c>
      <c r="F42" s="233" t="s">
        <v>360</v>
      </c>
      <c r="G42" s="2"/>
      <c r="H42" s="390">
        <f>SUM(H43)</f>
        <v>15000</v>
      </c>
      <c r="I42" s="390">
        <f t="shared" si="8"/>
        <v>15000</v>
      </c>
      <c r="J42" s="390">
        <f t="shared" si="8"/>
        <v>15000</v>
      </c>
    </row>
    <row r="43" spans="1:10" ht="31.5" customHeight="1" x14ac:dyDescent="0.25">
      <c r="A43" s="79" t="s">
        <v>95</v>
      </c>
      <c r="B43" s="2" t="s">
        <v>10</v>
      </c>
      <c r="C43" s="2" t="s">
        <v>20</v>
      </c>
      <c r="D43" s="231" t="s">
        <v>198</v>
      </c>
      <c r="E43" s="232" t="s">
        <v>10</v>
      </c>
      <c r="F43" s="233" t="s">
        <v>369</v>
      </c>
      <c r="G43" s="2"/>
      <c r="H43" s="390">
        <f>SUM(H44)</f>
        <v>15000</v>
      </c>
      <c r="I43" s="390">
        <f t="shared" ref="I43:J43" si="9">SUM(I44)</f>
        <v>15000</v>
      </c>
      <c r="J43" s="390">
        <f t="shared" si="9"/>
        <v>15000</v>
      </c>
    </row>
    <row r="44" spans="1:10" ht="30.75" customHeight="1" x14ac:dyDescent="0.25">
      <c r="A44" s="89" t="s">
        <v>507</v>
      </c>
      <c r="B44" s="2" t="s">
        <v>10</v>
      </c>
      <c r="C44" s="2" t="s">
        <v>20</v>
      </c>
      <c r="D44" s="231" t="s">
        <v>198</v>
      </c>
      <c r="E44" s="232" t="s">
        <v>10</v>
      </c>
      <c r="F44" s="233" t="s">
        <v>369</v>
      </c>
      <c r="G44" s="2" t="s">
        <v>16</v>
      </c>
      <c r="H44" s="391">
        <f>SUM(прил4!I45)</f>
        <v>15000</v>
      </c>
      <c r="I44" s="391">
        <f>SUM(прил4!J45)</f>
        <v>15000</v>
      </c>
      <c r="J44" s="391">
        <f>SUM(прил4!K45)</f>
        <v>15000</v>
      </c>
    </row>
    <row r="45" spans="1:10" ht="49.5" customHeight="1" x14ac:dyDescent="0.25">
      <c r="A45" s="27" t="s">
        <v>117</v>
      </c>
      <c r="B45" s="28" t="s">
        <v>10</v>
      </c>
      <c r="C45" s="28" t="s">
        <v>20</v>
      </c>
      <c r="D45" s="225" t="s">
        <v>384</v>
      </c>
      <c r="E45" s="226" t="s">
        <v>359</v>
      </c>
      <c r="F45" s="227" t="s">
        <v>360</v>
      </c>
      <c r="G45" s="28"/>
      <c r="H45" s="389">
        <f>SUM(H46)</f>
        <v>52633</v>
      </c>
      <c r="I45" s="389">
        <f t="shared" ref="I45:J46" si="10">SUM(I46)</f>
        <v>56460</v>
      </c>
      <c r="J45" s="389">
        <f t="shared" si="10"/>
        <v>56460</v>
      </c>
    </row>
    <row r="46" spans="1:10" ht="66" customHeight="1" x14ac:dyDescent="0.25">
      <c r="A46" s="54" t="s">
        <v>118</v>
      </c>
      <c r="B46" s="2" t="s">
        <v>10</v>
      </c>
      <c r="C46" s="2" t="s">
        <v>20</v>
      </c>
      <c r="D46" s="228" t="s">
        <v>468</v>
      </c>
      <c r="E46" s="229" t="s">
        <v>359</v>
      </c>
      <c r="F46" s="230" t="s">
        <v>360</v>
      </c>
      <c r="G46" s="44"/>
      <c r="H46" s="390">
        <f>SUM(H47)</f>
        <v>52633</v>
      </c>
      <c r="I46" s="390">
        <f t="shared" si="10"/>
        <v>56460</v>
      </c>
      <c r="J46" s="390">
        <f t="shared" si="10"/>
        <v>56460</v>
      </c>
    </row>
    <row r="47" spans="1:10" ht="48.75" customHeight="1" x14ac:dyDescent="0.25">
      <c r="A47" s="76" t="s">
        <v>385</v>
      </c>
      <c r="B47" s="2" t="s">
        <v>10</v>
      </c>
      <c r="C47" s="2" t="s">
        <v>20</v>
      </c>
      <c r="D47" s="228" t="s">
        <v>468</v>
      </c>
      <c r="E47" s="229" t="s">
        <v>10</v>
      </c>
      <c r="F47" s="230" t="s">
        <v>360</v>
      </c>
      <c r="G47" s="44"/>
      <c r="H47" s="390">
        <f>SUM(+H48)</f>
        <v>52633</v>
      </c>
      <c r="I47" s="390">
        <f t="shared" ref="I47:J47" si="11">SUM(+I48)</f>
        <v>56460</v>
      </c>
      <c r="J47" s="390">
        <f t="shared" si="11"/>
        <v>56460</v>
      </c>
    </row>
    <row r="48" spans="1:10" ht="17.25" customHeight="1" x14ac:dyDescent="0.25">
      <c r="A48" s="76" t="s">
        <v>470</v>
      </c>
      <c r="B48" s="2" t="s">
        <v>10</v>
      </c>
      <c r="C48" s="2" t="s">
        <v>20</v>
      </c>
      <c r="D48" s="228" t="s">
        <v>180</v>
      </c>
      <c r="E48" s="229" t="s">
        <v>10</v>
      </c>
      <c r="F48" s="230" t="s">
        <v>469</v>
      </c>
      <c r="G48" s="44"/>
      <c r="H48" s="390">
        <f>SUM(H49:H50)</f>
        <v>52633</v>
      </c>
      <c r="I48" s="390">
        <f t="shared" ref="I48:J48" si="12">SUM(I49:I50)</f>
        <v>56460</v>
      </c>
      <c r="J48" s="390">
        <f t="shared" si="12"/>
        <v>56460</v>
      </c>
    </row>
    <row r="49" spans="1:10" ht="30.75" customHeight="1" x14ac:dyDescent="0.25">
      <c r="A49" s="85" t="s">
        <v>507</v>
      </c>
      <c r="B49" s="2" t="s">
        <v>10</v>
      </c>
      <c r="C49" s="2" t="s">
        <v>20</v>
      </c>
      <c r="D49" s="228" t="s">
        <v>180</v>
      </c>
      <c r="E49" s="229" t="s">
        <v>10</v>
      </c>
      <c r="F49" s="230" t="s">
        <v>469</v>
      </c>
      <c r="G49" s="2" t="s">
        <v>16</v>
      </c>
      <c r="H49" s="392">
        <f>SUM(прил4!I52)</f>
        <v>52633</v>
      </c>
      <c r="I49" s="392">
        <f>SUM(прил4!J52)</f>
        <v>56460</v>
      </c>
      <c r="J49" s="392">
        <f>SUM(прил4!K52)</f>
        <v>56460</v>
      </c>
    </row>
    <row r="50" spans="1:10" s="449" customFormat="1" ht="18" hidden="1" customHeight="1" x14ac:dyDescent="0.25">
      <c r="A50" s="3" t="s">
        <v>18</v>
      </c>
      <c r="B50" s="2" t="s">
        <v>10</v>
      </c>
      <c r="C50" s="2" t="s">
        <v>20</v>
      </c>
      <c r="D50" s="228" t="s">
        <v>180</v>
      </c>
      <c r="E50" s="229" t="s">
        <v>10</v>
      </c>
      <c r="F50" s="230" t="s">
        <v>469</v>
      </c>
      <c r="G50" s="2" t="s">
        <v>17</v>
      </c>
      <c r="H50" s="392">
        <f>SUM(прил4!I53)</f>
        <v>0</v>
      </c>
      <c r="I50" s="392">
        <f>SUM(прил4!J53)</f>
        <v>0</v>
      </c>
      <c r="J50" s="392">
        <f>SUM(прил4!K53)</f>
        <v>0</v>
      </c>
    </row>
    <row r="51" spans="1:10" ht="35.25" customHeight="1" x14ac:dyDescent="0.25">
      <c r="A51" s="75" t="s">
        <v>98</v>
      </c>
      <c r="B51" s="28" t="s">
        <v>10</v>
      </c>
      <c r="C51" s="28" t="s">
        <v>20</v>
      </c>
      <c r="D51" s="225" t="s">
        <v>362</v>
      </c>
      <c r="E51" s="226" t="s">
        <v>359</v>
      </c>
      <c r="F51" s="227" t="s">
        <v>360</v>
      </c>
      <c r="G51" s="28"/>
      <c r="H51" s="389">
        <f>SUM(H52)</f>
        <v>992267</v>
      </c>
      <c r="I51" s="389">
        <f t="shared" ref="I51:J54" si="13">SUM(I52)</f>
        <v>1053711</v>
      </c>
      <c r="J51" s="389">
        <f t="shared" si="13"/>
        <v>1053711</v>
      </c>
    </row>
    <row r="52" spans="1:10" ht="62.25" customHeight="1" x14ac:dyDescent="0.25">
      <c r="A52" s="76" t="s">
        <v>109</v>
      </c>
      <c r="B52" s="2" t="s">
        <v>10</v>
      </c>
      <c r="C52" s="2" t="s">
        <v>20</v>
      </c>
      <c r="D52" s="228" t="s">
        <v>363</v>
      </c>
      <c r="E52" s="229" t="s">
        <v>359</v>
      </c>
      <c r="F52" s="230" t="s">
        <v>360</v>
      </c>
      <c r="G52" s="44"/>
      <c r="H52" s="390">
        <f>SUM(H53)</f>
        <v>992267</v>
      </c>
      <c r="I52" s="390">
        <f t="shared" si="13"/>
        <v>1053711</v>
      </c>
      <c r="J52" s="390">
        <f t="shared" si="13"/>
        <v>1053711</v>
      </c>
    </row>
    <row r="53" spans="1:10" ht="49.5" customHeight="1" x14ac:dyDescent="0.25">
      <c r="A53" s="76" t="s">
        <v>366</v>
      </c>
      <c r="B53" s="2" t="s">
        <v>10</v>
      </c>
      <c r="C53" s="2" t="s">
        <v>20</v>
      </c>
      <c r="D53" s="228" t="s">
        <v>363</v>
      </c>
      <c r="E53" s="229" t="s">
        <v>10</v>
      </c>
      <c r="F53" s="230" t="s">
        <v>360</v>
      </c>
      <c r="G53" s="44"/>
      <c r="H53" s="390">
        <f>SUM(H54)</f>
        <v>992267</v>
      </c>
      <c r="I53" s="390">
        <f t="shared" si="13"/>
        <v>1053711</v>
      </c>
      <c r="J53" s="390">
        <f t="shared" si="13"/>
        <v>1053711</v>
      </c>
    </row>
    <row r="54" spans="1:10" ht="17.25" customHeight="1" x14ac:dyDescent="0.25">
      <c r="A54" s="76" t="s">
        <v>100</v>
      </c>
      <c r="B54" s="2" t="s">
        <v>10</v>
      </c>
      <c r="C54" s="2" t="s">
        <v>20</v>
      </c>
      <c r="D54" s="228" t="s">
        <v>363</v>
      </c>
      <c r="E54" s="229" t="s">
        <v>10</v>
      </c>
      <c r="F54" s="230" t="s">
        <v>365</v>
      </c>
      <c r="G54" s="44"/>
      <c r="H54" s="390">
        <f>SUM(H55)</f>
        <v>992267</v>
      </c>
      <c r="I54" s="390">
        <f t="shared" si="13"/>
        <v>1053711</v>
      </c>
      <c r="J54" s="390">
        <f t="shared" si="13"/>
        <v>1053711</v>
      </c>
    </row>
    <row r="55" spans="1:10" ht="33" customHeight="1" x14ac:dyDescent="0.25">
      <c r="A55" s="85" t="s">
        <v>507</v>
      </c>
      <c r="B55" s="2" t="s">
        <v>10</v>
      </c>
      <c r="C55" s="2" t="s">
        <v>20</v>
      </c>
      <c r="D55" s="228" t="s">
        <v>363</v>
      </c>
      <c r="E55" s="229" t="s">
        <v>10</v>
      </c>
      <c r="F55" s="230" t="s">
        <v>365</v>
      </c>
      <c r="G55" s="2" t="s">
        <v>16</v>
      </c>
      <c r="H55" s="392">
        <f>SUM(прил4!I58)</f>
        <v>992267</v>
      </c>
      <c r="I55" s="392">
        <f>SUM(прил4!J58)</f>
        <v>1053711</v>
      </c>
      <c r="J55" s="392">
        <f>SUM(прил4!K58)</f>
        <v>1053711</v>
      </c>
    </row>
    <row r="56" spans="1:10" ht="38.25" customHeight="1" x14ac:dyDescent="0.25">
      <c r="A56" s="75" t="s">
        <v>110</v>
      </c>
      <c r="B56" s="28" t="s">
        <v>10</v>
      </c>
      <c r="C56" s="28" t="s">
        <v>20</v>
      </c>
      <c r="D56" s="213" t="s">
        <v>371</v>
      </c>
      <c r="E56" s="214" t="s">
        <v>359</v>
      </c>
      <c r="F56" s="215" t="s">
        <v>360</v>
      </c>
      <c r="G56" s="28"/>
      <c r="H56" s="389">
        <f>SUM(H57)</f>
        <v>185165</v>
      </c>
      <c r="I56" s="389">
        <f t="shared" ref="I56:J58" si="14">SUM(I57)</f>
        <v>185165</v>
      </c>
      <c r="J56" s="389">
        <f t="shared" si="14"/>
        <v>185165</v>
      </c>
    </row>
    <row r="57" spans="1:10" ht="50.25" customHeight="1" x14ac:dyDescent="0.25">
      <c r="A57" s="76" t="s">
        <v>508</v>
      </c>
      <c r="B57" s="2" t="s">
        <v>10</v>
      </c>
      <c r="C57" s="2" t="s">
        <v>20</v>
      </c>
      <c r="D57" s="216" t="s">
        <v>172</v>
      </c>
      <c r="E57" s="217" t="s">
        <v>359</v>
      </c>
      <c r="F57" s="218" t="s">
        <v>360</v>
      </c>
      <c r="G57" s="2"/>
      <c r="H57" s="390">
        <f>SUM(H58)</f>
        <v>185165</v>
      </c>
      <c r="I57" s="390">
        <f t="shared" si="14"/>
        <v>185165</v>
      </c>
      <c r="J57" s="390">
        <f t="shared" si="14"/>
        <v>185165</v>
      </c>
    </row>
    <row r="58" spans="1:10" ht="33.75" customHeight="1" x14ac:dyDescent="0.25">
      <c r="A58" s="76" t="s">
        <v>370</v>
      </c>
      <c r="B58" s="2" t="s">
        <v>10</v>
      </c>
      <c r="C58" s="2" t="s">
        <v>20</v>
      </c>
      <c r="D58" s="216" t="s">
        <v>172</v>
      </c>
      <c r="E58" s="217" t="s">
        <v>10</v>
      </c>
      <c r="F58" s="218" t="s">
        <v>360</v>
      </c>
      <c r="G58" s="2"/>
      <c r="H58" s="390">
        <f>SUM(H59)</f>
        <v>185165</v>
      </c>
      <c r="I58" s="390">
        <f t="shared" si="14"/>
        <v>185165</v>
      </c>
      <c r="J58" s="390">
        <f t="shared" si="14"/>
        <v>185165</v>
      </c>
    </row>
    <row r="59" spans="1:10" ht="18" customHeight="1" x14ac:dyDescent="0.25">
      <c r="A59" s="88" t="s">
        <v>79</v>
      </c>
      <c r="B59" s="2" t="s">
        <v>10</v>
      </c>
      <c r="C59" s="2" t="s">
        <v>20</v>
      </c>
      <c r="D59" s="216" t="s">
        <v>172</v>
      </c>
      <c r="E59" s="217" t="s">
        <v>10</v>
      </c>
      <c r="F59" s="218" t="s">
        <v>372</v>
      </c>
      <c r="G59" s="2"/>
      <c r="H59" s="390">
        <f>SUM(H60:H61)</f>
        <v>185165</v>
      </c>
      <c r="I59" s="390">
        <f t="shared" ref="I59:J59" si="15">SUM(I60:I61)</f>
        <v>185165</v>
      </c>
      <c r="J59" s="390">
        <f t="shared" si="15"/>
        <v>185165</v>
      </c>
    </row>
    <row r="60" spans="1:10" ht="48.75" customHeight="1" x14ac:dyDescent="0.25">
      <c r="A60" s="84" t="s">
        <v>75</v>
      </c>
      <c r="B60" s="2" t="s">
        <v>10</v>
      </c>
      <c r="C60" s="2" t="s">
        <v>20</v>
      </c>
      <c r="D60" s="216" t="s">
        <v>172</v>
      </c>
      <c r="E60" s="217" t="s">
        <v>10</v>
      </c>
      <c r="F60" s="218" t="s">
        <v>372</v>
      </c>
      <c r="G60" s="2" t="s">
        <v>13</v>
      </c>
      <c r="H60" s="392">
        <f>SUM(прил4!I63)</f>
        <v>185165</v>
      </c>
      <c r="I60" s="392">
        <f>SUM(прил4!J63)</f>
        <v>185165</v>
      </c>
      <c r="J60" s="392">
        <f>SUM(прил4!K63)</f>
        <v>185165</v>
      </c>
    </row>
    <row r="61" spans="1:10" s="590" customFormat="1" ht="32.25" hidden="1" customHeight="1" x14ac:dyDescent="0.25">
      <c r="A61" s="85" t="s">
        <v>507</v>
      </c>
      <c r="B61" s="2" t="s">
        <v>10</v>
      </c>
      <c r="C61" s="2" t="s">
        <v>20</v>
      </c>
      <c r="D61" s="216" t="s">
        <v>172</v>
      </c>
      <c r="E61" s="217" t="s">
        <v>10</v>
      </c>
      <c r="F61" s="218" t="s">
        <v>372</v>
      </c>
      <c r="G61" s="2" t="s">
        <v>16</v>
      </c>
      <c r="H61" s="392">
        <f>SUM(прил4!I64)</f>
        <v>0</v>
      </c>
      <c r="I61" s="392">
        <f>SUM(прил4!J64)</f>
        <v>0</v>
      </c>
      <c r="J61" s="392">
        <f>SUM(прил4!K64)</f>
        <v>0</v>
      </c>
    </row>
    <row r="62" spans="1:10" ht="34.5" customHeight="1" x14ac:dyDescent="0.25">
      <c r="A62" s="93" t="s">
        <v>105</v>
      </c>
      <c r="B62" s="28" t="s">
        <v>10</v>
      </c>
      <c r="C62" s="28" t="s">
        <v>20</v>
      </c>
      <c r="D62" s="213" t="s">
        <v>374</v>
      </c>
      <c r="E62" s="214" t="s">
        <v>359</v>
      </c>
      <c r="F62" s="215" t="s">
        <v>360</v>
      </c>
      <c r="G62" s="28"/>
      <c r="H62" s="389">
        <f>SUM(H63)</f>
        <v>669400</v>
      </c>
      <c r="I62" s="389">
        <f t="shared" ref="I62:J63" si="16">SUM(I63)</f>
        <v>669400</v>
      </c>
      <c r="J62" s="389">
        <f t="shared" si="16"/>
        <v>669400</v>
      </c>
    </row>
    <row r="63" spans="1:10" ht="48.75" customHeight="1" x14ac:dyDescent="0.25">
      <c r="A63" s="89" t="s">
        <v>106</v>
      </c>
      <c r="B63" s="2" t="s">
        <v>10</v>
      </c>
      <c r="C63" s="2" t="s">
        <v>20</v>
      </c>
      <c r="D63" s="216" t="s">
        <v>173</v>
      </c>
      <c r="E63" s="217" t="s">
        <v>359</v>
      </c>
      <c r="F63" s="218" t="s">
        <v>360</v>
      </c>
      <c r="G63" s="2"/>
      <c r="H63" s="390">
        <f>SUM(H64)</f>
        <v>669400</v>
      </c>
      <c r="I63" s="390">
        <f t="shared" si="16"/>
        <v>669400</v>
      </c>
      <c r="J63" s="390">
        <f t="shared" si="16"/>
        <v>669400</v>
      </c>
    </row>
    <row r="64" spans="1:10" ht="48.75" customHeight="1" x14ac:dyDescent="0.25">
      <c r="A64" s="90" t="s">
        <v>373</v>
      </c>
      <c r="B64" s="2" t="s">
        <v>10</v>
      </c>
      <c r="C64" s="2" t="s">
        <v>20</v>
      </c>
      <c r="D64" s="216" t="s">
        <v>173</v>
      </c>
      <c r="E64" s="217" t="s">
        <v>10</v>
      </c>
      <c r="F64" s="218" t="s">
        <v>360</v>
      </c>
      <c r="G64" s="2"/>
      <c r="H64" s="390">
        <f>SUM(H65+H67)</f>
        <v>669400</v>
      </c>
      <c r="I64" s="390">
        <f t="shared" ref="I64:J64" si="17">SUM(I65+I67)</f>
        <v>669400</v>
      </c>
      <c r="J64" s="390">
        <f t="shared" si="17"/>
        <v>669400</v>
      </c>
    </row>
    <row r="65" spans="1:10" ht="47.25" x14ac:dyDescent="0.25">
      <c r="A65" s="84" t="s">
        <v>541</v>
      </c>
      <c r="B65" s="2" t="s">
        <v>10</v>
      </c>
      <c r="C65" s="2" t="s">
        <v>20</v>
      </c>
      <c r="D65" s="216" t="s">
        <v>173</v>
      </c>
      <c r="E65" s="217" t="s">
        <v>10</v>
      </c>
      <c r="F65" s="218" t="s">
        <v>375</v>
      </c>
      <c r="G65" s="2"/>
      <c r="H65" s="390">
        <f>SUM(H66)</f>
        <v>334700</v>
      </c>
      <c r="I65" s="390">
        <f t="shared" ref="I65:J65" si="18">SUM(I66)</f>
        <v>334700</v>
      </c>
      <c r="J65" s="390">
        <f t="shared" si="18"/>
        <v>334700</v>
      </c>
    </row>
    <row r="66" spans="1:10" ht="45.75" customHeight="1" x14ac:dyDescent="0.25">
      <c r="A66" s="84" t="s">
        <v>75</v>
      </c>
      <c r="B66" s="2" t="s">
        <v>10</v>
      </c>
      <c r="C66" s="2" t="s">
        <v>20</v>
      </c>
      <c r="D66" s="216" t="s">
        <v>173</v>
      </c>
      <c r="E66" s="217" t="s">
        <v>10</v>
      </c>
      <c r="F66" s="218" t="s">
        <v>375</v>
      </c>
      <c r="G66" s="2" t="s">
        <v>13</v>
      </c>
      <c r="H66" s="391">
        <f>SUM(прил4!I69)</f>
        <v>334700</v>
      </c>
      <c r="I66" s="391">
        <f>SUM(прил4!J69)</f>
        <v>334700</v>
      </c>
      <c r="J66" s="391">
        <f>SUM(прил4!K69)</f>
        <v>334700</v>
      </c>
    </row>
    <row r="67" spans="1:10" ht="31.5" x14ac:dyDescent="0.25">
      <c r="A67" s="84" t="s">
        <v>78</v>
      </c>
      <c r="B67" s="2" t="s">
        <v>10</v>
      </c>
      <c r="C67" s="2" t="s">
        <v>20</v>
      </c>
      <c r="D67" s="216" t="s">
        <v>173</v>
      </c>
      <c r="E67" s="217" t="s">
        <v>10</v>
      </c>
      <c r="F67" s="218" t="s">
        <v>376</v>
      </c>
      <c r="G67" s="2"/>
      <c r="H67" s="390">
        <f>SUM(H68)</f>
        <v>334700</v>
      </c>
      <c r="I67" s="390">
        <f t="shared" ref="I67:J67" si="19">SUM(I68)</f>
        <v>334700</v>
      </c>
      <c r="J67" s="390">
        <f t="shared" si="19"/>
        <v>334700</v>
      </c>
    </row>
    <row r="68" spans="1:10" ht="48.75" customHeight="1" x14ac:dyDescent="0.25">
      <c r="A68" s="84" t="s">
        <v>75</v>
      </c>
      <c r="B68" s="2" t="s">
        <v>10</v>
      </c>
      <c r="C68" s="2" t="s">
        <v>20</v>
      </c>
      <c r="D68" s="216" t="s">
        <v>173</v>
      </c>
      <c r="E68" s="217" t="s">
        <v>10</v>
      </c>
      <c r="F68" s="218" t="s">
        <v>376</v>
      </c>
      <c r="G68" s="2" t="s">
        <v>13</v>
      </c>
      <c r="H68" s="392">
        <f>SUM(прил4!I71)</f>
        <v>334700</v>
      </c>
      <c r="I68" s="392">
        <f>SUM(прил4!J71)</f>
        <v>334700</v>
      </c>
      <c r="J68" s="392">
        <f>SUM(прил4!K71)</f>
        <v>334700</v>
      </c>
    </row>
    <row r="69" spans="1:10" ht="31.5" x14ac:dyDescent="0.25">
      <c r="A69" s="75" t="s">
        <v>107</v>
      </c>
      <c r="B69" s="28" t="s">
        <v>10</v>
      </c>
      <c r="C69" s="28" t="s">
        <v>20</v>
      </c>
      <c r="D69" s="213" t="s">
        <v>174</v>
      </c>
      <c r="E69" s="214" t="s">
        <v>359</v>
      </c>
      <c r="F69" s="215" t="s">
        <v>360</v>
      </c>
      <c r="G69" s="28"/>
      <c r="H69" s="389">
        <f>SUM(H70)</f>
        <v>334700</v>
      </c>
      <c r="I69" s="389">
        <f t="shared" ref="I69:J72" si="20">SUM(I70)</f>
        <v>334700</v>
      </c>
      <c r="J69" s="389">
        <f t="shared" si="20"/>
        <v>334700</v>
      </c>
    </row>
    <row r="70" spans="1:10" ht="49.5" customHeight="1" x14ac:dyDescent="0.25">
      <c r="A70" s="76" t="s">
        <v>108</v>
      </c>
      <c r="B70" s="2" t="s">
        <v>10</v>
      </c>
      <c r="C70" s="2" t="s">
        <v>20</v>
      </c>
      <c r="D70" s="216" t="s">
        <v>175</v>
      </c>
      <c r="E70" s="217" t="s">
        <v>359</v>
      </c>
      <c r="F70" s="218" t="s">
        <v>360</v>
      </c>
      <c r="G70" s="44"/>
      <c r="H70" s="390">
        <f>SUM(H71)</f>
        <v>334700</v>
      </c>
      <c r="I70" s="390">
        <f t="shared" si="20"/>
        <v>334700</v>
      </c>
      <c r="J70" s="390">
        <f t="shared" si="20"/>
        <v>334700</v>
      </c>
    </row>
    <row r="71" spans="1:10" ht="33" customHeight="1" x14ac:dyDescent="0.25">
      <c r="A71" s="76" t="s">
        <v>377</v>
      </c>
      <c r="B71" s="2" t="s">
        <v>10</v>
      </c>
      <c r="C71" s="2" t="s">
        <v>20</v>
      </c>
      <c r="D71" s="216" t="s">
        <v>175</v>
      </c>
      <c r="E71" s="217" t="s">
        <v>12</v>
      </c>
      <c r="F71" s="218" t="s">
        <v>360</v>
      </c>
      <c r="G71" s="44"/>
      <c r="H71" s="390">
        <f>SUM(H72)</f>
        <v>334700</v>
      </c>
      <c r="I71" s="390">
        <f t="shared" si="20"/>
        <v>334700</v>
      </c>
      <c r="J71" s="390">
        <f t="shared" si="20"/>
        <v>334700</v>
      </c>
    </row>
    <row r="72" spans="1:10" ht="30.75" customHeight="1" x14ac:dyDescent="0.25">
      <c r="A72" s="3" t="s">
        <v>77</v>
      </c>
      <c r="B72" s="2" t="s">
        <v>10</v>
      </c>
      <c r="C72" s="2" t="s">
        <v>20</v>
      </c>
      <c r="D72" s="216" t="s">
        <v>175</v>
      </c>
      <c r="E72" s="217" t="s">
        <v>12</v>
      </c>
      <c r="F72" s="218" t="s">
        <v>378</v>
      </c>
      <c r="G72" s="2"/>
      <c r="H72" s="390">
        <f>SUM(H73)</f>
        <v>334700</v>
      </c>
      <c r="I72" s="390">
        <f t="shared" si="20"/>
        <v>334700</v>
      </c>
      <c r="J72" s="390">
        <f t="shared" si="20"/>
        <v>334700</v>
      </c>
    </row>
    <row r="73" spans="1:10" ht="47.25" customHeight="1" x14ac:dyDescent="0.25">
      <c r="A73" s="84" t="s">
        <v>75</v>
      </c>
      <c r="B73" s="2" t="s">
        <v>10</v>
      </c>
      <c r="C73" s="2" t="s">
        <v>20</v>
      </c>
      <c r="D73" s="216" t="s">
        <v>175</v>
      </c>
      <c r="E73" s="217" t="s">
        <v>12</v>
      </c>
      <c r="F73" s="218" t="s">
        <v>378</v>
      </c>
      <c r="G73" s="2" t="s">
        <v>13</v>
      </c>
      <c r="H73" s="392">
        <f>SUM(прил4!I76)</f>
        <v>334700</v>
      </c>
      <c r="I73" s="392">
        <f>SUM(прил4!J76)</f>
        <v>334700</v>
      </c>
      <c r="J73" s="392">
        <f>SUM(прил4!K76)</f>
        <v>334700</v>
      </c>
    </row>
    <row r="74" spans="1:10" ht="15.75" x14ac:dyDescent="0.25">
      <c r="A74" s="27" t="s">
        <v>111</v>
      </c>
      <c r="B74" s="28" t="s">
        <v>10</v>
      </c>
      <c r="C74" s="28" t="s">
        <v>20</v>
      </c>
      <c r="D74" s="213" t="s">
        <v>176</v>
      </c>
      <c r="E74" s="214" t="s">
        <v>359</v>
      </c>
      <c r="F74" s="215" t="s">
        <v>360</v>
      </c>
      <c r="G74" s="28"/>
      <c r="H74" s="389">
        <f>SUM(H75)</f>
        <v>14807860</v>
      </c>
      <c r="I74" s="389">
        <f t="shared" ref="I74:J75" si="21">SUM(I75)</f>
        <v>12673053</v>
      </c>
      <c r="J74" s="389">
        <f t="shared" si="21"/>
        <v>12673053</v>
      </c>
    </row>
    <row r="75" spans="1:10" ht="15.75" x14ac:dyDescent="0.25">
      <c r="A75" s="3" t="s">
        <v>112</v>
      </c>
      <c r="B75" s="2" t="s">
        <v>10</v>
      </c>
      <c r="C75" s="2" t="s">
        <v>20</v>
      </c>
      <c r="D75" s="216" t="s">
        <v>177</v>
      </c>
      <c r="E75" s="217" t="s">
        <v>359</v>
      </c>
      <c r="F75" s="218" t="s">
        <v>360</v>
      </c>
      <c r="G75" s="2"/>
      <c r="H75" s="390">
        <f>SUM(H76)</f>
        <v>14807860</v>
      </c>
      <c r="I75" s="390">
        <f t="shared" si="21"/>
        <v>12673053</v>
      </c>
      <c r="J75" s="390">
        <f t="shared" si="21"/>
        <v>12673053</v>
      </c>
    </row>
    <row r="76" spans="1:10" ht="31.5" x14ac:dyDescent="0.25">
      <c r="A76" s="3" t="s">
        <v>74</v>
      </c>
      <c r="B76" s="2" t="s">
        <v>10</v>
      </c>
      <c r="C76" s="2" t="s">
        <v>20</v>
      </c>
      <c r="D76" s="216" t="s">
        <v>177</v>
      </c>
      <c r="E76" s="217" t="s">
        <v>359</v>
      </c>
      <c r="F76" s="218" t="s">
        <v>364</v>
      </c>
      <c r="G76" s="2"/>
      <c r="H76" s="390">
        <f>SUM(H77:H78)</f>
        <v>14807860</v>
      </c>
      <c r="I76" s="390">
        <f t="shared" ref="I76:J76" si="22">SUM(I77:I78)</f>
        <v>12673053</v>
      </c>
      <c r="J76" s="390">
        <f t="shared" si="22"/>
        <v>12673053</v>
      </c>
    </row>
    <row r="77" spans="1:10" ht="47.25" customHeight="1" x14ac:dyDescent="0.25">
      <c r="A77" s="84" t="s">
        <v>75</v>
      </c>
      <c r="B77" s="2" t="s">
        <v>10</v>
      </c>
      <c r="C77" s="2" t="s">
        <v>20</v>
      </c>
      <c r="D77" s="216" t="s">
        <v>177</v>
      </c>
      <c r="E77" s="217" t="s">
        <v>359</v>
      </c>
      <c r="F77" s="218" t="s">
        <v>364</v>
      </c>
      <c r="G77" s="2" t="s">
        <v>13</v>
      </c>
      <c r="H77" s="391">
        <f>SUM(прил4!I80)</f>
        <v>14744341</v>
      </c>
      <c r="I77" s="391">
        <f>SUM(прил4!J80)</f>
        <v>12662509</v>
      </c>
      <c r="J77" s="391">
        <f>SUM(прил4!K80)</f>
        <v>12662509</v>
      </c>
    </row>
    <row r="78" spans="1:10" ht="16.5" customHeight="1" x14ac:dyDescent="0.25">
      <c r="A78" s="3" t="s">
        <v>18</v>
      </c>
      <c r="B78" s="2" t="s">
        <v>10</v>
      </c>
      <c r="C78" s="2" t="s">
        <v>20</v>
      </c>
      <c r="D78" s="216" t="s">
        <v>177</v>
      </c>
      <c r="E78" s="217" t="s">
        <v>359</v>
      </c>
      <c r="F78" s="218" t="s">
        <v>364</v>
      </c>
      <c r="G78" s="2" t="s">
        <v>17</v>
      </c>
      <c r="H78" s="391">
        <f>SUM(прил4!I81)</f>
        <v>63519</v>
      </c>
      <c r="I78" s="391">
        <f>SUM(прил4!J81)</f>
        <v>10544</v>
      </c>
      <c r="J78" s="391">
        <f>SUM(прил4!K81)</f>
        <v>10544</v>
      </c>
    </row>
    <row r="79" spans="1:10" ht="15.75" hidden="1" x14ac:dyDescent="0.25">
      <c r="A79" s="86" t="s">
        <v>560</v>
      </c>
      <c r="B79" s="23" t="s">
        <v>10</v>
      </c>
      <c r="C79" s="55" t="s">
        <v>91</v>
      </c>
      <c r="D79" s="237"/>
      <c r="E79" s="238"/>
      <c r="F79" s="239"/>
      <c r="G79" s="23"/>
      <c r="H79" s="396">
        <f>SUM(H80)</f>
        <v>0</v>
      </c>
      <c r="I79" s="396">
        <f t="shared" ref="I79:J82" si="23">SUM(I80)</f>
        <v>0</v>
      </c>
      <c r="J79" s="396">
        <f t="shared" si="23"/>
        <v>0</v>
      </c>
    </row>
    <row r="80" spans="1:10" ht="15.75" hidden="1" x14ac:dyDescent="0.25">
      <c r="A80" s="75" t="s">
        <v>164</v>
      </c>
      <c r="B80" s="28" t="s">
        <v>10</v>
      </c>
      <c r="C80" s="42" t="s">
        <v>91</v>
      </c>
      <c r="D80" s="219" t="s">
        <v>184</v>
      </c>
      <c r="E80" s="220" t="s">
        <v>359</v>
      </c>
      <c r="F80" s="221" t="s">
        <v>360</v>
      </c>
      <c r="G80" s="28"/>
      <c r="H80" s="389">
        <f>SUM(H81)</f>
        <v>0</v>
      </c>
      <c r="I80" s="389">
        <f t="shared" si="23"/>
        <v>0</v>
      </c>
      <c r="J80" s="389">
        <f t="shared" si="23"/>
        <v>0</v>
      </c>
    </row>
    <row r="81" spans="1:10" ht="15.75" hidden="1" x14ac:dyDescent="0.25">
      <c r="A81" s="87" t="s">
        <v>163</v>
      </c>
      <c r="B81" s="2" t="s">
        <v>10</v>
      </c>
      <c r="C81" s="8" t="s">
        <v>91</v>
      </c>
      <c r="D81" s="234" t="s">
        <v>184</v>
      </c>
      <c r="E81" s="235" t="s">
        <v>359</v>
      </c>
      <c r="F81" s="236" t="s">
        <v>360</v>
      </c>
      <c r="G81" s="2"/>
      <c r="H81" s="390">
        <f>SUM(H82)</f>
        <v>0</v>
      </c>
      <c r="I81" s="390">
        <f t="shared" si="23"/>
        <v>0</v>
      </c>
      <c r="J81" s="390">
        <f t="shared" si="23"/>
        <v>0</v>
      </c>
    </row>
    <row r="82" spans="1:10" ht="47.25" hidden="1" x14ac:dyDescent="0.25">
      <c r="A82" s="3" t="s">
        <v>561</v>
      </c>
      <c r="B82" s="2" t="s">
        <v>10</v>
      </c>
      <c r="C82" s="8" t="s">
        <v>91</v>
      </c>
      <c r="D82" s="234" t="s">
        <v>184</v>
      </c>
      <c r="E82" s="235" t="s">
        <v>359</v>
      </c>
      <c r="F82" s="343">
        <v>51200</v>
      </c>
      <c r="G82" s="2"/>
      <c r="H82" s="390">
        <f>SUM(H83)</f>
        <v>0</v>
      </c>
      <c r="I82" s="390">
        <f t="shared" si="23"/>
        <v>0</v>
      </c>
      <c r="J82" s="390">
        <f t="shared" si="23"/>
        <v>0</v>
      </c>
    </row>
    <row r="83" spans="1:10" ht="31.5" hidden="1" x14ac:dyDescent="0.25">
      <c r="A83" s="89" t="s">
        <v>507</v>
      </c>
      <c r="B83" s="2" t="s">
        <v>10</v>
      </c>
      <c r="C83" s="8" t="s">
        <v>91</v>
      </c>
      <c r="D83" s="234" t="s">
        <v>184</v>
      </c>
      <c r="E83" s="235" t="s">
        <v>359</v>
      </c>
      <c r="F83" s="343">
        <v>51200</v>
      </c>
      <c r="G83" s="2" t="s">
        <v>16</v>
      </c>
      <c r="H83" s="391">
        <f>SUM(прил4!I86)</f>
        <v>0</v>
      </c>
      <c r="I83" s="391">
        <f>SUM(прил4!J86)</f>
        <v>0</v>
      </c>
      <c r="J83" s="391">
        <f>SUM(прил4!K86)</f>
        <v>0</v>
      </c>
    </row>
    <row r="84" spans="1:10" ht="32.25" customHeight="1" x14ac:dyDescent="0.25">
      <c r="A84" s="86" t="s">
        <v>69</v>
      </c>
      <c r="B84" s="23" t="s">
        <v>10</v>
      </c>
      <c r="C84" s="23" t="s">
        <v>68</v>
      </c>
      <c r="D84" s="210"/>
      <c r="E84" s="211"/>
      <c r="F84" s="212"/>
      <c r="G84" s="23"/>
      <c r="H84" s="396">
        <f>SUM(H85,H90,H95+H101)</f>
        <v>5089041</v>
      </c>
      <c r="I84" s="396">
        <f t="shared" ref="I84:J84" si="24">SUM(I85,I90,I95+I101)</f>
        <v>3317260</v>
      </c>
      <c r="J84" s="396">
        <f t="shared" si="24"/>
        <v>3317260</v>
      </c>
    </row>
    <row r="85" spans="1:10" ht="38.25" customHeight="1" x14ac:dyDescent="0.25">
      <c r="A85" s="75" t="s">
        <v>98</v>
      </c>
      <c r="B85" s="28" t="s">
        <v>10</v>
      </c>
      <c r="C85" s="28" t="s">
        <v>68</v>
      </c>
      <c r="D85" s="213" t="s">
        <v>362</v>
      </c>
      <c r="E85" s="214" t="s">
        <v>359</v>
      </c>
      <c r="F85" s="215" t="s">
        <v>360</v>
      </c>
      <c r="G85" s="28"/>
      <c r="H85" s="389">
        <f>SUM(H86)</f>
        <v>391027</v>
      </c>
      <c r="I85" s="389">
        <f t="shared" ref="I85:J88" si="25">SUM(I86)</f>
        <v>387193</v>
      </c>
      <c r="J85" s="389">
        <f t="shared" si="25"/>
        <v>387193</v>
      </c>
    </row>
    <row r="86" spans="1:10" ht="62.25" customHeight="1" x14ac:dyDescent="0.25">
      <c r="A86" s="76" t="s">
        <v>109</v>
      </c>
      <c r="B86" s="2" t="s">
        <v>10</v>
      </c>
      <c r="C86" s="2" t="s">
        <v>68</v>
      </c>
      <c r="D86" s="216" t="s">
        <v>363</v>
      </c>
      <c r="E86" s="217" t="s">
        <v>359</v>
      </c>
      <c r="F86" s="218" t="s">
        <v>360</v>
      </c>
      <c r="G86" s="44"/>
      <c r="H86" s="390">
        <f>SUM(H87)</f>
        <v>391027</v>
      </c>
      <c r="I86" s="390">
        <f t="shared" si="25"/>
        <v>387193</v>
      </c>
      <c r="J86" s="390">
        <f t="shared" si="25"/>
        <v>387193</v>
      </c>
    </row>
    <row r="87" spans="1:10" ht="48.75" customHeight="1" x14ac:dyDescent="0.25">
      <c r="A87" s="76" t="s">
        <v>366</v>
      </c>
      <c r="B87" s="2" t="s">
        <v>10</v>
      </c>
      <c r="C87" s="2" t="s">
        <v>68</v>
      </c>
      <c r="D87" s="216" t="s">
        <v>363</v>
      </c>
      <c r="E87" s="217" t="s">
        <v>10</v>
      </c>
      <c r="F87" s="218" t="s">
        <v>360</v>
      </c>
      <c r="G87" s="44"/>
      <c r="H87" s="390">
        <f>SUM(H88)</f>
        <v>391027</v>
      </c>
      <c r="I87" s="390">
        <f t="shared" si="25"/>
        <v>387193</v>
      </c>
      <c r="J87" s="390">
        <f t="shared" si="25"/>
        <v>387193</v>
      </c>
    </row>
    <row r="88" spans="1:10" ht="18" customHeight="1" x14ac:dyDescent="0.25">
      <c r="A88" s="76" t="s">
        <v>100</v>
      </c>
      <c r="B88" s="2" t="s">
        <v>10</v>
      </c>
      <c r="C88" s="2" t="s">
        <v>68</v>
      </c>
      <c r="D88" s="216" t="s">
        <v>363</v>
      </c>
      <c r="E88" s="217" t="s">
        <v>10</v>
      </c>
      <c r="F88" s="218" t="s">
        <v>365</v>
      </c>
      <c r="G88" s="44"/>
      <c r="H88" s="390">
        <f>SUM(H89)</f>
        <v>391027</v>
      </c>
      <c r="I88" s="390">
        <f t="shared" si="25"/>
        <v>387193</v>
      </c>
      <c r="J88" s="390">
        <f t="shared" si="25"/>
        <v>387193</v>
      </c>
    </row>
    <row r="89" spans="1:10" ht="31.5" customHeight="1" x14ac:dyDescent="0.25">
      <c r="A89" s="89" t="s">
        <v>507</v>
      </c>
      <c r="B89" s="2" t="s">
        <v>10</v>
      </c>
      <c r="C89" s="2" t="s">
        <v>68</v>
      </c>
      <c r="D89" s="216" t="s">
        <v>363</v>
      </c>
      <c r="E89" s="217" t="s">
        <v>10</v>
      </c>
      <c r="F89" s="218" t="s">
        <v>365</v>
      </c>
      <c r="G89" s="2" t="s">
        <v>16</v>
      </c>
      <c r="H89" s="392">
        <f>SUM(прил4!I436+прил4!I488+прил4!I92)</f>
        <v>391027</v>
      </c>
      <c r="I89" s="392">
        <f>SUM(прил4!J92+прил4!J436)</f>
        <v>387193</v>
      </c>
      <c r="J89" s="392">
        <f>SUM(прил4!K92+прил4!K436)</f>
        <v>387193</v>
      </c>
    </row>
    <row r="90" spans="1:10" s="37" customFormat="1" ht="64.5" customHeight="1" x14ac:dyDescent="0.25">
      <c r="A90" s="75" t="s">
        <v>791</v>
      </c>
      <c r="B90" s="28" t="s">
        <v>10</v>
      </c>
      <c r="C90" s="28" t="s">
        <v>68</v>
      </c>
      <c r="D90" s="213" t="s">
        <v>187</v>
      </c>
      <c r="E90" s="214" t="s">
        <v>359</v>
      </c>
      <c r="F90" s="215" t="s">
        <v>360</v>
      </c>
      <c r="G90" s="28"/>
      <c r="H90" s="389">
        <f>SUM(H91)</f>
        <v>39000</v>
      </c>
      <c r="I90" s="389">
        <f t="shared" ref="I90:J93" si="26">SUM(I91)</f>
        <v>20355</v>
      </c>
      <c r="J90" s="389">
        <f t="shared" si="26"/>
        <v>20355</v>
      </c>
    </row>
    <row r="91" spans="1:10" s="37" customFormat="1" ht="94.5" customHeight="1" x14ac:dyDescent="0.25">
      <c r="A91" s="76" t="s">
        <v>794</v>
      </c>
      <c r="B91" s="2" t="s">
        <v>10</v>
      </c>
      <c r="C91" s="2" t="s">
        <v>68</v>
      </c>
      <c r="D91" s="216" t="s">
        <v>189</v>
      </c>
      <c r="E91" s="217" t="s">
        <v>359</v>
      </c>
      <c r="F91" s="218" t="s">
        <v>360</v>
      </c>
      <c r="G91" s="2"/>
      <c r="H91" s="390">
        <f>SUM(H92)</f>
        <v>39000</v>
      </c>
      <c r="I91" s="390">
        <f t="shared" si="26"/>
        <v>20355</v>
      </c>
      <c r="J91" s="390">
        <f t="shared" si="26"/>
        <v>20355</v>
      </c>
    </row>
    <row r="92" spans="1:10" s="37" customFormat="1" ht="48.75" customHeight="1" x14ac:dyDescent="0.25">
      <c r="A92" s="76" t="s">
        <v>379</v>
      </c>
      <c r="B92" s="2" t="s">
        <v>10</v>
      </c>
      <c r="C92" s="2" t="s">
        <v>68</v>
      </c>
      <c r="D92" s="216" t="s">
        <v>189</v>
      </c>
      <c r="E92" s="217" t="s">
        <v>10</v>
      </c>
      <c r="F92" s="218" t="s">
        <v>360</v>
      </c>
      <c r="G92" s="2"/>
      <c r="H92" s="390">
        <f>SUM(H93)</f>
        <v>39000</v>
      </c>
      <c r="I92" s="390">
        <f t="shared" si="26"/>
        <v>20355</v>
      </c>
      <c r="J92" s="390">
        <f t="shared" si="26"/>
        <v>20355</v>
      </c>
    </row>
    <row r="93" spans="1:10" s="37" customFormat="1" ht="15.75" customHeight="1" x14ac:dyDescent="0.25">
      <c r="A93" s="3" t="s">
        <v>92</v>
      </c>
      <c r="B93" s="2" t="s">
        <v>10</v>
      </c>
      <c r="C93" s="2" t="s">
        <v>68</v>
      </c>
      <c r="D93" s="216" t="s">
        <v>189</v>
      </c>
      <c r="E93" s="217" t="s">
        <v>10</v>
      </c>
      <c r="F93" s="218" t="s">
        <v>380</v>
      </c>
      <c r="G93" s="2"/>
      <c r="H93" s="390">
        <f>SUM(H94)</f>
        <v>39000</v>
      </c>
      <c r="I93" s="390">
        <f t="shared" si="26"/>
        <v>20355</v>
      </c>
      <c r="J93" s="390">
        <f t="shared" si="26"/>
        <v>20355</v>
      </c>
    </row>
    <row r="94" spans="1:10" s="37" customFormat="1" ht="33" customHeight="1" x14ac:dyDescent="0.25">
      <c r="A94" s="89" t="s">
        <v>507</v>
      </c>
      <c r="B94" s="2" t="s">
        <v>10</v>
      </c>
      <c r="C94" s="2" t="s">
        <v>68</v>
      </c>
      <c r="D94" s="216" t="s">
        <v>189</v>
      </c>
      <c r="E94" s="217" t="s">
        <v>10</v>
      </c>
      <c r="F94" s="218" t="s">
        <v>380</v>
      </c>
      <c r="G94" s="2" t="s">
        <v>16</v>
      </c>
      <c r="H94" s="391">
        <f>SUM(прил4!I441)</f>
        <v>39000</v>
      </c>
      <c r="I94" s="391">
        <f>SUM(прил4!J441)</f>
        <v>20355</v>
      </c>
      <c r="J94" s="391">
        <f>SUM(прил4!K441)</f>
        <v>20355</v>
      </c>
    </row>
    <row r="95" spans="1:10" ht="33" customHeight="1" x14ac:dyDescent="0.25">
      <c r="A95" s="27" t="s">
        <v>113</v>
      </c>
      <c r="B95" s="28" t="s">
        <v>10</v>
      </c>
      <c r="C95" s="28" t="s">
        <v>68</v>
      </c>
      <c r="D95" s="213" t="s">
        <v>196</v>
      </c>
      <c r="E95" s="214" t="s">
        <v>359</v>
      </c>
      <c r="F95" s="215" t="s">
        <v>360</v>
      </c>
      <c r="G95" s="28"/>
      <c r="H95" s="389">
        <f>SUM(H96)</f>
        <v>3480628</v>
      </c>
      <c r="I95" s="389">
        <f t="shared" ref="I95:J97" si="27">SUM(I96)</f>
        <v>2403208</v>
      </c>
      <c r="J95" s="389">
        <f t="shared" si="27"/>
        <v>2403208</v>
      </c>
    </row>
    <row r="96" spans="1:10" ht="63" customHeight="1" x14ac:dyDescent="0.25">
      <c r="A96" s="3" t="s">
        <v>114</v>
      </c>
      <c r="B96" s="2" t="s">
        <v>10</v>
      </c>
      <c r="C96" s="2" t="s">
        <v>68</v>
      </c>
      <c r="D96" s="216" t="s">
        <v>197</v>
      </c>
      <c r="E96" s="217" t="s">
        <v>359</v>
      </c>
      <c r="F96" s="218" t="s">
        <v>360</v>
      </c>
      <c r="G96" s="2"/>
      <c r="H96" s="390">
        <f>SUM(H97)</f>
        <v>3480628</v>
      </c>
      <c r="I96" s="390">
        <f t="shared" si="27"/>
        <v>2403208</v>
      </c>
      <c r="J96" s="390">
        <f t="shared" si="27"/>
        <v>2403208</v>
      </c>
    </row>
    <row r="97" spans="1:10" ht="63" customHeight="1" x14ac:dyDescent="0.25">
      <c r="A97" s="3" t="s">
        <v>381</v>
      </c>
      <c r="B97" s="2" t="s">
        <v>10</v>
      </c>
      <c r="C97" s="2" t="s">
        <v>68</v>
      </c>
      <c r="D97" s="216" t="s">
        <v>197</v>
      </c>
      <c r="E97" s="217" t="s">
        <v>10</v>
      </c>
      <c r="F97" s="218" t="s">
        <v>360</v>
      </c>
      <c r="G97" s="2"/>
      <c r="H97" s="390">
        <f>SUM(H98)</f>
        <v>3480628</v>
      </c>
      <c r="I97" s="390">
        <f t="shared" si="27"/>
        <v>2403208</v>
      </c>
      <c r="J97" s="390">
        <f t="shared" si="27"/>
        <v>2403208</v>
      </c>
    </row>
    <row r="98" spans="1:10" ht="30" customHeight="1" x14ac:dyDescent="0.25">
      <c r="A98" s="3" t="s">
        <v>74</v>
      </c>
      <c r="B98" s="2" t="s">
        <v>10</v>
      </c>
      <c r="C98" s="2" t="s">
        <v>68</v>
      </c>
      <c r="D98" s="216" t="s">
        <v>197</v>
      </c>
      <c r="E98" s="217" t="s">
        <v>10</v>
      </c>
      <c r="F98" s="218" t="s">
        <v>364</v>
      </c>
      <c r="G98" s="2"/>
      <c r="H98" s="390">
        <f>SUM(H99:H100)</f>
        <v>3480628</v>
      </c>
      <c r="I98" s="390">
        <f t="shared" ref="I98:J98" si="28">SUM(I99:I100)</f>
        <v>2403208</v>
      </c>
      <c r="J98" s="390">
        <f t="shared" si="28"/>
        <v>2403208</v>
      </c>
    </row>
    <row r="99" spans="1:10" ht="47.25" customHeight="1" x14ac:dyDescent="0.25">
      <c r="A99" s="84" t="s">
        <v>75</v>
      </c>
      <c r="B99" s="2" t="s">
        <v>10</v>
      </c>
      <c r="C99" s="2" t="s">
        <v>68</v>
      </c>
      <c r="D99" s="216" t="s">
        <v>197</v>
      </c>
      <c r="E99" s="217" t="s">
        <v>10</v>
      </c>
      <c r="F99" s="218" t="s">
        <v>364</v>
      </c>
      <c r="G99" s="2" t="s">
        <v>13</v>
      </c>
      <c r="H99" s="391">
        <f>SUM(прил4!I446)</f>
        <v>3479028</v>
      </c>
      <c r="I99" s="391">
        <f>SUM(прил4!J446)</f>
        <v>2402108</v>
      </c>
      <c r="J99" s="391">
        <f>SUM(прил4!K446)</f>
        <v>2402108</v>
      </c>
    </row>
    <row r="100" spans="1:10" ht="18" customHeight="1" x14ac:dyDescent="0.25">
      <c r="A100" s="3" t="s">
        <v>18</v>
      </c>
      <c r="B100" s="2" t="s">
        <v>10</v>
      </c>
      <c r="C100" s="2" t="s">
        <v>68</v>
      </c>
      <c r="D100" s="216" t="s">
        <v>197</v>
      </c>
      <c r="E100" s="217" t="s">
        <v>10</v>
      </c>
      <c r="F100" s="218" t="s">
        <v>364</v>
      </c>
      <c r="G100" s="2" t="s">
        <v>17</v>
      </c>
      <c r="H100" s="391">
        <f>SUM(прил4!I447)</f>
        <v>1600</v>
      </c>
      <c r="I100" s="391">
        <f>SUM(прил4!J447)</f>
        <v>1100</v>
      </c>
      <c r="J100" s="391">
        <f>SUM(прил4!K447)</f>
        <v>1100</v>
      </c>
    </row>
    <row r="101" spans="1:10" ht="31.5" x14ac:dyDescent="0.25">
      <c r="A101" s="27" t="s">
        <v>101</v>
      </c>
      <c r="B101" s="28" t="s">
        <v>10</v>
      </c>
      <c r="C101" s="28" t="s">
        <v>68</v>
      </c>
      <c r="D101" s="213" t="s">
        <v>201</v>
      </c>
      <c r="E101" s="214" t="s">
        <v>359</v>
      </c>
      <c r="F101" s="215" t="s">
        <v>360</v>
      </c>
      <c r="G101" s="28"/>
      <c r="H101" s="389">
        <f>SUM(H102+H106)</f>
        <v>1178386</v>
      </c>
      <c r="I101" s="389">
        <f t="shared" ref="I101:J101" si="29">SUM(I102+I106)</f>
        <v>506504</v>
      </c>
      <c r="J101" s="389">
        <f t="shared" si="29"/>
        <v>506504</v>
      </c>
    </row>
    <row r="102" spans="1:10" ht="18.75" customHeight="1" x14ac:dyDescent="0.25">
      <c r="A102" s="3" t="s">
        <v>102</v>
      </c>
      <c r="B102" s="2" t="s">
        <v>10</v>
      </c>
      <c r="C102" s="2" t="s">
        <v>68</v>
      </c>
      <c r="D102" s="216" t="s">
        <v>202</v>
      </c>
      <c r="E102" s="217" t="s">
        <v>359</v>
      </c>
      <c r="F102" s="218" t="s">
        <v>360</v>
      </c>
      <c r="G102" s="2"/>
      <c r="H102" s="390">
        <f>SUM(H103)</f>
        <v>698403</v>
      </c>
      <c r="I102" s="390">
        <f t="shared" ref="I102:J103" si="30">SUM(I103)</f>
        <v>506504</v>
      </c>
      <c r="J102" s="390">
        <f t="shared" si="30"/>
        <v>506504</v>
      </c>
    </row>
    <row r="103" spans="1:10" ht="31.5" x14ac:dyDescent="0.25">
      <c r="A103" s="3" t="s">
        <v>74</v>
      </c>
      <c r="B103" s="2" t="s">
        <v>10</v>
      </c>
      <c r="C103" s="2" t="s">
        <v>68</v>
      </c>
      <c r="D103" s="216" t="s">
        <v>202</v>
      </c>
      <c r="E103" s="217" t="s">
        <v>359</v>
      </c>
      <c r="F103" s="218" t="s">
        <v>364</v>
      </c>
      <c r="G103" s="2"/>
      <c r="H103" s="390">
        <f>SUM(H104:H105)</f>
        <v>698403</v>
      </c>
      <c r="I103" s="390">
        <f t="shared" si="30"/>
        <v>506504</v>
      </c>
      <c r="J103" s="390">
        <f t="shared" si="30"/>
        <v>506504</v>
      </c>
    </row>
    <row r="104" spans="1:10" ht="48" customHeight="1" x14ac:dyDescent="0.25">
      <c r="A104" s="84" t="s">
        <v>75</v>
      </c>
      <c r="B104" s="2" t="s">
        <v>10</v>
      </c>
      <c r="C104" s="2" t="s">
        <v>68</v>
      </c>
      <c r="D104" s="216" t="s">
        <v>202</v>
      </c>
      <c r="E104" s="217" t="s">
        <v>359</v>
      </c>
      <c r="F104" s="218" t="s">
        <v>364</v>
      </c>
      <c r="G104" s="2" t="s">
        <v>13</v>
      </c>
      <c r="H104" s="391">
        <f>SUM(прил4!I492+прил4!I96)</f>
        <v>696403</v>
      </c>
      <c r="I104" s="391">
        <f>SUM(прил4!J96)</f>
        <v>506504</v>
      </c>
      <c r="J104" s="391">
        <f>SUM(прил4!K96)</f>
        <v>506504</v>
      </c>
    </row>
    <row r="105" spans="1:10" s="663" customFormat="1" ht="17.25" customHeight="1" x14ac:dyDescent="0.25">
      <c r="A105" s="3" t="s">
        <v>18</v>
      </c>
      <c r="B105" s="2" t="s">
        <v>10</v>
      </c>
      <c r="C105" s="2" t="s">
        <v>68</v>
      </c>
      <c r="D105" s="216" t="s">
        <v>202</v>
      </c>
      <c r="E105" s="217" t="s">
        <v>359</v>
      </c>
      <c r="F105" s="218" t="s">
        <v>364</v>
      </c>
      <c r="G105" s="2" t="s">
        <v>17</v>
      </c>
      <c r="H105" s="391">
        <f>SUM(прил4!I493)</f>
        <v>2000</v>
      </c>
      <c r="I105" s="391"/>
      <c r="J105" s="391"/>
    </row>
    <row r="106" spans="1:10" s="475" customFormat="1" ht="18" customHeight="1" x14ac:dyDescent="0.25">
      <c r="A106" s="84" t="s">
        <v>614</v>
      </c>
      <c r="B106" s="2" t="s">
        <v>10</v>
      </c>
      <c r="C106" s="2" t="s">
        <v>68</v>
      </c>
      <c r="D106" s="216" t="s">
        <v>612</v>
      </c>
      <c r="E106" s="217" t="s">
        <v>359</v>
      </c>
      <c r="F106" s="218" t="s">
        <v>360</v>
      </c>
      <c r="G106" s="2"/>
      <c r="H106" s="393">
        <f>SUM(H107)</f>
        <v>479983</v>
      </c>
      <c r="I106" s="393">
        <f t="shared" ref="I106:J106" si="31">SUM(I107)</f>
        <v>0</v>
      </c>
      <c r="J106" s="393">
        <f t="shared" si="31"/>
        <v>0</v>
      </c>
    </row>
    <row r="107" spans="1:10" s="475" customFormat="1" ht="33" customHeight="1" x14ac:dyDescent="0.25">
      <c r="A107" s="84" t="s">
        <v>615</v>
      </c>
      <c r="B107" s="2" t="s">
        <v>10</v>
      </c>
      <c r="C107" s="2" t="s">
        <v>68</v>
      </c>
      <c r="D107" s="216" t="s">
        <v>612</v>
      </c>
      <c r="E107" s="217" t="s">
        <v>359</v>
      </c>
      <c r="F107" s="218" t="s">
        <v>613</v>
      </c>
      <c r="G107" s="2"/>
      <c r="H107" s="393">
        <f>SUM(H108:H109)</f>
        <v>479983</v>
      </c>
      <c r="I107" s="393">
        <f t="shared" ref="I107:J107" si="32">SUM(I108:I109)</f>
        <v>0</v>
      </c>
      <c r="J107" s="393">
        <f t="shared" si="32"/>
        <v>0</v>
      </c>
    </row>
    <row r="108" spans="1:10" s="475" customFormat="1" ht="48" customHeight="1" x14ac:dyDescent="0.25">
      <c r="A108" s="84" t="s">
        <v>75</v>
      </c>
      <c r="B108" s="2" t="s">
        <v>10</v>
      </c>
      <c r="C108" s="2" t="s">
        <v>68</v>
      </c>
      <c r="D108" s="216" t="s">
        <v>612</v>
      </c>
      <c r="E108" s="217" t="s">
        <v>359</v>
      </c>
      <c r="F108" s="218" t="s">
        <v>613</v>
      </c>
      <c r="G108" s="2" t="s">
        <v>13</v>
      </c>
      <c r="H108" s="391">
        <f>SUM(прил4!I496+прил4!I99)</f>
        <v>454983</v>
      </c>
      <c r="I108" s="391"/>
      <c r="J108" s="391"/>
    </row>
    <row r="109" spans="1:10" s="475" customFormat="1" ht="33" customHeight="1" x14ac:dyDescent="0.25">
      <c r="A109" s="85" t="s">
        <v>507</v>
      </c>
      <c r="B109" s="2" t="s">
        <v>10</v>
      </c>
      <c r="C109" s="2" t="s">
        <v>68</v>
      </c>
      <c r="D109" s="216" t="s">
        <v>612</v>
      </c>
      <c r="E109" s="217" t="s">
        <v>359</v>
      </c>
      <c r="F109" s="218" t="s">
        <v>613</v>
      </c>
      <c r="G109" s="2" t="s">
        <v>16</v>
      </c>
      <c r="H109" s="391">
        <f>SUM(прил4!I497+прил4!I100)</f>
        <v>25000</v>
      </c>
      <c r="I109" s="391"/>
      <c r="J109" s="391"/>
    </row>
    <row r="110" spans="1:10" s="615" customFormat="1" ht="17.25" customHeight="1" x14ac:dyDescent="0.25">
      <c r="A110" s="86" t="s">
        <v>797</v>
      </c>
      <c r="B110" s="23" t="s">
        <v>10</v>
      </c>
      <c r="C110" s="55" t="s">
        <v>29</v>
      </c>
      <c r="D110" s="237"/>
      <c r="E110" s="238"/>
      <c r="F110" s="627"/>
      <c r="G110" s="23"/>
      <c r="H110" s="396">
        <f>SUM(H111)</f>
        <v>800000</v>
      </c>
      <c r="I110" s="396">
        <f t="shared" ref="I110:J113" si="33">SUM(I111)</f>
        <v>0</v>
      </c>
      <c r="J110" s="396">
        <f t="shared" si="33"/>
        <v>0</v>
      </c>
    </row>
    <row r="111" spans="1:10" s="615" customFormat="1" ht="15.75" x14ac:dyDescent="0.25">
      <c r="A111" s="75" t="s">
        <v>164</v>
      </c>
      <c r="B111" s="28" t="s">
        <v>10</v>
      </c>
      <c r="C111" s="42" t="s">
        <v>29</v>
      </c>
      <c r="D111" s="219" t="s">
        <v>183</v>
      </c>
      <c r="E111" s="220" t="s">
        <v>359</v>
      </c>
      <c r="F111" s="624" t="s">
        <v>360</v>
      </c>
      <c r="G111" s="28"/>
      <c r="H111" s="389">
        <f>SUM(H112)</f>
        <v>800000</v>
      </c>
      <c r="I111" s="389">
        <f t="shared" si="33"/>
        <v>0</v>
      </c>
      <c r="J111" s="389">
        <f t="shared" si="33"/>
        <v>0</v>
      </c>
    </row>
    <row r="112" spans="1:10" s="615" customFormat="1" ht="15.75" x14ac:dyDescent="0.25">
      <c r="A112" s="87" t="s">
        <v>798</v>
      </c>
      <c r="B112" s="2" t="s">
        <v>10</v>
      </c>
      <c r="C112" s="8" t="s">
        <v>29</v>
      </c>
      <c r="D112" s="234" t="s">
        <v>800</v>
      </c>
      <c r="E112" s="235" t="s">
        <v>359</v>
      </c>
      <c r="F112" s="343" t="s">
        <v>360</v>
      </c>
      <c r="G112" s="2"/>
      <c r="H112" s="390">
        <f>SUM(H113)</f>
        <v>800000</v>
      </c>
      <c r="I112" s="390">
        <f t="shared" si="33"/>
        <v>0</v>
      </c>
      <c r="J112" s="390">
        <f t="shared" si="33"/>
        <v>0</v>
      </c>
    </row>
    <row r="113" spans="1:11" s="615" customFormat="1" ht="15.75" x14ac:dyDescent="0.25">
      <c r="A113" s="3" t="s">
        <v>799</v>
      </c>
      <c r="B113" s="2" t="s">
        <v>10</v>
      </c>
      <c r="C113" s="8" t="s">
        <v>29</v>
      </c>
      <c r="D113" s="234" t="s">
        <v>800</v>
      </c>
      <c r="E113" s="235" t="s">
        <v>359</v>
      </c>
      <c r="F113" s="343" t="s">
        <v>801</v>
      </c>
      <c r="G113" s="2"/>
      <c r="H113" s="390">
        <f>SUM(H114)</f>
        <v>800000</v>
      </c>
      <c r="I113" s="390">
        <f t="shared" si="33"/>
        <v>0</v>
      </c>
      <c r="J113" s="390">
        <f t="shared" si="33"/>
        <v>0</v>
      </c>
    </row>
    <row r="114" spans="1:11" s="615" customFormat="1" ht="15.75" x14ac:dyDescent="0.25">
      <c r="A114" s="3" t="s">
        <v>18</v>
      </c>
      <c r="B114" s="2" t="s">
        <v>10</v>
      </c>
      <c r="C114" s="8" t="s">
        <v>29</v>
      </c>
      <c r="D114" s="234" t="s">
        <v>800</v>
      </c>
      <c r="E114" s="235" t="s">
        <v>359</v>
      </c>
      <c r="F114" s="343" t="s">
        <v>801</v>
      </c>
      <c r="G114" s="2" t="s">
        <v>17</v>
      </c>
      <c r="H114" s="391">
        <f>SUM(прил4!I105)</f>
        <v>800000</v>
      </c>
      <c r="I114" s="391"/>
      <c r="J114" s="391"/>
    </row>
    <row r="115" spans="1:11" ht="18" customHeight="1" x14ac:dyDescent="0.25">
      <c r="A115" s="86" t="s">
        <v>22</v>
      </c>
      <c r="B115" s="23" t="s">
        <v>10</v>
      </c>
      <c r="C115" s="40">
        <v>11</v>
      </c>
      <c r="D115" s="237"/>
      <c r="E115" s="238"/>
      <c r="F115" s="239"/>
      <c r="G115" s="22"/>
      <c r="H115" s="396">
        <f>SUM(H116)</f>
        <v>692200</v>
      </c>
      <c r="I115" s="396">
        <f t="shared" ref="I115:J118" si="34">SUM(I116)</f>
        <v>400000</v>
      </c>
      <c r="J115" s="396">
        <f t="shared" si="34"/>
        <v>400000</v>
      </c>
    </row>
    <row r="116" spans="1:11" ht="16.5" customHeight="1" x14ac:dyDescent="0.25">
      <c r="A116" s="75" t="s">
        <v>80</v>
      </c>
      <c r="B116" s="28" t="s">
        <v>10</v>
      </c>
      <c r="C116" s="30">
        <v>11</v>
      </c>
      <c r="D116" s="219" t="s">
        <v>178</v>
      </c>
      <c r="E116" s="220" t="s">
        <v>359</v>
      </c>
      <c r="F116" s="221" t="s">
        <v>360</v>
      </c>
      <c r="G116" s="28"/>
      <c r="H116" s="389">
        <f>SUM(H117)</f>
        <v>692200</v>
      </c>
      <c r="I116" s="389">
        <f t="shared" si="34"/>
        <v>400000</v>
      </c>
      <c r="J116" s="389">
        <f t="shared" si="34"/>
        <v>400000</v>
      </c>
    </row>
    <row r="117" spans="1:11" ht="15" customHeight="1" x14ac:dyDescent="0.25">
      <c r="A117" s="87" t="s">
        <v>81</v>
      </c>
      <c r="B117" s="2" t="s">
        <v>10</v>
      </c>
      <c r="C117" s="334">
        <v>11</v>
      </c>
      <c r="D117" s="234" t="s">
        <v>179</v>
      </c>
      <c r="E117" s="235" t="s">
        <v>359</v>
      </c>
      <c r="F117" s="236" t="s">
        <v>360</v>
      </c>
      <c r="G117" s="2"/>
      <c r="H117" s="390">
        <f>SUM(H118)</f>
        <v>692200</v>
      </c>
      <c r="I117" s="390">
        <f t="shared" si="34"/>
        <v>400000</v>
      </c>
      <c r="J117" s="390">
        <f t="shared" si="34"/>
        <v>400000</v>
      </c>
    </row>
    <row r="118" spans="1:11" ht="16.5" customHeight="1" x14ac:dyDescent="0.25">
      <c r="A118" s="3" t="s">
        <v>93</v>
      </c>
      <c r="B118" s="2" t="s">
        <v>10</v>
      </c>
      <c r="C118" s="334">
        <v>11</v>
      </c>
      <c r="D118" s="234" t="s">
        <v>179</v>
      </c>
      <c r="E118" s="235" t="s">
        <v>359</v>
      </c>
      <c r="F118" s="236" t="s">
        <v>382</v>
      </c>
      <c r="G118" s="2"/>
      <c r="H118" s="390">
        <f>SUM(H119)</f>
        <v>692200</v>
      </c>
      <c r="I118" s="390">
        <f t="shared" si="34"/>
        <v>400000</v>
      </c>
      <c r="J118" s="390">
        <f t="shared" si="34"/>
        <v>400000</v>
      </c>
    </row>
    <row r="119" spans="1:11" ht="17.25" customHeight="1" x14ac:dyDescent="0.25">
      <c r="A119" s="3" t="s">
        <v>18</v>
      </c>
      <c r="B119" s="2" t="s">
        <v>10</v>
      </c>
      <c r="C119" s="334">
        <v>11</v>
      </c>
      <c r="D119" s="234" t="s">
        <v>179</v>
      </c>
      <c r="E119" s="235" t="s">
        <v>359</v>
      </c>
      <c r="F119" s="236" t="s">
        <v>382</v>
      </c>
      <c r="G119" s="2" t="s">
        <v>17</v>
      </c>
      <c r="H119" s="391">
        <f>SUM(прил4!I110)</f>
        <v>692200</v>
      </c>
      <c r="I119" s="391">
        <f>SUM(прил4!J110)</f>
        <v>400000</v>
      </c>
      <c r="J119" s="391">
        <f>SUM(прил4!K110)</f>
        <v>400000</v>
      </c>
    </row>
    <row r="120" spans="1:11" ht="15.75" x14ac:dyDescent="0.25">
      <c r="A120" s="86" t="s">
        <v>23</v>
      </c>
      <c r="B120" s="23" t="s">
        <v>10</v>
      </c>
      <c r="C120" s="40">
        <v>13</v>
      </c>
      <c r="D120" s="237"/>
      <c r="E120" s="238"/>
      <c r="F120" s="239"/>
      <c r="G120" s="22"/>
      <c r="H120" s="396">
        <f>SUM(+H126+H131+H159+H168+H181+H121+H140+H145+H150)</f>
        <v>27074611</v>
      </c>
      <c r="I120" s="396">
        <f t="shared" ref="I120:J120" si="35">SUM(+I126+I131+I159+I168+I181+I121+I140+I145+I150)</f>
        <v>19103977</v>
      </c>
      <c r="J120" s="396">
        <f t="shared" si="35"/>
        <v>19129977</v>
      </c>
    </row>
    <row r="121" spans="1:11" ht="33.75" customHeight="1" x14ac:dyDescent="0.25">
      <c r="A121" s="27" t="s">
        <v>139</v>
      </c>
      <c r="B121" s="28" t="s">
        <v>10</v>
      </c>
      <c r="C121" s="30">
        <v>13</v>
      </c>
      <c r="D121" s="213" t="s">
        <v>209</v>
      </c>
      <c r="E121" s="214" t="s">
        <v>359</v>
      </c>
      <c r="F121" s="215" t="s">
        <v>360</v>
      </c>
      <c r="G121" s="31"/>
      <c r="H121" s="389">
        <f>SUM(H122)</f>
        <v>51136</v>
      </c>
      <c r="I121" s="389">
        <f t="shared" ref="I121:J124" si="36">SUM(I122)</f>
        <v>0</v>
      </c>
      <c r="J121" s="389">
        <f t="shared" si="36"/>
        <v>0</v>
      </c>
    </row>
    <row r="122" spans="1:11" ht="31.5" customHeight="1" x14ac:dyDescent="0.25">
      <c r="A122" s="3" t="s">
        <v>146</v>
      </c>
      <c r="B122" s="2" t="s">
        <v>10</v>
      </c>
      <c r="C122" s="2">
        <v>13</v>
      </c>
      <c r="D122" s="216" t="s">
        <v>441</v>
      </c>
      <c r="E122" s="217" t="s">
        <v>359</v>
      </c>
      <c r="F122" s="218" t="s">
        <v>360</v>
      </c>
      <c r="G122" s="2"/>
      <c r="H122" s="390">
        <f>SUM(H123)</f>
        <v>51136</v>
      </c>
      <c r="I122" s="390">
        <f t="shared" si="36"/>
        <v>0</v>
      </c>
      <c r="J122" s="390">
        <f t="shared" si="36"/>
        <v>0</v>
      </c>
    </row>
    <row r="123" spans="1:11" ht="15" customHeight="1" x14ac:dyDescent="0.25">
      <c r="A123" s="69" t="s">
        <v>527</v>
      </c>
      <c r="B123" s="2" t="s">
        <v>10</v>
      </c>
      <c r="C123" s="2">
        <v>13</v>
      </c>
      <c r="D123" s="216" t="s">
        <v>213</v>
      </c>
      <c r="E123" s="217" t="s">
        <v>12</v>
      </c>
      <c r="F123" s="218" t="s">
        <v>360</v>
      </c>
      <c r="G123" s="2"/>
      <c r="H123" s="390">
        <f>SUM(H124)</f>
        <v>51136</v>
      </c>
      <c r="I123" s="390">
        <f t="shared" si="36"/>
        <v>0</v>
      </c>
      <c r="J123" s="390">
        <f t="shared" si="36"/>
        <v>0</v>
      </c>
      <c r="K123" s="269"/>
    </row>
    <row r="124" spans="1:11" ht="32.25" customHeight="1" x14ac:dyDescent="0.25">
      <c r="A124" s="89" t="s">
        <v>415</v>
      </c>
      <c r="B124" s="2" t="s">
        <v>10</v>
      </c>
      <c r="C124" s="2">
        <v>13</v>
      </c>
      <c r="D124" s="216" t="s">
        <v>213</v>
      </c>
      <c r="E124" s="217" t="s">
        <v>12</v>
      </c>
      <c r="F124" s="236" t="s">
        <v>414</v>
      </c>
      <c r="G124" s="2"/>
      <c r="H124" s="390">
        <f>SUM(H125)</f>
        <v>51136</v>
      </c>
      <c r="I124" s="390">
        <f t="shared" si="36"/>
        <v>0</v>
      </c>
      <c r="J124" s="390">
        <f t="shared" si="36"/>
        <v>0</v>
      </c>
    </row>
    <row r="125" spans="1:11" ht="15.75" customHeight="1" x14ac:dyDescent="0.25">
      <c r="A125" s="90" t="s">
        <v>21</v>
      </c>
      <c r="B125" s="2" t="s">
        <v>10</v>
      </c>
      <c r="C125" s="2">
        <v>13</v>
      </c>
      <c r="D125" s="216" t="s">
        <v>213</v>
      </c>
      <c r="E125" s="217" t="s">
        <v>12</v>
      </c>
      <c r="F125" s="236" t="s">
        <v>414</v>
      </c>
      <c r="G125" s="2" t="s">
        <v>66</v>
      </c>
      <c r="H125" s="392">
        <f>SUM(прил4!I733)</f>
        <v>51136</v>
      </c>
      <c r="I125" s="392">
        <f>SUM(прил4!J733)</f>
        <v>0</v>
      </c>
      <c r="J125" s="392">
        <f>SUM(прил4!K733)</f>
        <v>0</v>
      </c>
    </row>
    <row r="126" spans="1:11" ht="49.5" customHeight="1" x14ac:dyDescent="0.25">
      <c r="A126" s="27" t="s">
        <v>117</v>
      </c>
      <c r="B126" s="28" t="s">
        <v>10</v>
      </c>
      <c r="C126" s="30">
        <v>13</v>
      </c>
      <c r="D126" s="219" t="s">
        <v>384</v>
      </c>
      <c r="E126" s="220" t="s">
        <v>359</v>
      </c>
      <c r="F126" s="221" t="s">
        <v>360</v>
      </c>
      <c r="G126" s="28"/>
      <c r="H126" s="389">
        <f>SUM(H127)</f>
        <v>3000</v>
      </c>
      <c r="I126" s="389">
        <f t="shared" ref="I126:J129" si="37">SUM(I127)</f>
        <v>3000</v>
      </c>
      <c r="J126" s="389">
        <f t="shared" si="37"/>
        <v>3000</v>
      </c>
    </row>
    <row r="127" spans="1:11" ht="63" customHeight="1" x14ac:dyDescent="0.25">
      <c r="A127" s="54" t="s">
        <v>118</v>
      </c>
      <c r="B127" s="2" t="s">
        <v>10</v>
      </c>
      <c r="C127" s="334">
        <v>13</v>
      </c>
      <c r="D127" s="234" t="s">
        <v>180</v>
      </c>
      <c r="E127" s="235" t="s">
        <v>359</v>
      </c>
      <c r="F127" s="236" t="s">
        <v>360</v>
      </c>
      <c r="G127" s="2"/>
      <c r="H127" s="390">
        <f>SUM(H128)</f>
        <v>3000</v>
      </c>
      <c r="I127" s="390">
        <f t="shared" si="37"/>
        <v>3000</v>
      </c>
      <c r="J127" s="390">
        <f t="shared" si="37"/>
        <v>3000</v>
      </c>
    </row>
    <row r="128" spans="1:11" ht="47.25" customHeight="1" x14ac:dyDescent="0.25">
      <c r="A128" s="54" t="s">
        <v>385</v>
      </c>
      <c r="B128" s="2" t="s">
        <v>10</v>
      </c>
      <c r="C128" s="334">
        <v>13</v>
      </c>
      <c r="D128" s="234" t="s">
        <v>180</v>
      </c>
      <c r="E128" s="235" t="s">
        <v>10</v>
      </c>
      <c r="F128" s="236" t="s">
        <v>360</v>
      </c>
      <c r="G128" s="2"/>
      <c r="H128" s="390">
        <f>SUM(H129)</f>
        <v>3000</v>
      </c>
      <c r="I128" s="390">
        <f t="shared" si="37"/>
        <v>3000</v>
      </c>
      <c r="J128" s="390">
        <f t="shared" si="37"/>
        <v>3000</v>
      </c>
    </row>
    <row r="129" spans="1:10" ht="17.25" customHeight="1" x14ac:dyDescent="0.25">
      <c r="A129" s="84" t="s">
        <v>387</v>
      </c>
      <c r="B129" s="2" t="s">
        <v>10</v>
      </c>
      <c r="C129" s="334">
        <v>13</v>
      </c>
      <c r="D129" s="234" t="s">
        <v>180</v>
      </c>
      <c r="E129" s="235" t="s">
        <v>10</v>
      </c>
      <c r="F129" s="236" t="s">
        <v>386</v>
      </c>
      <c r="G129" s="2"/>
      <c r="H129" s="390">
        <f>SUM(H130)</f>
        <v>3000</v>
      </c>
      <c r="I129" s="390">
        <f t="shared" si="37"/>
        <v>3000</v>
      </c>
      <c r="J129" s="390">
        <f t="shared" si="37"/>
        <v>3000</v>
      </c>
    </row>
    <row r="130" spans="1:10" ht="32.25" customHeight="1" x14ac:dyDescent="0.25">
      <c r="A130" s="89" t="s">
        <v>507</v>
      </c>
      <c r="B130" s="2" t="s">
        <v>10</v>
      </c>
      <c r="C130" s="334">
        <v>13</v>
      </c>
      <c r="D130" s="234" t="s">
        <v>180</v>
      </c>
      <c r="E130" s="235" t="s">
        <v>10</v>
      </c>
      <c r="F130" s="236" t="s">
        <v>386</v>
      </c>
      <c r="G130" s="2" t="s">
        <v>16</v>
      </c>
      <c r="H130" s="391">
        <f>SUM(прил4!I121)</f>
        <v>3000</v>
      </c>
      <c r="I130" s="391">
        <f>SUM(прил4!J121)</f>
        <v>3000</v>
      </c>
      <c r="J130" s="391">
        <f>SUM(прил4!K121)</f>
        <v>3000</v>
      </c>
    </row>
    <row r="131" spans="1:10" ht="48" customHeight="1" x14ac:dyDescent="0.25">
      <c r="A131" s="75" t="s">
        <v>166</v>
      </c>
      <c r="B131" s="28" t="s">
        <v>10</v>
      </c>
      <c r="C131" s="30">
        <v>13</v>
      </c>
      <c r="D131" s="219" t="s">
        <v>410</v>
      </c>
      <c r="E131" s="220" t="s">
        <v>359</v>
      </c>
      <c r="F131" s="221" t="s">
        <v>360</v>
      </c>
      <c r="G131" s="28"/>
      <c r="H131" s="389">
        <f>SUM(H132+H136)</f>
        <v>153408</v>
      </c>
      <c r="I131" s="389">
        <f t="shared" ref="I131:J131" si="38">SUM(I132+I136)</f>
        <v>0</v>
      </c>
      <c r="J131" s="389">
        <f t="shared" si="38"/>
        <v>0</v>
      </c>
    </row>
    <row r="132" spans="1:10" ht="79.5" customHeight="1" x14ac:dyDescent="0.25">
      <c r="A132" s="84" t="s">
        <v>219</v>
      </c>
      <c r="B132" s="2" t="s">
        <v>10</v>
      </c>
      <c r="C132" s="334">
        <v>13</v>
      </c>
      <c r="D132" s="234" t="s">
        <v>218</v>
      </c>
      <c r="E132" s="235" t="s">
        <v>359</v>
      </c>
      <c r="F132" s="236" t="s">
        <v>360</v>
      </c>
      <c r="G132" s="2"/>
      <c r="H132" s="390">
        <f>SUM(H133)</f>
        <v>51136</v>
      </c>
      <c r="I132" s="390">
        <f t="shared" ref="I132:J134" si="39">SUM(I133)</f>
        <v>0</v>
      </c>
      <c r="J132" s="390">
        <f t="shared" si="39"/>
        <v>0</v>
      </c>
    </row>
    <row r="133" spans="1:10" ht="48.75" customHeight="1" x14ac:dyDescent="0.25">
      <c r="A133" s="3" t="s">
        <v>411</v>
      </c>
      <c r="B133" s="2" t="s">
        <v>10</v>
      </c>
      <c r="C133" s="334">
        <v>13</v>
      </c>
      <c r="D133" s="234" t="s">
        <v>218</v>
      </c>
      <c r="E133" s="235" t="s">
        <v>10</v>
      </c>
      <c r="F133" s="236" t="s">
        <v>360</v>
      </c>
      <c r="G133" s="2"/>
      <c r="H133" s="390">
        <f>SUM(H134)</f>
        <v>51136</v>
      </c>
      <c r="I133" s="390">
        <f t="shared" si="39"/>
        <v>0</v>
      </c>
      <c r="J133" s="390">
        <f t="shared" si="39"/>
        <v>0</v>
      </c>
    </row>
    <row r="134" spans="1:10" ht="33.75" customHeight="1" x14ac:dyDescent="0.25">
      <c r="A134" s="89" t="s">
        <v>415</v>
      </c>
      <c r="B134" s="2" t="s">
        <v>10</v>
      </c>
      <c r="C134" s="334">
        <v>13</v>
      </c>
      <c r="D134" s="234" t="s">
        <v>218</v>
      </c>
      <c r="E134" s="235" t="s">
        <v>10</v>
      </c>
      <c r="F134" s="236" t="s">
        <v>414</v>
      </c>
      <c r="G134" s="2"/>
      <c r="H134" s="390">
        <f>SUM(H135)</f>
        <v>51136</v>
      </c>
      <c r="I134" s="390">
        <f t="shared" si="39"/>
        <v>0</v>
      </c>
      <c r="J134" s="390">
        <f t="shared" si="39"/>
        <v>0</v>
      </c>
    </row>
    <row r="135" spans="1:10" ht="18" customHeight="1" x14ac:dyDescent="0.25">
      <c r="A135" s="90" t="s">
        <v>21</v>
      </c>
      <c r="B135" s="2" t="s">
        <v>10</v>
      </c>
      <c r="C135" s="334">
        <v>13</v>
      </c>
      <c r="D135" s="234" t="s">
        <v>218</v>
      </c>
      <c r="E135" s="235" t="s">
        <v>10</v>
      </c>
      <c r="F135" s="236" t="s">
        <v>414</v>
      </c>
      <c r="G135" s="2" t="s">
        <v>66</v>
      </c>
      <c r="H135" s="391">
        <f>SUM(прил4!I126)</f>
        <v>51136</v>
      </c>
      <c r="I135" s="391">
        <f>SUM(прил4!J126)</f>
        <v>0</v>
      </c>
      <c r="J135" s="391">
        <f>SUM(прил4!K126)</f>
        <v>0</v>
      </c>
    </row>
    <row r="136" spans="1:10" ht="80.25" customHeight="1" x14ac:dyDescent="0.25">
      <c r="A136" s="84" t="s">
        <v>167</v>
      </c>
      <c r="B136" s="2" t="s">
        <v>10</v>
      </c>
      <c r="C136" s="334">
        <v>13</v>
      </c>
      <c r="D136" s="234" t="s">
        <v>194</v>
      </c>
      <c r="E136" s="235" t="s">
        <v>359</v>
      </c>
      <c r="F136" s="236" t="s">
        <v>360</v>
      </c>
      <c r="G136" s="2"/>
      <c r="H136" s="390">
        <f>SUM(H137)</f>
        <v>102272</v>
      </c>
      <c r="I136" s="390">
        <f t="shared" ref="I136:J138" si="40">SUM(I137)</f>
        <v>0</v>
      </c>
      <c r="J136" s="390">
        <f t="shared" si="40"/>
        <v>0</v>
      </c>
    </row>
    <row r="137" spans="1:10" ht="32.25" customHeight="1" x14ac:dyDescent="0.25">
      <c r="A137" s="3" t="s">
        <v>416</v>
      </c>
      <c r="B137" s="2" t="s">
        <v>10</v>
      </c>
      <c r="C137" s="334">
        <v>13</v>
      </c>
      <c r="D137" s="234" t="s">
        <v>194</v>
      </c>
      <c r="E137" s="235" t="s">
        <v>10</v>
      </c>
      <c r="F137" s="236" t="s">
        <v>360</v>
      </c>
      <c r="G137" s="2"/>
      <c r="H137" s="390">
        <f>SUM(H138)</f>
        <v>102272</v>
      </c>
      <c r="I137" s="390">
        <f t="shared" si="40"/>
        <v>0</v>
      </c>
      <c r="J137" s="390">
        <f t="shared" si="40"/>
        <v>0</v>
      </c>
    </row>
    <row r="138" spans="1:10" ht="32.25" customHeight="1" x14ac:dyDescent="0.25">
      <c r="A138" s="89" t="s">
        <v>415</v>
      </c>
      <c r="B138" s="2" t="s">
        <v>10</v>
      </c>
      <c r="C138" s="334">
        <v>13</v>
      </c>
      <c r="D138" s="234" t="s">
        <v>194</v>
      </c>
      <c r="E138" s="235" t="s">
        <v>10</v>
      </c>
      <c r="F138" s="236" t="s">
        <v>414</v>
      </c>
      <c r="G138" s="2"/>
      <c r="H138" s="390">
        <f>SUM(H139)</f>
        <v>102272</v>
      </c>
      <c r="I138" s="390">
        <f t="shared" si="40"/>
        <v>0</v>
      </c>
      <c r="J138" s="390">
        <f t="shared" si="40"/>
        <v>0</v>
      </c>
    </row>
    <row r="139" spans="1:10" ht="17.25" customHeight="1" x14ac:dyDescent="0.25">
      <c r="A139" s="90" t="s">
        <v>21</v>
      </c>
      <c r="B139" s="2" t="s">
        <v>10</v>
      </c>
      <c r="C139" s="334">
        <v>13</v>
      </c>
      <c r="D139" s="234" t="s">
        <v>194</v>
      </c>
      <c r="E139" s="235" t="s">
        <v>10</v>
      </c>
      <c r="F139" s="236" t="s">
        <v>414</v>
      </c>
      <c r="G139" s="2" t="s">
        <v>66</v>
      </c>
      <c r="H139" s="391">
        <f>SUM(прил4!I130)</f>
        <v>102272</v>
      </c>
      <c r="I139" s="391">
        <f>SUM(прил4!J130)</f>
        <v>0</v>
      </c>
      <c r="J139" s="391">
        <f>SUM(прил4!K130)</f>
        <v>0</v>
      </c>
    </row>
    <row r="140" spans="1:10" ht="31.5" customHeight="1" x14ac:dyDescent="0.25">
      <c r="A140" s="75" t="s">
        <v>110</v>
      </c>
      <c r="B140" s="28" t="s">
        <v>10</v>
      </c>
      <c r="C140" s="28">
        <v>13</v>
      </c>
      <c r="D140" s="213" t="s">
        <v>371</v>
      </c>
      <c r="E140" s="214" t="s">
        <v>359</v>
      </c>
      <c r="F140" s="215" t="s">
        <v>360</v>
      </c>
      <c r="G140" s="28"/>
      <c r="H140" s="389">
        <f>SUM(H141)</f>
        <v>36500</v>
      </c>
      <c r="I140" s="389">
        <f t="shared" ref="I140:J143" si="41">SUM(I141)</f>
        <v>0</v>
      </c>
      <c r="J140" s="389">
        <f t="shared" si="41"/>
        <v>0</v>
      </c>
    </row>
    <row r="141" spans="1:10" ht="63" customHeight="1" x14ac:dyDescent="0.25">
      <c r="A141" s="76" t="s">
        <v>474</v>
      </c>
      <c r="B141" s="2" t="s">
        <v>10</v>
      </c>
      <c r="C141" s="2">
        <v>13</v>
      </c>
      <c r="D141" s="216" t="s">
        <v>473</v>
      </c>
      <c r="E141" s="217" t="s">
        <v>359</v>
      </c>
      <c r="F141" s="218" t="s">
        <v>360</v>
      </c>
      <c r="G141" s="2"/>
      <c r="H141" s="390">
        <f>SUM(H142)</f>
        <v>36500</v>
      </c>
      <c r="I141" s="390">
        <f t="shared" si="41"/>
        <v>0</v>
      </c>
      <c r="J141" s="390">
        <f t="shared" si="41"/>
        <v>0</v>
      </c>
    </row>
    <row r="142" spans="1:10" ht="33" customHeight="1" x14ac:dyDescent="0.25">
      <c r="A142" s="76" t="s">
        <v>475</v>
      </c>
      <c r="B142" s="2" t="s">
        <v>10</v>
      </c>
      <c r="C142" s="2">
        <v>13</v>
      </c>
      <c r="D142" s="216" t="s">
        <v>473</v>
      </c>
      <c r="E142" s="217" t="s">
        <v>10</v>
      </c>
      <c r="F142" s="218" t="s">
        <v>360</v>
      </c>
      <c r="G142" s="2"/>
      <c r="H142" s="390">
        <f>SUM(H143)</f>
        <v>36500</v>
      </c>
      <c r="I142" s="390">
        <f t="shared" si="41"/>
        <v>0</v>
      </c>
      <c r="J142" s="390">
        <f t="shared" si="41"/>
        <v>0</v>
      </c>
    </row>
    <row r="143" spans="1:10" ht="17.25" customHeight="1" x14ac:dyDescent="0.25">
      <c r="A143" s="88" t="s">
        <v>477</v>
      </c>
      <c r="B143" s="2" t="s">
        <v>10</v>
      </c>
      <c r="C143" s="2">
        <v>13</v>
      </c>
      <c r="D143" s="216" t="s">
        <v>473</v>
      </c>
      <c r="E143" s="217" t="s">
        <v>10</v>
      </c>
      <c r="F143" s="218" t="s">
        <v>476</v>
      </c>
      <c r="G143" s="2"/>
      <c r="H143" s="390">
        <f>SUM(H144)</f>
        <v>36500</v>
      </c>
      <c r="I143" s="390">
        <f t="shared" si="41"/>
        <v>0</v>
      </c>
      <c r="J143" s="390">
        <f t="shared" si="41"/>
        <v>0</v>
      </c>
    </row>
    <row r="144" spans="1:10" ht="31.5" customHeight="1" x14ac:dyDescent="0.25">
      <c r="A144" s="89" t="s">
        <v>507</v>
      </c>
      <c r="B144" s="2" t="s">
        <v>10</v>
      </c>
      <c r="C144" s="2">
        <v>13</v>
      </c>
      <c r="D144" s="216" t="s">
        <v>473</v>
      </c>
      <c r="E144" s="217" t="s">
        <v>10</v>
      </c>
      <c r="F144" s="218" t="s">
        <v>476</v>
      </c>
      <c r="G144" s="2" t="s">
        <v>16</v>
      </c>
      <c r="H144" s="392">
        <f>SUM(прил4!I135)</f>
        <v>36500</v>
      </c>
      <c r="I144" s="392">
        <f>SUM(прил4!J135)</f>
        <v>0</v>
      </c>
      <c r="J144" s="392">
        <f>SUM(прил4!K135)</f>
        <v>0</v>
      </c>
    </row>
    <row r="145" spans="1:10" ht="50.25" customHeight="1" x14ac:dyDescent="0.25">
      <c r="A145" s="93" t="s">
        <v>122</v>
      </c>
      <c r="B145" s="28" t="s">
        <v>10</v>
      </c>
      <c r="C145" s="28">
        <v>13</v>
      </c>
      <c r="D145" s="213" t="s">
        <v>393</v>
      </c>
      <c r="E145" s="214" t="s">
        <v>359</v>
      </c>
      <c r="F145" s="215" t="s">
        <v>360</v>
      </c>
      <c r="G145" s="28"/>
      <c r="H145" s="389">
        <f>SUM(H146)</f>
        <v>51136</v>
      </c>
      <c r="I145" s="389">
        <f t="shared" ref="I145:J148" si="42">SUM(I146)</f>
        <v>0</v>
      </c>
      <c r="J145" s="389">
        <f t="shared" si="42"/>
        <v>0</v>
      </c>
    </row>
    <row r="146" spans="1:10" ht="63.75" customHeight="1" x14ac:dyDescent="0.25">
      <c r="A146" s="76" t="s">
        <v>123</v>
      </c>
      <c r="B146" s="2" t="s">
        <v>10</v>
      </c>
      <c r="C146" s="2">
        <v>13</v>
      </c>
      <c r="D146" s="255" t="s">
        <v>190</v>
      </c>
      <c r="E146" s="256" t="s">
        <v>359</v>
      </c>
      <c r="F146" s="257" t="s">
        <v>360</v>
      </c>
      <c r="G146" s="71"/>
      <c r="H146" s="393">
        <f>SUM(H147)</f>
        <v>51136</v>
      </c>
      <c r="I146" s="393">
        <f t="shared" si="42"/>
        <v>0</v>
      </c>
      <c r="J146" s="393">
        <f t="shared" si="42"/>
        <v>0</v>
      </c>
    </row>
    <row r="147" spans="1:10" ht="48" customHeight="1" x14ac:dyDescent="0.25">
      <c r="A147" s="76" t="s">
        <v>396</v>
      </c>
      <c r="B147" s="2" t="s">
        <v>10</v>
      </c>
      <c r="C147" s="2">
        <v>13</v>
      </c>
      <c r="D147" s="255" t="s">
        <v>190</v>
      </c>
      <c r="E147" s="256" t="s">
        <v>10</v>
      </c>
      <c r="F147" s="257" t="s">
        <v>360</v>
      </c>
      <c r="G147" s="71"/>
      <c r="H147" s="393">
        <f>SUM(H148)</f>
        <v>51136</v>
      </c>
      <c r="I147" s="393">
        <f t="shared" si="42"/>
        <v>0</v>
      </c>
      <c r="J147" s="393">
        <f t="shared" si="42"/>
        <v>0</v>
      </c>
    </row>
    <row r="148" spans="1:10" ht="30.75" customHeight="1" x14ac:dyDescent="0.25">
      <c r="A148" s="69" t="s">
        <v>415</v>
      </c>
      <c r="B148" s="2" t="s">
        <v>10</v>
      </c>
      <c r="C148" s="2">
        <v>13</v>
      </c>
      <c r="D148" s="255" t="s">
        <v>190</v>
      </c>
      <c r="E148" s="256" t="s">
        <v>10</v>
      </c>
      <c r="F148" s="257" t="s">
        <v>414</v>
      </c>
      <c r="G148" s="71"/>
      <c r="H148" s="393">
        <f>SUM(H149)</f>
        <v>51136</v>
      </c>
      <c r="I148" s="393">
        <f t="shared" si="42"/>
        <v>0</v>
      </c>
      <c r="J148" s="393">
        <f t="shared" si="42"/>
        <v>0</v>
      </c>
    </row>
    <row r="149" spans="1:10" ht="17.25" customHeight="1" x14ac:dyDescent="0.25">
      <c r="A149" s="91" t="s">
        <v>21</v>
      </c>
      <c r="B149" s="2" t="s">
        <v>10</v>
      </c>
      <c r="C149" s="2">
        <v>13</v>
      </c>
      <c r="D149" s="255" t="s">
        <v>190</v>
      </c>
      <c r="E149" s="256" t="s">
        <v>10</v>
      </c>
      <c r="F149" s="257" t="s">
        <v>414</v>
      </c>
      <c r="G149" s="71" t="s">
        <v>66</v>
      </c>
      <c r="H149" s="394">
        <f>SUM(прил4!I140)</f>
        <v>51136</v>
      </c>
      <c r="I149" s="394">
        <f>SUM(прил4!J140)</f>
        <v>0</v>
      </c>
      <c r="J149" s="394">
        <f>SUM(прил4!K140)</f>
        <v>0</v>
      </c>
    </row>
    <row r="150" spans="1:10" s="593" customFormat="1" ht="33.75" customHeight="1" x14ac:dyDescent="0.25">
      <c r="A150" s="27" t="s">
        <v>113</v>
      </c>
      <c r="B150" s="28" t="s">
        <v>10</v>
      </c>
      <c r="C150" s="30">
        <v>13</v>
      </c>
      <c r="D150" s="213" t="s">
        <v>196</v>
      </c>
      <c r="E150" s="214" t="s">
        <v>359</v>
      </c>
      <c r="F150" s="215" t="s">
        <v>360</v>
      </c>
      <c r="G150" s="28"/>
      <c r="H150" s="389">
        <f>SUM(H151)</f>
        <v>12738269</v>
      </c>
      <c r="I150" s="389">
        <f t="shared" ref="I150:J151" si="43">SUM(I151)</f>
        <v>9194777</v>
      </c>
      <c r="J150" s="389">
        <f t="shared" si="43"/>
        <v>9194777</v>
      </c>
    </row>
    <row r="151" spans="1:10" s="593" customFormat="1" ht="63" x14ac:dyDescent="0.25">
      <c r="A151" s="3" t="s">
        <v>114</v>
      </c>
      <c r="B151" s="2" t="s">
        <v>10</v>
      </c>
      <c r="C151" s="2">
        <v>13</v>
      </c>
      <c r="D151" s="216" t="s">
        <v>197</v>
      </c>
      <c r="E151" s="217" t="s">
        <v>359</v>
      </c>
      <c r="F151" s="218" t="s">
        <v>360</v>
      </c>
      <c r="G151" s="2"/>
      <c r="H151" s="390">
        <f>SUM(H152)</f>
        <v>12738269</v>
      </c>
      <c r="I151" s="390">
        <f t="shared" si="43"/>
        <v>9194777</v>
      </c>
      <c r="J151" s="390">
        <f t="shared" si="43"/>
        <v>9194777</v>
      </c>
    </row>
    <row r="152" spans="1:10" s="593" customFormat="1" ht="65.25" customHeight="1" x14ac:dyDescent="0.25">
      <c r="A152" s="3" t="s">
        <v>381</v>
      </c>
      <c r="B152" s="2" t="s">
        <v>10</v>
      </c>
      <c r="C152" s="2">
        <v>13</v>
      </c>
      <c r="D152" s="216" t="s">
        <v>197</v>
      </c>
      <c r="E152" s="217" t="s">
        <v>10</v>
      </c>
      <c r="F152" s="218" t="s">
        <v>360</v>
      </c>
      <c r="G152" s="2"/>
      <c r="H152" s="390">
        <f>SUM(H155+H153)</f>
        <v>12738269</v>
      </c>
      <c r="I152" s="390">
        <f t="shared" ref="I152:J152" si="44">SUM(I155+I153)</f>
        <v>9194777</v>
      </c>
      <c r="J152" s="390">
        <f t="shared" si="44"/>
        <v>9194777</v>
      </c>
    </row>
    <row r="153" spans="1:10" ht="33" customHeight="1" x14ac:dyDescent="0.25">
      <c r="A153" s="3" t="s">
        <v>144</v>
      </c>
      <c r="B153" s="2" t="s">
        <v>10</v>
      </c>
      <c r="C153" s="2">
        <v>13</v>
      </c>
      <c r="D153" s="216" t="s">
        <v>197</v>
      </c>
      <c r="E153" s="217" t="s">
        <v>10</v>
      </c>
      <c r="F153" s="218" t="s">
        <v>439</v>
      </c>
      <c r="G153" s="2"/>
      <c r="H153" s="390">
        <f>SUM(H154)</f>
        <v>100710</v>
      </c>
      <c r="I153" s="390">
        <f t="shared" ref="I153:J153" si="45">SUM(I154)</f>
        <v>86633</v>
      </c>
      <c r="J153" s="390">
        <f t="shared" si="45"/>
        <v>86633</v>
      </c>
    </row>
    <row r="154" spans="1:10" ht="47.25" x14ac:dyDescent="0.25">
      <c r="A154" s="84" t="s">
        <v>75</v>
      </c>
      <c r="B154" s="2" t="s">
        <v>10</v>
      </c>
      <c r="C154" s="2">
        <v>13</v>
      </c>
      <c r="D154" s="216" t="s">
        <v>197</v>
      </c>
      <c r="E154" s="217" t="s">
        <v>10</v>
      </c>
      <c r="F154" s="218" t="s">
        <v>439</v>
      </c>
      <c r="G154" s="2" t="s">
        <v>13</v>
      </c>
      <c r="H154" s="392">
        <f>SUM(прил4!I453)</f>
        <v>100710</v>
      </c>
      <c r="I154" s="392">
        <f>SUM(прил4!J453)</f>
        <v>86633</v>
      </c>
      <c r="J154" s="392">
        <f>SUM(прил4!K453)</f>
        <v>86633</v>
      </c>
    </row>
    <row r="155" spans="1:10" s="593" customFormat="1" ht="31.5" x14ac:dyDescent="0.25">
      <c r="A155" s="3" t="s">
        <v>83</v>
      </c>
      <c r="B155" s="2" t="s">
        <v>10</v>
      </c>
      <c r="C155" s="2">
        <v>13</v>
      </c>
      <c r="D155" s="216" t="s">
        <v>197</v>
      </c>
      <c r="E155" s="217" t="s">
        <v>10</v>
      </c>
      <c r="F155" s="218" t="s">
        <v>391</v>
      </c>
      <c r="G155" s="2"/>
      <c r="H155" s="390">
        <f>SUM(H156:H158)</f>
        <v>12637559</v>
      </c>
      <c r="I155" s="390">
        <f t="shared" ref="I155:J155" si="46">SUM(I156:I158)</f>
        <v>9108144</v>
      </c>
      <c r="J155" s="390">
        <f t="shared" si="46"/>
        <v>9108144</v>
      </c>
    </row>
    <row r="156" spans="1:10" s="593" customFormat="1" ht="47.25" x14ac:dyDescent="0.25">
      <c r="A156" s="84" t="s">
        <v>75</v>
      </c>
      <c r="B156" s="2" t="s">
        <v>10</v>
      </c>
      <c r="C156" s="2">
        <v>13</v>
      </c>
      <c r="D156" s="216" t="s">
        <v>197</v>
      </c>
      <c r="E156" s="217" t="s">
        <v>10</v>
      </c>
      <c r="F156" s="218" t="s">
        <v>391</v>
      </c>
      <c r="G156" s="2" t="s">
        <v>13</v>
      </c>
      <c r="H156" s="391">
        <f>SUM(прил4!I455)</f>
        <v>11866869</v>
      </c>
      <c r="I156" s="391">
        <f>SUM(прил4!J455)</f>
        <v>8493118</v>
      </c>
      <c r="J156" s="391">
        <f>SUM(прил4!K455)</f>
        <v>8493118</v>
      </c>
    </row>
    <row r="157" spans="1:10" s="593" customFormat="1" ht="31.5" x14ac:dyDescent="0.25">
      <c r="A157" s="537" t="s">
        <v>507</v>
      </c>
      <c r="B157" s="2" t="s">
        <v>10</v>
      </c>
      <c r="C157" s="2">
        <v>13</v>
      </c>
      <c r="D157" s="216" t="s">
        <v>197</v>
      </c>
      <c r="E157" s="217" t="s">
        <v>10</v>
      </c>
      <c r="F157" s="218" t="s">
        <v>391</v>
      </c>
      <c r="G157" s="2" t="s">
        <v>16</v>
      </c>
      <c r="H157" s="391">
        <f>SUM(прил4!I456)</f>
        <v>767294</v>
      </c>
      <c r="I157" s="391">
        <f>SUM(прил4!J456)</f>
        <v>614026</v>
      </c>
      <c r="J157" s="391">
        <f>SUM(прил4!K456)</f>
        <v>614026</v>
      </c>
    </row>
    <row r="158" spans="1:10" s="615" customFormat="1" ht="15.75" x14ac:dyDescent="0.25">
      <c r="A158" s="91" t="s">
        <v>21</v>
      </c>
      <c r="B158" s="2" t="s">
        <v>10</v>
      </c>
      <c r="C158" s="2">
        <v>13</v>
      </c>
      <c r="D158" s="216" t="s">
        <v>197</v>
      </c>
      <c r="E158" s="217" t="s">
        <v>10</v>
      </c>
      <c r="F158" s="218" t="s">
        <v>391</v>
      </c>
      <c r="G158" s="2" t="s">
        <v>17</v>
      </c>
      <c r="H158" s="391">
        <f>SUM(прил4!I457)</f>
        <v>3396</v>
      </c>
      <c r="I158" s="391">
        <f>SUM(прил4!J457)</f>
        <v>1000</v>
      </c>
      <c r="J158" s="391">
        <f>SUM(прил4!K457)</f>
        <v>1000</v>
      </c>
    </row>
    <row r="159" spans="1:10" ht="31.5" x14ac:dyDescent="0.25">
      <c r="A159" s="75" t="s">
        <v>24</v>
      </c>
      <c r="B159" s="28" t="s">
        <v>10</v>
      </c>
      <c r="C159" s="30">
        <v>13</v>
      </c>
      <c r="D159" s="219" t="s">
        <v>181</v>
      </c>
      <c r="E159" s="220" t="s">
        <v>359</v>
      </c>
      <c r="F159" s="221" t="s">
        <v>360</v>
      </c>
      <c r="G159" s="28"/>
      <c r="H159" s="389">
        <f>SUM(H160)</f>
        <v>1115696</v>
      </c>
      <c r="I159" s="389">
        <f t="shared" ref="I159:J159" si="47">SUM(I160)</f>
        <v>46687</v>
      </c>
      <c r="J159" s="389">
        <f t="shared" si="47"/>
        <v>46687</v>
      </c>
    </row>
    <row r="160" spans="1:10" ht="17.25" customHeight="1" x14ac:dyDescent="0.25">
      <c r="A160" s="84" t="s">
        <v>82</v>
      </c>
      <c r="B160" s="2" t="s">
        <v>10</v>
      </c>
      <c r="C160" s="334">
        <v>13</v>
      </c>
      <c r="D160" s="234" t="s">
        <v>182</v>
      </c>
      <c r="E160" s="235" t="s">
        <v>359</v>
      </c>
      <c r="F160" s="236" t="s">
        <v>360</v>
      </c>
      <c r="G160" s="2"/>
      <c r="H160" s="390">
        <f>SUM(H163+H166+H161)</f>
        <v>1115696</v>
      </c>
      <c r="I160" s="390">
        <f t="shared" ref="I160:J160" si="48">SUM(I163+I166+I161)</f>
        <v>46687</v>
      </c>
      <c r="J160" s="390">
        <f t="shared" si="48"/>
        <v>46687</v>
      </c>
    </row>
    <row r="161" spans="1:10" s="568" customFormat="1" ht="17.25" hidden="1" customHeight="1" x14ac:dyDescent="0.25">
      <c r="A161" s="3" t="s">
        <v>93</v>
      </c>
      <c r="B161" s="2" t="s">
        <v>10</v>
      </c>
      <c r="C161" s="569">
        <v>13</v>
      </c>
      <c r="D161" s="234" t="s">
        <v>182</v>
      </c>
      <c r="E161" s="235" t="s">
        <v>359</v>
      </c>
      <c r="F161" s="236" t="s">
        <v>382</v>
      </c>
      <c r="G161" s="2"/>
      <c r="H161" s="390">
        <f>SUM(H162)</f>
        <v>0</v>
      </c>
      <c r="I161" s="390">
        <f t="shared" ref="I161:J161" si="49">SUM(I162)</f>
        <v>0</v>
      </c>
      <c r="J161" s="390">
        <f t="shared" si="49"/>
        <v>0</v>
      </c>
    </row>
    <row r="162" spans="1:10" s="568" customFormat="1" ht="31.5" hidden="1" x14ac:dyDescent="0.25">
      <c r="A162" s="89" t="s">
        <v>507</v>
      </c>
      <c r="B162" s="2" t="s">
        <v>10</v>
      </c>
      <c r="C162" s="569">
        <v>13</v>
      </c>
      <c r="D162" s="234" t="s">
        <v>182</v>
      </c>
      <c r="E162" s="235" t="s">
        <v>359</v>
      </c>
      <c r="F162" s="236" t="s">
        <v>382</v>
      </c>
      <c r="G162" s="2" t="s">
        <v>16</v>
      </c>
      <c r="H162" s="392">
        <f>SUM(прил4!I144)</f>
        <v>0</v>
      </c>
      <c r="I162" s="392">
        <f>SUM(прил4!J144)</f>
        <v>0</v>
      </c>
      <c r="J162" s="392">
        <f>SUM(прил4!K144)</f>
        <v>0</v>
      </c>
    </row>
    <row r="163" spans="1:10" ht="16.5" customHeight="1" x14ac:dyDescent="0.25">
      <c r="A163" s="3" t="s">
        <v>94</v>
      </c>
      <c r="B163" s="2" t="s">
        <v>10</v>
      </c>
      <c r="C163" s="334">
        <v>13</v>
      </c>
      <c r="D163" s="234" t="s">
        <v>182</v>
      </c>
      <c r="E163" s="235" t="s">
        <v>359</v>
      </c>
      <c r="F163" s="236" t="s">
        <v>388</v>
      </c>
      <c r="G163" s="2"/>
      <c r="H163" s="390">
        <f>SUM(H164:H165)</f>
        <v>1115696</v>
      </c>
      <c r="I163" s="390">
        <f t="shared" ref="I163:J163" si="50">SUM(I164:I165)</f>
        <v>46687</v>
      </c>
      <c r="J163" s="390">
        <f t="shared" si="50"/>
        <v>46687</v>
      </c>
    </row>
    <row r="164" spans="1:10" ht="31.5" hidden="1" customHeight="1" x14ac:dyDescent="0.25">
      <c r="A164" s="89" t="s">
        <v>507</v>
      </c>
      <c r="B164" s="2" t="s">
        <v>10</v>
      </c>
      <c r="C164" s="334">
        <v>13</v>
      </c>
      <c r="D164" s="234" t="s">
        <v>182</v>
      </c>
      <c r="E164" s="235" t="s">
        <v>359</v>
      </c>
      <c r="F164" s="236" t="s">
        <v>388</v>
      </c>
      <c r="G164" s="2" t="s">
        <v>16</v>
      </c>
      <c r="H164" s="391">
        <f>SUM(прил4!I146)</f>
        <v>531008</v>
      </c>
      <c r="I164" s="391">
        <f>SUM(прил4!J146)</f>
        <v>0</v>
      </c>
      <c r="J164" s="391">
        <f>SUM(прил4!K146)</f>
        <v>0</v>
      </c>
    </row>
    <row r="165" spans="1:10" ht="15.75" customHeight="1" x14ac:dyDescent="0.25">
      <c r="A165" s="3" t="s">
        <v>18</v>
      </c>
      <c r="B165" s="2" t="s">
        <v>10</v>
      </c>
      <c r="C165" s="334">
        <v>13</v>
      </c>
      <c r="D165" s="234" t="s">
        <v>182</v>
      </c>
      <c r="E165" s="235" t="s">
        <v>359</v>
      </c>
      <c r="F165" s="236" t="s">
        <v>388</v>
      </c>
      <c r="G165" s="2" t="s">
        <v>17</v>
      </c>
      <c r="H165" s="391">
        <f>SUM(прил4!I461)+прил4!I147</f>
        <v>584688</v>
      </c>
      <c r="I165" s="391">
        <f>SUM(прил4!J461)+прил4!J147</f>
        <v>46687</v>
      </c>
      <c r="J165" s="391">
        <f>SUM(прил4!K461)+прил4!K147</f>
        <v>46687</v>
      </c>
    </row>
    <row r="166" spans="1:10" s="482" customFormat="1" ht="33" hidden="1" customHeight="1" x14ac:dyDescent="0.25">
      <c r="A166" s="3" t="s">
        <v>621</v>
      </c>
      <c r="B166" s="2" t="s">
        <v>10</v>
      </c>
      <c r="C166" s="483">
        <v>13</v>
      </c>
      <c r="D166" s="234" t="s">
        <v>182</v>
      </c>
      <c r="E166" s="235" t="s">
        <v>359</v>
      </c>
      <c r="F166" s="236" t="s">
        <v>620</v>
      </c>
      <c r="G166" s="2"/>
      <c r="H166" s="390">
        <f>SUM(H167)</f>
        <v>0</v>
      </c>
      <c r="I166" s="390">
        <f t="shared" ref="I166:J166" si="51">SUM(I167)</f>
        <v>0</v>
      </c>
      <c r="J166" s="390">
        <f t="shared" si="51"/>
        <v>0</v>
      </c>
    </row>
    <row r="167" spans="1:10" s="482" customFormat="1" ht="31.5" hidden="1" customHeight="1" x14ac:dyDescent="0.25">
      <c r="A167" s="89" t="s">
        <v>507</v>
      </c>
      <c r="B167" s="2" t="s">
        <v>10</v>
      </c>
      <c r="C167" s="483">
        <v>13</v>
      </c>
      <c r="D167" s="234" t="s">
        <v>182</v>
      </c>
      <c r="E167" s="235" t="s">
        <v>359</v>
      </c>
      <c r="F167" s="236" t="s">
        <v>620</v>
      </c>
      <c r="G167" s="2" t="s">
        <v>16</v>
      </c>
      <c r="H167" s="391">
        <f>SUM(прил4!I149)</f>
        <v>0</v>
      </c>
      <c r="I167" s="391">
        <f>SUM(прил4!J149)</f>
        <v>0</v>
      </c>
      <c r="J167" s="391">
        <f>SUM(прил4!K149)</f>
        <v>0</v>
      </c>
    </row>
    <row r="168" spans="1:10" ht="18.75" customHeight="1" x14ac:dyDescent="0.25">
      <c r="A168" s="75" t="s">
        <v>164</v>
      </c>
      <c r="B168" s="28" t="s">
        <v>10</v>
      </c>
      <c r="C168" s="30">
        <v>13</v>
      </c>
      <c r="D168" s="219" t="s">
        <v>183</v>
      </c>
      <c r="E168" s="220" t="s">
        <v>359</v>
      </c>
      <c r="F168" s="221" t="s">
        <v>360</v>
      </c>
      <c r="G168" s="28"/>
      <c r="H168" s="389">
        <f>SUM(H169)</f>
        <v>808926</v>
      </c>
      <c r="I168" s="389">
        <f t="shared" ref="I168:J168" si="52">SUM(I169)</f>
        <v>791470</v>
      </c>
      <c r="J168" s="389">
        <f t="shared" si="52"/>
        <v>817470</v>
      </c>
    </row>
    <row r="169" spans="1:10" ht="16.5" customHeight="1" x14ac:dyDescent="0.25">
      <c r="A169" s="84" t="s">
        <v>163</v>
      </c>
      <c r="B169" s="2" t="s">
        <v>10</v>
      </c>
      <c r="C169" s="334">
        <v>13</v>
      </c>
      <c r="D169" s="234" t="s">
        <v>184</v>
      </c>
      <c r="E169" s="235" t="s">
        <v>359</v>
      </c>
      <c r="F169" s="236" t="s">
        <v>360</v>
      </c>
      <c r="G169" s="2"/>
      <c r="H169" s="390">
        <f>SUM(H170+H179+H177+H174+H172)</f>
        <v>808926</v>
      </c>
      <c r="I169" s="390">
        <f t="shared" ref="I169:J169" si="53">SUM(I170+I179+I177+I174+I172)</f>
        <v>791470</v>
      </c>
      <c r="J169" s="390">
        <f t="shared" si="53"/>
        <v>817470</v>
      </c>
    </row>
    <row r="170" spans="1:10" ht="47.25" customHeight="1" x14ac:dyDescent="0.25">
      <c r="A170" s="84" t="s">
        <v>599</v>
      </c>
      <c r="B170" s="2" t="s">
        <v>10</v>
      </c>
      <c r="C170" s="334">
        <v>13</v>
      </c>
      <c r="D170" s="234" t="s">
        <v>184</v>
      </c>
      <c r="E170" s="235" t="s">
        <v>359</v>
      </c>
      <c r="F170" s="343">
        <v>12712</v>
      </c>
      <c r="G170" s="2"/>
      <c r="H170" s="390">
        <f>SUM(H171)</f>
        <v>33470</v>
      </c>
      <c r="I170" s="390">
        <f t="shared" ref="I170:J170" si="54">SUM(I171)</f>
        <v>33470</v>
      </c>
      <c r="J170" s="390">
        <f t="shared" si="54"/>
        <v>33470</v>
      </c>
    </row>
    <row r="171" spans="1:10" ht="48.75" customHeight="1" x14ac:dyDescent="0.25">
      <c r="A171" s="84" t="s">
        <v>75</v>
      </c>
      <c r="B171" s="2" t="s">
        <v>10</v>
      </c>
      <c r="C171" s="334">
        <v>13</v>
      </c>
      <c r="D171" s="234" t="s">
        <v>184</v>
      </c>
      <c r="E171" s="235" t="s">
        <v>359</v>
      </c>
      <c r="F171" s="343">
        <v>12712</v>
      </c>
      <c r="G171" s="2" t="s">
        <v>13</v>
      </c>
      <c r="H171" s="392">
        <f>SUM(прил4!I153)</f>
        <v>33470</v>
      </c>
      <c r="I171" s="392">
        <f>SUM(прил4!J153)</f>
        <v>33470</v>
      </c>
      <c r="J171" s="392">
        <f>SUM(прил4!K153)</f>
        <v>33470</v>
      </c>
    </row>
    <row r="172" spans="1:10" s="558" customFormat="1" ht="18.75" hidden="1" customHeight="1" x14ac:dyDescent="0.25">
      <c r="A172" s="544" t="s">
        <v>695</v>
      </c>
      <c r="B172" s="2" t="s">
        <v>10</v>
      </c>
      <c r="C172" s="559">
        <v>13</v>
      </c>
      <c r="D172" s="234" t="s">
        <v>184</v>
      </c>
      <c r="E172" s="235" t="s">
        <v>359</v>
      </c>
      <c r="F172" s="343">
        <v>54690</v>
      </c>
      <c r="G172" s="2"/>
      <c r="H172" s="390">
        <f>SUM(H173)</f>
        <v>0</v>
      </c>
      <c r="I172" s="390">
        <f t="shared" ref="I172:J172" si="55">SUM(I173)</f>
        <v>0</v>
      </c>
      <c r="J172" s="390">
        <f t="shared" si="55"/>
        <v>0</v>
      </c>
    </row>
    <row r="173" spans="1:10" s="558" customFormat="1" ht="33.75" hidden="1" customHeight="1" x14ac:dyDescent="0.25">
      <c r="A173" s="537" t="s">
        <v>507</v>
      </c>
      <c r="B173" s="2" t="s">
        <v>10</v>
      </c>
      <c r="C173" s="559">
        <v>13</v>
      </c>
      <c r="D173" s="234" t="s">
        <v>184</v>
      </c>
      <c r="E173" s="235" t="s">
        <v>359</v>
      </c>
      <c r="F173" s="343">
        <v>54690</v>
      </c>
      <c r="G173" s="2" t="s">
        <v>16</v>
      </c>
      <c r="H173" s="392">
        <f>SUM(прил4!I155)</f>
        <v>0</v>
      </c>
      <c r="I173" s="392">
        <f>SUM(прил4!J155)</f>
        <v>0</v>
      </c>
      <c r="J173" s="392">
        <f>SUM(прил4!K155)</f>
        <v>0</v>
      </c>
    </row>
    <row r="174" spans="1:10" ht="34.5" customHeight="1" x14ac:dyDescent="0.25">
      <c r="A174" s="90" t="s">
        <v>582</v>
      </c>
      <c r="B174" s="2" t="s">
        <v>10</v>
      </c>
      <c r="C174" s="334">
        <v>13</v>
      </c>
      <c r="D174" s="234" t="s">
        <v>184</v>
      </c>
      <c r="E174" s="235" t="s">
        <v>359</v>
      </c>
      <c r="F174" s="236" t="s">
        <v>390</v>
      </c>
      <c r="G174" s="2"/>
      <c r="H174" s="390">
        <f>SUM(H175:H176)</f>
        <v>651000</v>
      </c>
      <c r="I174" s="390">
        <f t="shared" ref="I174:J174" si="56">SUM(I175:I176)</f>
        <v>688000</v>
      </c>
      <c r="J174" s="390">
        <f t="shared" si="56"/>
        <v>714000</v>
      </c>
    </row>
    <row r="175" spans="1:10" ht="47.25" customHeight="1" x14ac:dyDescent="0.25">
      <c r="A175" s="84" t="s">
        <v>75</v>
      </c>
      <c r="B175" s="2" t="s">
        <v>10</v>
      </c>
      <c r="C175" s="334">
        <v>13</v>
      </c>
      <c r="D175" s="234" t="s">
        <v>184</v>
      </c>
      <c r="E175" s="235" t="s">
        <v>359</v>
      </c>
      <c r="F175" s="236" t="s">
        <v>390</v>
      </c>
      <c r="G175" s="2" t="s">
        <v>13</v>
      </c>
      <c r="H175" s="391">
        <f>SUM(прил4!I157)</f>
        <v>651000</v>
      </c>
      <c r="I175" s="391">
        <f>SUM(прил4!J157)</f>
        <v>688000</v>
      </c>
      <c r="J175" s="391">
        <f>SUM(прил4!K157)</f>
        <v>714000</v>
      </c>
    </row>
    <row r="176" spans="1:10" ht="33" hidden="1" customHeight="1" x14ac:dyDescent="0.25">
      <c r="A176" s="89" t="s">
        <v>507</v>
      </c>
      <c r="B176" s="2" t="s">
        <v>10</v>
      </c>
      <c r="C176" s="334">
        <v>13</v>
      </c>
      <c r="D176" s="234" t="s">
        <v>184</v>
      </c>
      <c r="E176" s="235" t="s">
        <v>359</v>
      </c>
      <c r="F176" s="236" t="s">
        <v>390</v>
      </c>
      <c r="G176" s="2" t="s">
        <v>16</v>
      </c>
      <c r="H176" s="391">
        <f>SUM(прил4!I158)</f>
        <v>0</v>
      </c>
      <c r="I176" s="391">
        <f>SUM(прил4!J158)</f>
        <v>0</v>
      </c>
      <c r="J176" s="391">
        <f>SUM(прил4!K158)</f>
        <v>0</v>
      </c>
    </row>
    <row r="177" spans="1:10" ht="32.25" customHeight="1" x14ac:dyDescent="0.25">
      <c r="A177" s="7" t="s">
        <v>500</v>
      </c>
      <c r="B177" s="2" t="s">
        <v>10</v>
      </c>
      <c r="C177" s="334">
        <v>13</v>
      </c>
      <c r="D177" s="234" t="s">
        <v>184</v>
      </c>
      <c r="E177" s="235" t="s">
        <v>359</v>
      </c>
      <c r="F177" s="236" t="s">
        <v>414</v>
      </c>
      <c r="G177" s="2"/>
      <c r="H177" s="390">
        <f>SUM(H178)</f>
        <v>64456</v>
      </c>
      <c r="I177" s="390">
        <f t="shared" ref="I177:J177" si="57">SUM(I178)</f>
        <v>0</v>
      </c>
      <c r="J177" s="390">
        <f t="shared" si="57"/>
        <v>0</v>
      </c>
    </row>
    <row r="178" spans="1:10" ht="48.75" customHeight="1" x14ac:dyDescent="0.25">
      <c r="A178" s="7" t="s">
        <v>75</v>
      </c>
      <c r="B178" s="2" t="s">
        <v>10</v>
      </c>
      <c r="C178" s="334">
        <v>13</v>
      </c>
      <c r="D178" s="234" t="s">
        <v>184</v>
      </c>
      <c r="E178" s="235" t="s">
        <v>359</v>
      </c>
      <c r="F178" s="236" t="s">
        <v>414</v>
      </c>
      <c r="G178" s="2" t="s">
        <v>13</v>
      </c>
      <c r="H178" s="391">
        <f>SUM(прил4!I160)</f>
        <v>64456</v>
      </c>
      <c r="I178" s="391">
        <f>SUM(прил4!J160)</f>
        <v>0</v>
      </c>
      <c r="J178" s="391">
        <f>SUM(прил4!K160)</f>
        <v>0</v>
      </c>
    </row>
    <row r="179" spans="1:10" ht="16.5" customHeight="1" x14ac:dyDescent="0.25">
      <c r="A179" s="3" t="s">
        <v>165</v>
      </c>
      <c r="B179" s="2" t="s">
        <v>10</v>
      </c>
      <c r="C179" s="334">
        <v>13</v>
      </c>
      <c r="D179" s="234" t="s">
        <v>184</v>
      </c>
      <c r="E179" s="235" t="s">
        <v>359</v>
      </c>
      <c r="F179" s="236" t="s">
        <v>389</v>
      </c>
      <c r="G179" s="2"/>
      <c r="H179" s="390">
        <f>SUM(H180)</f>
        <v>60000</v>
      </c>
      <c r="I179" s="390">
        <f t="shared" ref="I179:J179" si="58">SUM(I180)</f>
        <v>70000</v>
      </c>
      <c r="J179" s="390">
        <f t="shared" si="58"/>
        <v>70000</v>
      </c>
    </row>
    <row r="180" spans="1:10" ht="31.5" customHeight="1" x14ac:dyDescent="0.25">
      <c r="A180" s="337" t="s">
        <v>507</v>
      </c>
      <c r="B180" s="2" t="s">
        <v>10</v>
      </c>
      <c r="C180" s="334">
        <v>13</v>
      </c>
      <c r="D180" s="234" t="s">
        <v>184</v>
      </c>
      <c r="E180" s="235" t="s">
        <v>359</v>
      </c>
      <c r="F180" s="236" t="s">
        <v>389</v>
      </c>
      <c r="G180" s="2" t="s">
        <v>16</v>
      </c>
      <c r="H180" s="391">
        <f>SUM(прил4!I162)</f>
        <v>60000</v>
      </c>
      <c r="I180" s="391">
        <f>SUM(прил4!J162)</f>
        <v>70000</v>
      </c>
      <c r="J180" s="391">
        <f>SUM(прил4!K162)</f>
        <v>70000</v>
      </c>
    </row>
    <row r="181" spans="1:10" ht="33" customHeight="1" x14ac:dyDescent="0.25">
      <c r="A181" s="27" t="s">
        <v>119</v>
      </c>
      <c r="B181" s="28" t="s">
        <v>10</v>
      </c>
      <c r="C181" s="30">
        <v>13</v>
      </c>
      <c r="D181" s="219" t="s">
        <v>185</v>
      </c>
      <c r="E181" s="220" t="s">
        <v>359</v>
      </c>
      <c r="F181" s="221" t="s">
        <v>360</v>
      </c>
      <c r="G181" s="28"/>
      <c r="H181" s="389">
        <f>SUM(H182)</f>
        <v>12116540</v>
      </c>
      <c r="I181" s="389">
        <f t="shared" ref="I181:J181" si="59">SUM(I182)</f>
        <v>9068043</v>
      </c>
      <c r="J181" s="389">
        <f t="shared" si="59"/>
        <v>9068043</v>
      </c>
    </row>
    <row r="182" spans="1:10" ht="33" customHeight="1" x14ac:dyDescent="0.25">
      <c r="A182" s="84" t="s">
        <v>120</v>
      </c>
      <c r="B182" s="2" t="s">
        <v>10</v>
      </c>
      <c r="C182" s="334">
        <v>13</v>
      </c>
      <c r="D182" s="234" t="s">
        <v>186</v>
      </c>
      <c r="E182" s="235" t="s">
        <v>359</v>
      </c>
      <c r="F182" s="236" t="s">
        <v>360</v>
      </c>
      <c r="G182" s="2"/>
      <c r="H182" s="390">
        <f>SUM(H183+H187)</f>
        <v>12116540</v>
      </c>
      <c r="I182" s="390">
        <f t="shared" ref="I182:J182" si="60">SUM(I183+I187)</f>
        <v>9068043</v>
      </c>
      <c r="J182" s="390">
        <f t="shared" si="60"/>
        <v>9068043</v>
      </c>
    </row>
    <row r="183" spans="1:10" ht="31.5" x14ac:dyDescent="0.25">
      <c r="A183" s="3" t="s">
        <v>83</v>
      </c>
      <c r="B183" s="2" t="s">
        <v>10</v>
      </c>
      <c r="C183" s="334">
        <v>13</v>
      </c>
      <c r="D183" s="234" t="s">
        <v>186</v>
      </c>
      <c r="E183" s="235" t="s">
        <v>359</v>
      </c>
      <c r="F183" s="236" t="s">
        <v>391</v>
      </c>
      <c r="G183" s="2"/>
      <c r="H183" s="390">
        <f>SUM(H184:H186)</f>
        <v>12116540</v>
      </c>
      <c r="I183" s="390">
        <f t="shared" ref="I183:J183" si="61">SUM(I184:I186)</f>
        <v>9068043</v>
      </c>
      <c r="J183" s="390">
        <f t="shared" si="61"/>
        <v>9068043</v>
      </c>
    </row>
    <row r="184" spans="1:10" ht="46.5" customHeight="1" x14ac:dyDescent="0.25">
      <c r="A184" s="84" t="s">
        <v>75</v>
      </c>
      <c r="B184" s="2" t="s">
        <v>10</v>
      </c>
      <c r="C184" s="334">
        <v>13</v>
      </c>
      <c r="D184" s="234" t="s">
        <v>186</v>
      </c>
      <c r="E184" s="235" t="s">
        <v>359</v>
      </c>
      <c r="F184" s="236" t="s">
        <v>391</v>
      </c>
      <c r="G184" s="2" t="s">
        <v>13</v>
      </c>
      <c r="H184" s="391">
        <f>SUM(прил4!I166)</f>
        <v>9062911</v>
      </c>
      <c r="I184" s="391">
        <f>SUM(прил4!J166)</f>
        <v>6486325</v>
      </c>
      <c r="J184" s="391">
        <f>SUM(прил4!K166)</f>
        <v>6486325</v>
      </c>
    </row>
    <row r="185" spans="1:10" ht="30.75" customHeight="1" x14ac:dyDescent="0.25">
      <c r="A185" s="89" t="s">
        <v>507</v>
      </c>
      <c r="B185" s="2" t="s">
        <v>10</v>
      </c>
      <c r="C185" s="334">
        <v>13</v>
      </c>
      <c r="D185" s="234" t="s">
        <v>186</v>
      </c>
      <c r="E185" s="235" t="s">
        <v>359</v>
      </c>
      <c r="F185" s="236" t="s">
        <v>391</v>
      </c>
      <c r="G185" s="2" t="s">
        <v>16</v>
      </c>
      <c r="H185" s="391">
        <f>SUM(прил4!I167)</f>
        <v>3001249</v>
      </c>
      <c r="I185" s="391">
        <f>SUM(прил4!J167)</f>
        <v>2528338</v>
      </c>
      <c r="J185" s="391">
        <f>SUM(прил4!K167)</f>
        <v>2528338</v>
      </c>
    </row>
    <row r="186" spans="1:10" ht="15.75" customHeight="1" x14ac:dyDescent="0.25">
      <c r="A186" s="3" t="s">
        <v>18</v>
      </c>
      <c r="B186" s="2" t="s">
        <v>10</v>
      </c>
      <c r="C186" s="334">
        <v>13</v>
      </c>
      <c r="D186" s="234" t="s">
        <v>186</v>
      </c>
      <c r="E186" s="235" t="s">
        <v>359</v>
      </c>
      <c r="F186" s="236" t="s">
        <v>391</v>
      </c>
      <c r="G186" s="2" t="s">
        <v>17</v>
      </c>
      <c r="H186" s="391">
        <f>SUM(прил4!I168)</f>
        <v>52380</v>
      </c>
      <c r="I186" s="391">
        <f>SUM(прил4!J168)</f>
        <v>53380</v>
      </c>
      <c r="J186" s="391">
        <f>SUM(прил4!K168)</f>
        <v>53380</v>
      </c>
    </row>
    <row r="187" spans="1:10" s="482" customFormat="1" ht="32.25" hidden="1" customHeight="1" x14ac:dyDescent="0.25">
      <c r="A187" s="3" t="s">
        <v>621</v>
      </c>
      <c r="B187" s="2" t="s">
        <v>10</v>
      </c>
      <c r="C187" s="483">
        <v>13</v>
      </c>
      <c r="D187" s="234" t="s">
        <v>186</v>
      </c>
      <c r="E187" s="235" t="s">
        <v>359</v>
      </c>
      <c r="F187" s="236" t="s">
        <v>620</v>
      </c>
      <c r="G187" s="2"/>
      <c r="H187" s="390">
        <f>SUM(H188)</f>
        <v>0</v>
      </c>
      <c r="I187" s="390">
        <f t="shared" ref="I187:J187" si="62">SUM(I188)</f>
        <v>0</v>
      </c>
      <c r="J187" s="390">
        <f t="shared" si="62"/>
        <v>0</v>
      </c>
    </row>
    <row r="188" spans="1:10" s="482" customFormat="1" ht="30.75" hidden="1" customHeight="1" x14ac:dyDescent="0.25">
      <c r="A188" s="89" t="s">
        <v>507</v>
      </c>
      <c r="B188" s="2" t="s">
        <v>10</v>
      </c>
      <c r="C188" s="483">
        <v>13</v>
      </c>
      <c r="D188" s="234" t="s">
        <v>186</v>
      </c>
      <c r="E188" s="235" t="s">
        <v>359</v>
      </c>
      <c r="F188" s="236" t="s">
        <v>620</v>
      </c>
      <c r="G188" s="2" t="s">
        <v>16</v>
      </c>
      <c r="H188" s="391">
        <f>SUM(прил4!I170)</f>
        <v>0</v>
      </c>
      <c r="I188" s="391">
        <f>SUM(прил4!J170)</f>
        <v>0</v>
      </c>
      <c r="J188" s="391">
        <f>SUM(прил4!K170)</f>
        <v>0</v>
      </c>
    </row>
    <row r="189" spans="1:10" ht="33" customHeight="1" x14ac:dyDescent="0.25">
      <c r="A189" s="74" t="s">
        <v>71</v>
      </c>
      <c r="B189" s="16" t="s">
        <v>15</v>
      </c>
      <c r="C189" s="39"/>
      <c r="D189" s="243"/>
      <c r="E189" s="244"/>
      <c r="F189" s="245"/>
      <c r="G189" s="15"/>
      <c r="H189" s="438">
        <f>SUM(H190+H204)</f>
        <v>3017662</v>
      </c>
      <c r="I189" s="438">
        <f t="shared" ref="I189:J189" si="63">SUM(I190+I204)</f>
        <v>2101255</v>
      </c>
      <c r="J189" s="438">
        <f t="shared" si="63"/>
        <v>2101255</v>
      </c>
    </row>
    <row r="190" spans="1:10" ht="33.75" customHeight="1" x14ac:dyDescent="0.25">
      <c r="A190" s="86" t="s">
        <v>641</v>
      </c>
      <c r="B190" s="23" t="s">
        <v>15</v>
      </c>
      <c r="C190" s="55" t="s">
        <v>57</v>
      </c>
      <c r="D190" s="246"/>
      <c r="E190" s="247"/>
      <c r="F190" s="248"/>
      <c r="G190" s="22"/>
      <c r="H190" s="396">
        <f>SUM(H191)</f>
        <v>3007662</v>
      </c>
      <c r="I190" s="396">
        <f t="shared" ref="I190:J190" si="64">SUM(I191)</f>
        <v>2091255</v>
      </c>
      <c r="J190" s="396">
        <f t="shared" si="64"/>
        <v>2091255</v>
      </c>
    </row>
    <row r="191" spans="1:10" ht="65.25" customHeight="1" x14ac:dyDescent="0.25">
      <c r="A191" s="75" t="s">
        <v>791</v>
      </c>
      <c r="B191" s="28" t="s">
        <v>15</v>
      </c>
      <c r="C191" s="42" t="s">
        <v>57</v>
      </c>
      <c r="D191" s="225" t="s">
        <v>187</v>
      </c>
      <c r="E191" s="226" t="s">
        <v>359</v>
      </c>
      <c r="F191" s="227" t="s">
        <v>360</v>
      </c>
      <c r="G191" s="28"/>
      <c r="H191" s="389">
        <f>SUM(H192+H200)</f>
        <v>3007662</v>
      </c>
      <c r="I191" s="389">
        <f t="shared" ref="I191:J191" si="65">SUM(I192+I200)</f>
        <v>2091255</v>
      </c>
      <c r="J191" s="389">
        <f t="shared" si="65"/>
        <v>2091255</v>
      </c>
    </row>
    <row r="192" spans="1:10" ht="95.25" customHeight="1" x14ac:dyDescent="0.25">
      <c r="A192" s="76" t="s">
        <v>852</v>
      </c>
      <c r="B192" s="2" t="s">
        <v>15</v>
      </c>
      <c r="C192" s="8" t="s">
        <v>57</v>
      </c>
      <c r="D192" s="249" t="s">
        <v>188</v>
      </c>
      <c r="E192" s="250" t="s">
        <v>359</v>
      </c>
      <c r="F192" s="251" t="s">
        <v>360</v>
      </c>
      <c r="G192" s="2"/>
      <c r="H192" s="390">
        <f>SUM(H193)</f>
        <v>3007662</v>
      </c>
      <c r="I192" s="390">
        <f t="shared" ref="I192:J192" si="66">SUM(I193)</f>
        <v>2091255</v>
      </c>
      <c r="J192" s="390">
        <f t="shared" si="66"/>
        <v>2091255</v>
      </c>
    </row>
    <row r="193" spans="1:10" ht="34.5" customHeight="1" x14ac:dyDescent="0.25">
      <c r="A193" s="76" t="s">
        <v>392</v>
      </c>
      <c r="B193" s="2" t="s">
        <v>15</v>
      </c>
      <c r="C193" s="8" t="s">
        <v>57</v>
      </c>
      <c r="D193" s="249" t="s">
        <v>188</v>
      </c>
      <c r="E193" s="250" t="s">
        <v>10</v>
      </c>
      <c r="F193" s="251" t="s">
        <v>360</v>
      </c>
      <c r="G193" s="2"/>
      <c r="H193" s="390">
        <f>SUM(H194+H198)</f>
        <v>3007662</v>
      </c>
      <c r="I193" s="390">
        <f t="shared" ref="I193:J193" si="67">SUM(I194+I198)</f>
        <v>2091255</v>
      </c>
      <c r="J193" s="390">
        <f t="shared" si="67"/>
        <v>2091255</v>
      </c>
    </row>
    <row r="194" spans="1:10" ht="33" customHeight="1" x14ac:dyDescent="0.25">
      <c r="A194" s="3" t="s">
        <v>83</v>
      </c>
      <c r="B194" s="2" t="s">
        <v>15</v>
      </c>
      <c r="C194" s="8" t="s">
        <v>57</v>
      </c>
      <c r="D194" s="249" t="s">
        <v>188</v>
      </c>
      <c r="E194" s="250" t="s">
        <v>10</v>
      </c>
      <c r="F194" s="251" t="s">
        <v>391</v>
      </c>
      <c r="G194" s="2"/>
      <c r="H194" s="390">
        <f>SUM(H195:H197)</f>
        <v>3007662</v>
      </c>
      <c r="I194" s="390">
        <f t="shared" ref="I194:J194" si="68">SUM(I195:I197)</f>
        <v>2091255</v>
      </c>
      <c r="J194" s="390">
        <f t="shared" si="68"/>
        <v>2091255</v>
      </c>
    </row>
    <row r="195" spans="1:10" ht="46.5" customHeight="1" x14ac:dyDescent="0.25">
      <c r="A195" s="84" t="s">
        <v>75</v>
      </c>
      <c r="B195" s="2" t="s">
        <v>15</v>
      </c>
      <c r="C195" s="8" t="s">
        <v>57</v>
      </c>
      <c r="D195" s="249" t="s">
        <v>188</v>
      </c>
      <c r="E195" s="250" t="s">
        <v>10</v>
      </c>
      <c r="F195" s="251" t="s">
        <v>391</v>
      </c>
      <c r="G195" s="2" t="s">
        <v>13</v>
      </c>
      <c r="H195" s="391">
        <f>SUM(прил4!I177)</f>
        <v>2966662</v>
      </c>
      <c r="I195" s="391">
        <f>SUM(прил4!J177)</f>
        <v>2035295</v>
      </c>
      <c r="J195" s="391">
        <f>SUM(прил4!K177)</f>
        <v>2035295</v>
      </c>
    </row>
    <row r="196" spans="1:10" ht="31.5" customHeight="1" x14ac:dyDescent="0.25">
      <c r="A196" s="89" t="s">
        <v>507</v>
      </c>
      <c r="B196" s="2" t="s">
        <v>15</v>
      </c>
      <c r="C196" s="8" t="s">
        <v>57</v>
      </c>
      <c r="D196" s="249" t="s">
        <v>188</v>
      </c>
      <c r="E196" s="250" t="s">
        <v>10</v>
      </c>
      <c r="F196" s="251" t="s">
        <v>391</v>
      </c>
      <c r="G196" s="2" t="s">
        <v>16</v>
      </c>
      <c r="H196" s="391">
        <f>SUM(прил4!I178)</f>
        <v>40800</v>
      </c>
      <c r="I196" s="391">
        <f>SUM(прил4!J178)</f>
        <v>54960</v>
      </c>
      <c r="J196" s="391">
        <f>SUM(прил4!K178)</f>
        <v>54960</v>
      </c>
    </row>
    <row r="197" spans="1:10" ht="17.25" customHeight="1" x14ac:dyDescent="0.25">
      <c r="A197" s="3" t="s">
        <v>18</v>
      </c>
      <c r="B197" s="2" t="s">
        <v>15</v>
      </c>
      <c r="C197" s="8" t="s">
        <v>57</v>
      </c>
      <c r="D197" s="249" t="s">
        <v>188</v>
      </c>
      <c r="E197" s="250" t="s">
        <v>10</v>
      </c>
      <c r="F197" s="251" t="s">
        <v>391</v>
      </c>
      <c r="G197" s="2" t="s">
        <v>17</v>
      </c>
      <c r="H197" s="391">
        <f>SUM(прил4!I179)</f>
        <v>200</v>
      </c>
      <c r="I197" s="391">
        <f>SUM(прил4!J179)</f>
        <v>1000</v>
      </c>
      <c r="J197" s="391">
        <f>SUM(прил4!K179)</f>
        <v>1000</v>
      </c>
    </row>
    <row r="198" spans="1:10" s="563" customFormat="1" ht="34.5" hidden="1" customHeight="1" x14ac:dyDescent="0.25">
      <c r="A198" s="101" t="s">
        <v>481</v>
      </c>
      <c r="B198" s="2" t="s">
        <v>15</v>
      </c>
      <c r="C198" s="8" t="s">
        <v>57</v>
      </c>
      <c r="D198" s="249" t="s">
        <v>188</v>
      </c>
      <c r="E198" s="250" t="s">
        <v>10</v>
      </c>
      <c r="F198" s="251" t="s">
        <v>479</v>
      </c>
      <c r="G198" s="2"/>
      <c r="H198" s="390">
        <f>SUM(H199)</f>
        <v>0</v>
      </c>
      <c r="I198" s="390">
        <f t="shared" ref="I198:J198" si="69">SUM(I199)</f>
        <v>0</v>
      </c>
      <c r="J198" s="390">
        <f t="shared" si="69"/>
        <v>0</v>
      </c>
    </row>
    <row r="199" spans="1:10" s="563" customFormat="1" ht="31.5" hidden="1" x14ac:dyDescent="0.25">
      <c r="A199" s="89" t="s">
        <v>507</v>
      </c>
      <c r="B199" s="2" t="s">
        <v>15</v>
      </c>
      <c r="C199" s="8" t="s">
        <v>57</v>
      </c>
      <c r="D199" s="249" t="s">
        <v>188</v>
      </c>
      <c r="E199" s="250" t="s">
        <v>10</v>
      </c>
      <c r="F199" s="251" t="s">
        <v>479</v>
      </c>
      <c r="G199" s="2" t="s">
        <v>16</v>
      </c>
      <c r="H199" s="391">
        <f>SUM(прил4!I181)</f>
        <v>0</v>
      </c>
      <c r="I199" s="391">
        <f>SUM(прил4!J181)</f>
        <v>0</v>
      </c>
      <c r="J199" s="391">
        <f>SUM(прил4!K181)</f>
        <v>0</v>
      </c>
    </row>
    <row r="200" spans="1:10" ht="112.5" hidden="1" customHeight="1" x14ac:dyDescent="0.25">
      <c r="A200" s="54" t="s">
        <v>853</v>
      </c>
      <c r="B200" s="2" t="s">
        <v>15</v>
      </c>
      <c r="C200" s="8" t="s">
        <v>57</v>
      </c>
      <c r="D200" s="228" t="s">
        <v>478</v>
      </c>
      <c r="E200" s="229" t="s">
        <v>359</v>
      </c>
      <c r="F200" s="230" t="s">
        <v>360</v>
      </c>
      <c r="G200" s="2"/>
      <c r="H200" s="390">
        <f>SUM(H201)</f>
        <v>0</v>
      </c>
      <c r="I200" s="390">
        <f t="shared" ref="I200:J202" si="70">SUM(I201)</f>
        <v>0</v>
      </c>
      <c r="J200" s="390">
        <f t="shared" si="70"/>
        <v>0</v>
      </c>
    </row>
    <row r="201" spans="1:10" ht="46.5" hidden="1" customHeight="1" x14ac:dyDescent="0.25">
      <c r="A201" s="101" t="s">
        <v>480</v>
      </c>
      <c r="B201" s="2" t="s">
        <v>15</v>
      </c>
      <c r="C201" s="8" t="s">
        <v>57</v>
      </c>
      <c r="D201" s="228" t="s">
        <v>478</v>
      </c>
      <c r="E201" s="229" t="s">
        <v>10</v>
      </c>
      <c r="F201" s="230" t="s">
        <v>360</v>
      </c>
      <c r="G201" s="2"/>
      <c r="H201" s="390">
        <f>SUM(H202)</f>
        <v>0</v>
      </c>
      <c r="I201" s="390">
        <f t="shared" si="70"/>
        <v>0</v>
      </c>
      <c r="J201" s="390">
        <f t="shared" si="70"/>
        <v>0</v>
      </c>
    </row>
    <row r="202" spans="1:10" ht="36.75" hidden="1" customHeight="1" x14ac:dyDescent="0.25">
      <c r="A202" s="101" t="s">
        <v>481</v>
      </c>
      <c r="B202" s="2" t="s">
        <v>15</v>
      </c>
      <c r="C202" s="8" t="s">
        <v>57</v>
      </c>
      <c r="D202" s="228" t="s">
        <v>478</v>
      </c>
      <c r="E202" s="229" t="s">
        <v>10</v>
      </c>
      <c r="F202" s="236" t="s">
        <v>479</v>
      </c>
      <c r="G202" s="2"/>
      <c r="H202" s="390">
        <f>SUM(H203)</f>
        <v>0</v>
      </c>
      <c r="I202" s="390">
        <f t="shared" si="70"/>
        <v>0</v>
      </c>
      <c r="J202" s="390">
        <f t="shared" si="70"/>
        <v>0</v>
      </c>
    </row>
    <row r="203" spans="1:10" ht="32.25" hidden="1" customHeight="1" x14ac:dyDescent="0.25">
      <c r="A203" s="89" t="s">
        <v>507</v>
      </c>
      <c r="B203" s="2" t="s">
        <v>15</v>
      </c>
      <c r="C203" s="8" t="s">
        <v>57</v>
      </c>
      <c r="D203" s="228" t="s">
        <v>478</v>
      </c>
      <c r="E203" s="229" t="s">
        <v>10</v>
      </c>
      <c r="F203" s="236" t="s">
        <v>479</v>
      </c>
      <c r="G203" s="2" t="s">
        <v>16</v>
      </c>
      <c r="H203" s="391">
        <f>SUM(прил4!I185)</f>
        <v>0</v>
      </c>
      <c r="I203" s="391">
        <f>SUM(прил4!J185)</f>
        <v>0</v>
      </c>
      <c r="J203" s="391">
        <f>SUM(прил4!K185)</f>
        <v>0</v>
      </c>
    </row>
    <row r="204" spans="1:10" s="615" customFormat="1" ht="30.75" customHeight="1" x14ac:dyDescent="0.25">
      <c r="A204" s="86" t="s">
        <v>793</v>
      </c>
      <c r="B204" s="23" t="s">
        <v>15</v>
      </c>
      <c r="C204" s="55" t="s">
        <v>669</v>
      </c>
      <c r="D204" s="246"/>
      <c r="E204" s="247"/>
      <c r="F204" s="248"/>
      <c r="G204" s="23"/>
      <c r="H204" s="396">
        <f>SUM(H205)</f>
        <v>10000</v>
      </c>
      <c r="I204" s="396">
        <f t="shared" ref="I204:J208" si="71">SUM(I205)</f>
        <v>10000</v>
      </c>
      <c r="J204" s="396">
        <f t="shared" si="71"/>
        <v>10000</v>
      </c>
    </row>
    <row r="205" spans="1:10" s="615" customFormat="1" ht="63" x14ac:dyDescent="0.25">
      <c r="A205" s="75" t="s">
        <v>791</v>
      </c>
      <c r="B205" s="28" t="s">
        <v>15</v>
      </c>
      <c r="C205" s="42" t="s">
        <v>669</v>
      </c>
      <c r="D205" s="225" t="s">
        <v>187</v>
      </c>
      <c r="E205" s="226" t="s">
        <v>359</v>
      </c>
      <c r="F205" s="227" t="s">
        <v>360</v>
      </c>
      <c r="G205" s="28"/>
      <c r="H205" s="389">
        <f>SUM(H206)</f>
        <v>10000</v>
      </c>
      <c r="I205" s="389">
        <f t="shared" si="71"/>
        <v>10000</v>
      </c>
      <c r="J205" s="389">
        <f t="shared" si="71"/>
        <v>10000</v>
      </c>
    </row>
    <row r="206" spans="1:10" s="615" customFormat="1" ht="94.5" x14ac:dyDescent="0.25">
      <c r="A206" s="76" t="s">
        <v>794</v>
      </c>
      <c r="B206" s="2" t="s">
        <v>15</v>
      </c>
      <c r="C206" s="8" t="s">
        <v>669</v>
      </c>
      <c r="D206" s="249" t="s">
        <v>796</v>
      </c>
      <c r="E206" s="250" t="s">
        <v>359</v>
      </c>
      <c r="F206" s="251" t="s">
        <v>360</v>
      </c>
      <c r="G206" s="2"/>
      <c r="H206" s="390">
        <f>SUM(H207)</f>
        <v>10000</v>
      </c>
      <c r="I206" s="390">
        <f t="shared" si="71"/>
        <v>10000</v>
      </c>
      <c r="J206" s="390">
        <f t="shared" si="71"/>
        <v>10000</v>
      </c>
    </row>
    <row r="207" spans="1:10" s="615" customFormat="1" ht="65.25" customHeight="1" x14ac:dyDescent="0.25">
      <c r="A207" s="76" t="s">
        <v>795</v>
      </c>
      <c r="B207" s="2" t="s">
        <v>15</v>
      </c>
      <c r="C207" s="8" t="s">
        <v>669</v>
      </c>
      <c r="D207" s="249" t="s">
        <v>796</v>
      </c>
      <c r="E207" s="250" t="s">
        <v>10</v>
      </c>
      <c r="F207" s="251" t="s">
        <v>360</v>
      </c>
      <c r="G207" s="2"/>
      <c r="H207" s="390">
        <f>SUM(H208)</f>
        <v>10000</v>
      </c>
      <c r="I207" s="390">
        <f t="shared" si="71"/>
        <v>10000</v>
      </c>
      <c r="J207" s="390">
        <f t="shared" si="71"/>
        <v>10000</v>
      </c>
    </row>
    <row r="208" spans="1:10" s="615" customFormat="1" ht="31.5" x14ac:dyDescent="0.25">
      <c r="A208" s="3" t="s">
        <v>138</v>
      </c>
      <c r="B208" s="2" t="s">
        <v>15</v>
      </c>
      <c r="C208" s="8" t="s">
        <v>669</v>
      </c>
      <c r="D208" s="249" t="s">
        <v>796</v>
      </c>
      <c r="E208" s="250" t="s">
        <v>10</v>
      </c>
      <c r="F208" s="251" t="s">
        <v>430</v>
      </c>
      <c r="G208" s="2"/>
      <c r="H208" s="390">
        <f>SUM(H209)</f>
        <v>10000</v>
      </c>
      <c r="I208" s="390">
        <f t="shared" si="71"/>
        <v>10000</v>
      </c>
      <c r="J208" s="390">
        <f t="shared" si="71"/>
        <v>10000</v>
      </c>
    </row>
    <row r="209" spans="1:10" s="615" customFormat="1" ht="31.5" x14ac:dyDescent="0.25">
      <c r="A209" s="537" t="s">
        <v>507</v>
      </c>
      <c r="B209" s="2" t="s">
        <v>15</v>
      </c>
      <c r="C209" s="8" t="s">
        <v>669</v>
      </c>
      <c r="D209" s="249" t="s">
        <v>796</v>
      </c>
      <c r="E209" s="250" t="s">
        <v>10</v>
      </c>
      <c r="F209" s="251" t="s">
        <v>430</v>
      </c>
      <c r="G209" s="2" t="s">
        <v>16</v>
      </c>
      <c r="H209" s="391">
        <f>SUM(прил4!I191)</f>
        <v>10000</v>
      </c>
      <c r="I209" s="391">
        <f>SUM(прил4!J191)</f>
        <v>10000</v>
      </c>
      <c r="J209" s="391">
        <f>SUM(прил4!K191)</f>
        <v>10000</v>
      </c>
    </row>
    <row r="210" spans="1:10" ht="15.75" x14ac:dyDescent="0.25">
      <c r="A210" s="74" t="s">
        <v>25</v>
      </c>
      <c r="B210" s="16" t="s">
        <v>20</v>
      </c>
      <c r="C210" s="39"/>
      <c r="D210" s="243"/>
      <c r="E210" s="244"/>
      <c r="F210" s="245"/>
      <c r="G210" s="15"/>
      <c r="H210" s="438">
        <f>SUM(H211+H217+H231)</f>
        <v>12665054</v>
      </c>
      <c r="I210" s="438">
        <f t="shared" ref="I210:J210" si="72">SUM(I211+I217+I231)</f>
        <v>10949388</v>
      </c>
      <c r="J210" s="438">
        <f t="shared" si="72"/>
        <v>11434938</v>
      </c>
    </row>
    <row r="211" spans="1:10" ht="15.75" x14ac:dyDescent="0.25">
      <c r="A211" s="86" t="s">
        <v>224</v>
      </c>
      <c r="B211" s="23" t="s">
        <v>20</v>
      </c>
      <c r="C211" s="55" t="s">
        <v>35</v>
      </c>
      <c r="D211" s="246"/>
      <c r="E211" s="247"/>
      <c r="F211" s="248"/>
      <c r="G211" s="22"/>
      <c r="H211" s="396">
        <f>SUM(H212)</f>
        <v>630000</v>
      </c>
      <c r="I211" s="396">
        <f t="shared" ref="I211:J215" si="73">SUM(I212)</f>
        <v>315000</v>
      </c>
      <c r="J211" s="396">
        <f t="shared" si="73"/>
        <v>315000</v>
      </c>
    </row>
    <row r="212" spans="1:10" ht="47.25" x14ac:dyDescent="0.25">
      <c r="A212" s="75" t="s">
        <v>122</v>
      </c>
      <c r="B212" s="28" t="s">
        <v>20</v>
      </c>
      <c r="C212" s="30" t="s">
        <v>35</v>
      </c>
      <c r="D212" s="219" t="s">
        <v>393</v>
      </c>
      <c r="E212" s="220" t="s">
        <v>359</v>
      </c>
      <c r="F212" s="221" t="s">
        <v>360</v>
      </c>
      <c r="G212" s="28"/>
      <c r="H212" s="389">
        <f>SUM(H213)</f>
        <v>630000</v>
      </c>
      <c r="I212" s="389">
        <f t="shared" si="73"/>
        <v>315000</v>
      </c>
      <c r="J212" s="389">
        <f t="shared" si="73"/>
        <v>315000</v>
      </c>
    </row>
    <row r="213" spans="1:10" ht="68.25" customHeight="1" x14ac:dyDescent="0.25">
      <c r="A213" s="76" t="s">
        <v>160</v>
      </c>
      <c r="B213" s="44" t="s">
        <v>20</v>
      </c>
      <c r="C213" s="53" t="s">
        <v>35</v>
      </c>
      <c r="D213" s="222" t="s">
        <v>195</v>
      </c>
      <c r="E213" s="223" t="s">
        <v>359</v>
      </c>
      <c r="F213" s="224" t="s">
        <v>360</v>
      </c>
      <c r="G213" s="44"/>
      <c r="H213" s="390">
        <f>SUM(H214)</f>
        <v>630000</v>
      </c>
      <c r="I213" s="390">
        <f t="shared" si="73"/>
        <v>315000</v>
      </c>
      <c r="J213" s="390">
        <f t="shared" si="73"/>
        <v>315000</v>
      </c>
    </row>
    <row r="214" spans="1:10" ht="33" customHeight="1" x14ac:dyDescent="0.25">
      <c r="A214" s="76" t="s">
        <v>394</v>
      </c>
      <c r="B214" s="44" t="s">
        <v>20</v>
      </c>
      <c r="C214" s="53" t="s">
        <v>35</v>
      </c>
      <c r="D214" s="222" t="s">
        <v>195</v>
      </c>
      <c r="E214" s="223" t="s">
        <v>10</v>
      </c>
      <c r="F214" s="224" t="s">
        <v>360</v>
      </c>
      <c r="G214" s="44"/>
      <c r="H214" s="390">
        <f>SUM(H215)</f>
        <v>630000</v>
      </c>
      <c r="I214" s="390">
        <f t="shared" si="73"/>
        <v>315000</v>
      </c>
      <c r="J214" s="390">
        <f t="shared" si="73"/>
        <v>315000</v>
      </c>
    </row>
    <row r="215" spans="1:10" ht="15.75" customHeight="1" x14ac:dyDescent="0.25">
      <c r="A215" s="76" t="s">
        <v>161</v>
      </c>
      <c r="B215" s="44" t="s">
        <v>20</v>
      </c>
      <c r="C215" s="53" t="s">
        <v>35</v>
      </c>
      <c r="D215" s="222" t="s">
        <v>195</v>
      </c>
      <c r="E215" s="223" t="s">
        <v>10</v>
      </c>
      <c r="F215" s="224" t="s">
        <v>395</v>
      </c>
      <c r="G215" s="44"/>
      <c r="H215" s="390">
        <f>SUM(H216)</f>
        <v>630000</v>
      </c>
      <c r="I215" s="390">
        <f t="shared" si="73"/>
        <v>315000</v>
      </c>
      <c r="J215" s="390">
        <f t="shared" si="73"/>
        <v>315000</v>
      </c>
    </row>
    <row r="216" spans="1:10" ht="31.5" x14ac:dyDescent="0.25">
      <c r="A216" s="89" t="s">
        <v>507</v>
      </c>
      <c r="B216" s="44" t="s">
        <v>20</v>
      </c>
      <c r="C216" s="53" t="s">
        <v>35</v>
      </c>
      <c r="D216" s="222" t="s">
        <v>195</v>
      </c>
      <c r="E216" s="223" t="s">
        <v>10</v>
      </c>
      <c r="F216" s="224" t="s">
        <v>395</v>
      </c>
      <c r="G216" s="2" t="s">
        <v>16</v>
      </c>
      <c r="H216" s="392">
        <f>SUM(прил4!I198)</f>
        <v>630000</v>
      </c>
      <c r="I216" s="392">
        <f>SUM(прил4!J198)</f>
        <v>315000</v>
      </c>
      <c r="J216" s="392">
        <f>SUM(прил4!K198)</f>
        <v>315000</v>
      </c>
    </row>
    <row r="217" spans="1:10" ht="15.75" x14ac:dyDescent="0.25">
      <c r="A217" s="86" t="s">
        <v>121</v>
      </c>
      <c r="B217" s="23" t="s">
        <v>20</v>
      </c>
      <c r="C217" s="40" t="s">
        <v>32</v>
      </c>
      <c r="D217" s="237"/>
      <c r="E217" s="238"/>
      <c r="F217" s="239"/>
      <c r="G217" s="22"/>
      <c r="H217" s="396">
        <f>SUM(H218)</f>
        <v>10160223</v>
      </c>
      <c r="I217" s="396">
        <f t="shared" ref="I217:J217" si="74">SUM(I218)</f>
        <v>8461250</v>
      </c>
      <c r="J217" s="396">
        <f t="shared" si="74"/>
        <v>8946800</v>
      </c>
    </row>
    <row r="218" spans="1:10" ht="47.25" x14ac:dyDescent="0.25">
      <c r="A218" s="75" t="s">
        <v>122</v>
      </c>
      <c r="B218" s="28" t="s">
        <v>20</v>
      </c>
      <c r="C218" s="30" t="s">
        <v>32</v>
      </c>
      <c r="D218" s="219" t="s">
        <v>393</v>
      </c>
      <c r="E218" s="220" t="s">
        <v>359</v>
      </c>
      <c r="F218" s="221" t="s">
        <v>360</v>
      </c>
      <c r="G218" s="28"/>
      <c r="H218" s="389">
        <f>SUM(H219+H227)</f>
        <v>10160223</v>
      </c>
      <c r="I218" s="389">
        <f t="shared" ref="I218:J218" si="75">SUM(I219+I227)</f>
        <v>8461250</v>
      </c>
      <c r="J218" s="389">
        <f t="shared" si="75"/>
        <v>8946800</v>
      </c>
    </row>
    <row r="219" spans="1:10" ht="65.25" customHeight="1" x14ac:dyDescent="0.25">
      <c r="A219" s="76" t="s">
        <v>123</v>
      </c>
      <c r="B219" s="44" t="s">
        <v>20</v>
      </c>
      <c r="C219" s="53" t="s">
        <v>32</v>
      </c>
      <c r="D219" s="222" t="s">
        <v>190</v>
      </c>
      <c r="E219" s="223" t="s">
        <v>359</v>
      </c>
      <c r="F219" s="224" t="s">
        <v>360</v>
      </c>
      <c r="G219" s="44"/>
      <c r="H219" s="390">
        <f>SUM(H220)</f>
        <v>10109343</v>
      </c>
      <c r="I219" s="390">
        <f t="shared" ref="I219:J219" si="76">SUM(I220)</f>
        <v>8410370</v>
      </c>
      <c r="J219" s="390">
        <f t="shared" si="76"/>
        <v>8895920</v>
      </c>
    </row>
    <row r="220" spans="1:10" ht="47.25" customHeight="1" x14ac:dyDescent="0.25">
      <c r="A220" s="76" t="s">
        <v>396</v>
      </c>
      <c r="B220" s="44" t="s">
        <v>20</v>
      </c>
      <c r="C220" s="53" t="s">
        <v>32</v>
      </c>
      <c r="D220" s="222" t="s">
        <v>190</v>
      </c>
      <c r="E220" s="223" t="s">
        <v>10</v>
      </c>
      <c r="F220" s="224" t="s">
        <v>360</v>
      </c>
      <c r="G220" s="44"/>
      <c r="H220" s="390">
        <f>SUM(H225+H221+H223)</f>
        <v>10109343</v>
      </c>
      <c r="I220" s="390">
        <f t="shared" ref="I220:J220" si="77">SUM(I225+I221+I223)</f>
        <v>8410370</v>
      </c>
      <c r="J220" s="390">
        <f t="shared" si="77"/>
        <v>8895920</v>
      </c>
    </row>
    <row r="221" spans="1:10" ht="48" hidden="1" customHeight="1" x14ac:dyDescent="0.25">
      <c r="A221" s="76" t="s">
        <v>398</v>
      </c>
      <c r="B221" s="44" t="s">
        <v>20</v>
      </c>
      <c r="C221" s="53" t="s">
        <v>32</v>
      </c>
      <c r="D221" s="222" t="s">
        <v>190</v>
      </c>
      <c r="E221" s="223" t="s">
        <v>10</v>
      </c>
      <c r="F221" s="224" t="s">
        <v>399</v>
      </c>
      <c r="G221" s="44"/>
      <c r="H221" s="390">
        <f>SUM(H222)</f>
        <v>0</v>
      </c>
      <c r="I221" s="390">
        <f t="shared" ref="I221:J221" si="78">SUM(I222)</f>
        <v>0</v>
      </c>
      <c r="J221" s="390">
        <f t="shared" si="78"/>
        <v>0</v>
      </c>
    </row>
    <row r="222" spans="1:10" ht="19.5" hidden="1" customHeight="1" x14ac:dyDescent="0.25">
      <c r="A222" s="76" t="s">
        <v>21</v>
      </c>
      <c r="B222" s="44" t="s">
        <v>20</v>
      </c>
      <c r="C222" s="53" t="s">
        <v>32</v>
      </c>
      <c r="D222" s="103" t="s">
        <v>190</v>
      </c>
      <c r="E222" s="265" t="s">
        <v>10</v>
      </c>
      <c r="F222" s="266" t="s">
        <v>399</v>
      </c>
      <c r="G222" s="44" t="s">
        <v>66</v>
      </c>
      <c r="H222" s="392">
        <f>SUM(прил4!I204)</f>
        <v>0</v>
      </c>
      <c r="I222" s="392">
        <f>SUM(прил4!J204)</f>
        <v>0</v>
      </c>
      <c r="J222" s="392">
        <f>SUM(прил4!K204)</f>
        <v>0</v>
      </c>
    </row>
    <row r="223" spans="1:10" ht="47.25" x14ac:dyDescent="0.25">
      <c r="A223" s="76" t="s">
        <v>400</v>
      </c>
      <c r="B223" s="44" t="s">
        <v>20</v>
      </c>
      <c r="C223" s="53" t="s">
        <v>32</v>
      </c>
      <c r="D223" s="222" t="s">
        <v>190</v>
      </c>
      <c r="E223" s="223" t="s">
        <v>10</v>
      </c>
      <c r="F223" s="224" t="s">
        <v>401</v>
      </c>
      <c r="G223" s="44"/>
      <c r="H223" s="390">
        <f>SUM(H224)</f>
        <v>8560900</v>
      </c>
      <c r="I223" s="390">
        <f t="shared" ref="I223:J223" si="79">SUM(I224)</f>
        <v>0</v>
      </c>
      <c r="J223" s="390">
        <f t="shared" si="79"/>
        <v>0</v>
      </c>
    </row>
    <row r="224" spans="1:10" ht="18" customHeight="1" x14ac:dyDescent="0.25">
      <c r="A224" s="76" t="s">
        <v>21</v>
      </c>
      <c r="B224" s="44" t="s">
        <v>20</v>
      </c>
      <c r="C224" s="53" t="s">
        <v>32</v>
      </c>
      <c r="D224" s="222" t="s">
        <v>190</v>
      </c>
      <c r="E224" s="223" t="s">
        <v>10</v>
      </c>
      <c r="F224" s="224" t="s">
        <v>401</v>
      </c>
      <c r="G224" s="44" t="s">
        <v>66</v>
      </c>
      <c r="H224" s="392">
        <f>SUM(прил4!I206)</f>
        <v>8560900</v>
      </c>
      <c r="I224" s="392">
        <f>SUM(прил4!J206)</f>
        <v>0</v>
      </c>
      <c r="J224" s="392">
        <f>SUM(прил4!K206)</f>
        <v>0</v>
      </c>
    </row>
    <row r="225" spans="1:13" ht="33.75" customHeight="1" x14ac:dyDescent="0.25">
      <c r="A225" s="76" t="s">
        <v>124</v>
      </c>
      <c r="B225" s="44" t="s">
        <v>20</v>
      </c>
      <c r="C225" s="53" t="s">
        <v>32</v>
      </c>
      <c r="D225" s="222" t="s">
        <v>190</v>
      </c>
      <c r="E225" s="223" t="s">
        <v>10</v>
      </c>
      <c r="F225" s="224" t="s">
        <v>397</v>
      </c>
      <c r="G225" s="44"/>
      <c r="H225" s="390">
        <f>SUM(H226)</f>
        <v>1548443</v>
      </c>
      <c r="I225" s="390">
        <f t="shared" ref="I225:J225" si="80">SUM(I226)</f>
        <v>8410370</v>
      </c>
      <c r="J225" s="390">
        <f t="shared" si="80"/>
        <v>8895920</v>
      </c>
      <c r="K225" s="677"/>
      <c r="L225" s="678"/>
      <c r="M225" s="678"/>
    </row>
    <row r="226" spans="1:13" ht="33.75" customHeight="1" x14ac:dyDescent="0.25">
      <c r="A226" s="89" t="s">
        <v>507</v>
      </c>
      <c r="B226" s="44" t="s">
        <v>20</v>
      </c>
      <c r="C226" s="53" t="s">
        <v>32</v>
      </c>
      <c r="D226" s="222" t="s">
        <v>190</v>
      </c>
      <c r="E226" s="223" t="s">
        <v>10</v>
      </c>
      <c r="F226" s="224" t="s">
        <v>397</v>
      </c>
      <c r="G226" s="44" t="s">
        <v>16</v>
      </c>
      <c r="H226" s="392">
        <f>SUM(прил4!I208)</f>
        <v>1548443</v>
      </c>
      <c r="I226" s="392">
        <f>SUM(прил4!J208)</f>
        <v>8410370</v>
      </c>
      <c r="J226" s="392">
        <f>SUM(прил4!K208)</f>
        <v>8895920</v>
      </c>
    </row>
    <row r="227" spans="1:13" ht="78.75" x14ac:dyDescent="0.25">
      <c r="A227" s="76" t="s">
        <v>223</v>
      </c>
      <c r="B227" s="44" t="s">
        <v>20</v>
      </c>
      <c r="C227" s="118" t="s">
        <v>32</v>
      </c>
      <c r="D227" s="222" t="s">
        <v>221</v>
      </c>
      <c r="E227" s="223" t="s">
        <v>359</v>
      </c>
      <c r="F227" s="224" t="s">
        <v>360</v>
      </c>
      <c r="G227" s="44"/>
      <c r="H227" s="390">
        <f>SUM(H228)</f>
        <v>50880</v>
      </c>
      <c r="I227" s="390">
        <f t="shared" ref="I227:J229" si="81">SUM(I228)</f>
        <v>50880</v>
      </c>
      <c r="J227" s="390">
        <f t="shared" si="81"/>
        <v>50880</v>
      </c>
    </row>
    <row r="228" spans="1:13" ht="34.5" customHeight="1" x14ac:dyDescent="0.25">
      <c r="A228" s="76" t="s">
        <v>402</v>
      </c>
      <c r="B228" s="44" t="s">
        <v>20</v>
      </c>
      <c r="C228" s="118" t="s">
        <v>32</v>
      </c>
      <c r="D228" s="222" t="s">
        <v>221</v>
      </c>
      <c r="E228" s="223" t="s">
        <v>10</v>
      </c>
      <c r="F228" s="224" t="s">
        <v>360</v>
      </c>
      <c r="G228" s="44"/>
      <c r="H228" s="390">
        <f>SUM(H229)</f>
        <v>50880</v>
      </c>
      <c r="I228" s="390">
        <f t="shared" si="81"/>
        <v>50880</v>
      </c>
      <c r="J228" s="390">
        <f t="shared" si="81"/>
        <v>50880</v>
      </c>
    </row>
    <row r="229" spans="1:13" ht="31.5" x14ac:dyDescent="0.25">
      <c r="A229" s="76" t="s">
        <v>222</v>
      </c>
      <c r="B229" s="44" t="s">
        <v>20</v>
      </c>
      <c r="C229" s="118" t="s">
        <v>32</v>
      </c>
      <c r="D229" s="222" t="s">
        <v>221</v>
      </c>
      <c r="E229" s="223" t="s">
        <v>10</v>
      </c>
      <c r="F229" s="224" t="s">
        <v>403</v>
      </c>
      <c r="G229" s="44"/>
      <c r="H229" s="390">
        <f>SUM(H230)</f>
        <v>50880</v>
      </c>
      <c r="I229" s="390">
        <f t="shared" si="81"/>
        <v>50880</v>
      </c>
      <c r="J229" s="390">
        <f t="shared" si="81"/>
        <v>50880</v>
      </c>
    </row>
    <row r="230" spans="1:13" ht="32.25" customHeight="1" x14ac:dyDescent="0.25">
      <c r="A230" s="89" t="s">
        <v>507</v>
      </c>
      <c r="B230" s="44" t="s">
        <v>20</v>
      </c>
      <c r="C230" s="118" t="s">
        <v>32</v>
      </c>
      <c r="D230" s="222" t="s">
        <v>221</v>
      </c>
      <c r="E230" s="223" t="s">
        <v>10</v>
      </c>
      <c r="F230" s="224" t="s">
        <v>403</v>
      </c>
      <c r="G230" s="44" t="s">
        <v>16</v>
      </c>
      <c r="H230" s="392">
        <f>SUM(прил4!I212)</f>
        <v>50880</v>
      </c>
      <c r="I230" s="392">
        <f>SUM(прил4!J212)</f>
        <v>50880</v>
      </c>
      <c r="J230" s="392">
        <f>SUM(прил4!K212)</f>
        <v>50880</v>
      </c>
    </row>
    <row r="231" spans="1:13" ht="15.75" x14ac:dyDescent="0.25">
      <c r="A231" s="86" t="s">
        <v>26</v>
      </c>
      <c r="B231" s="23" t="s">
        <v>20</v>
      </c>
      <c r="C231" s="40">
        <v>12</v>
      </c>
      <c r="D231" s="237"/>
      <c r="E231" s="238"/>
      <c r="F231" s="239"/>
      <c r="G231" s="22"/>
      <c r="H231" s="396">
        <f>SUM(H232,H237,H242,H251)</f>
        <v>1874831</v>
      </c>
      <c r="I231" s="396">
        <f t="shared" ref="I231:J231" si="82">SUM(I232,I237,I242,I251)</f>
        <v>2173138</v>
      </c>
      <c r="J231" s="396">
        <f t="shared" si="82"/>
        <v>2173138</v>
      </c>
    </row>
    <row r="232" spans="1:13" ht="47.25" customHeight="1" x14ac:dyDescent="0.25">
      <c r="A232" s="27" t="s">
        <v>117</v>
      </c>
      <c r="B232" s="28" t="s">
        <v>20</v>
      </c>
      <c r="C232" s="30">
        <v>12</v>
      </c>
      <c r="D232" s="219" t="s">
        <v>384</v>
      </c>
      <c r="E232" s="220" t="s">
        <v>359</v>
      </c>
      <c r="F232" s="221" t="s">
        <v>360</v>
      </c>
      <c r="G232" s="28"/>
      <c r="H232" s="389">
        <f>SUM(H233)</f>
        <v>49000</v>
      </c>
      <c r="I232" s="389">
        <f t="shared" ref="I232:J235" si="83">SUM(I233)</f>
        <v>10000</v>
      </c>
      <c r="J232" s="389">
        <f t="shared" si="83"/>
        <v>10000</v>
      </c>
    </row>
    <row r="233" spans="1:13" ht="64.5" customHeight="1" x14ac:dyDescent="0.25">
      <c r="A233" s="54" t="s">
        <v>118</v>
      </c>
      <c r="B233" s="2" t="s">
        <v>20</v>
      </c>
      <c r="C233" s="334">
        <v>12</v>
      </c>
      <c r="D233" s="234" t="s">
        <v>180</v>
      </c>
      <c r="E233" s="235" t="s">
        <v>359</v>
      </c>
      <c r="F233" s="236" t="s">
        <v>360</v>
      </c>
      <c r="G233" s="2"/>
      <c r="H233" s="390">
        <f>SUM(H234)</f>
        <v>49000</v>
      </c>
      <c r="I233" s="390">
        <f t="shared" si="83"/>
        <v>10000</v>
      </c>
      <c r="J233" s="390">
        <f t="shared" si="83"/>
        <v>10000</v>
      </c>
    </row>
    <row r="234" spans="1:13" ht="48.75" customHeight="1" x14ac:dyDescent="0.25">
      <c r="A234" s="54" t="s">
        <v>385</v>
      </c>
      <c r="B234" s="2" t="s">
        <v>20</v>
      </c>
      <c r="C234" s="334">
        <v>12</v>
      </c>
      <c r="D234" s="234" t="s">
        <v>180</v>
      </c>
      <c r="E234" s="235" t="s">
        <v>10</v>
      </c>
      <c r="F234" s="236" t="s">
        <v>360</v>
      </c>
      <c r="G234" s="2"/>
      <c r="H234" s="390">
        <f>SUM(H235)</f>
        <v>49000</v>
      </c>
      <c r="I234" s="390">
        <f t="shared" si="83"/>
        <v>10000</v>
      </c>
      <c r="J234" s="390">
        <f t="shared" si="83"/>
        <v>10000</v>
      </c>
    </row>
    <row r="235" spans="1:13" ht="16.5" customHeight="1" x14ac:dyDescent="0.25">
      <c r="A235" s="84" t="s">
        <v>387</v>
      </c>
      <c r="B235" s="2" t="s">
        <v>20</v>
      </c>
      <c r="C235" s="334">
        <v>12</v>
      </c>
      <c r="D235" s="234" t="s">
        <v>180</v>
      </c>
      <c r="E235" s="235" t="s">
        <v>10</v>
      </c>
      <c r="F235" s="236" t="s">
        <v>386</v>
      </c>
      <c r="G235" s="2"/>
      <c r="H235" s="390">
        <f>SUM(H236)</f>
        <v>49000</v>
      </c>
      <c r="I235" s="390">
        <f t="shared" si="83"/>
        <v>10000</v>
      </c>
      <c r="J235" s="390">
        <f t="shared" si="83"/>
        <v>10000</v>
      </c>
    </row>
    <row r="236" spans="1:13" ht="30" customHeight="1" x14ac:dyDescent="0.25">
      <c r="A236" s="89" t="s">
        <v>507</v>
      </c>
      <c r="B236" s="2" t="s">
        <v>20</v>
      </c>
      <c r="C236" s="334">
        <v>12</v>
      </c>
      <c r="D236" s="234" t="s">
        <v>180</v>
      </c>
      <c r="E236" s="235" t="s">
        <v>10</v>
      </c>
      <c r="F236" s="236" t="s">
        <v>386</v>
      </c>
      <c r="G236" s="2" t="s">
        <v>16</v>
      </c>
      <c r="H236" s="391">
        <f>SUM(прил4!I218)</f>
        <v>49000</v>
      </c>
      <c r="I236" s="391">
        <f>SUM(прил4!J218)</f>
        <v>10000</v>
      </c>
      <c r="J236" s="391">
        <f>SUM(прил4!K218)</f>
        <v>10000</v>
      </c>
    </row>
    <row r="237" spans="1:13" ht="47.25" x14ac:dyDescent="0.25">
      <c r="A237" s="27" t="s">
        <v>127</v>
      </c>
      <c r="B237" s="28" t="s">
        <v>20</v>
      </c>
      <c r="C237" s="30">
        <v>12</v>
      </c>
      <c r="D237" s="219" t="s">
        <v>404</v>
      </c>
      <c r="E237" s="220" t="s">
        <v>359</v>
      </c>
      <c r="F237" s="221" t="s">
        <v>360</v>
      </c>
      <c r="G237" s="28"/>
      <c r="H237" s="389">
        <f>SUM(H238)</f>
        <v>30000</v>
      </c>
      <c r="I237" s="389">
        <f t="shared" ref="I237:J240" si="84">SUM(I238)</f>
        <v>80000</v>
      </c>
      <c r="J237" s="389">
        <f t="shared" si="84"/>
        <v>80000</v>
      </c>
    </row>
    <row r="238" spans="1:13" ht="63.75" customHeight="1" x14ac:dyDescent="0.25">
      <c r="A238" s="267" t="s">
        <v>128</v>
      </c>
      <c r="B238" s="5" t="s">
        <v>20</v>
      </c>
      <c r="C238" s="348">
        <v>12</v>
      </c>
      <c r="D238" s="234" t="s">
        <v>191</v>
      </c>
      <c r="E238" s="235" t="s">
        <v>359</v>
      </c>
      <c r="F238" s="236" t="s">
        <v>360</v>
      </c>
      <c r="G238" s="2"/>
      <c r="H238" s="390">
        <f>SUM(H239)</f>
        <v>30000</v>
      </c>
      <c r="I238" s="390">
        <f t="shared" si="84"/>
        <v>80000</v>
      </c>
      <c r="J238" s="390">
        <f t="shared" si="84"/>
        <v>80000</v>
      </c>
    </row>
    <row r="239" spans="1:13" ht="32.25" customHeight="1" x14ac:dyDescent="0.25">
      <c r="A239" s="90" t="s">
        <v>405</v>
      </c>
      <c r="B239" s="5" t="s">
        <v>20</v>
      </c>
      <c r="C239" s="348">
        <v>12</v>
      </c>
      <c r="D239" s="234" t="s">
        <v>191</v>
      </c>
      <c r="E239" s="235" t="s">
        <v>10</v>
      </c>
      <c r="F239" s="236" t="s">
        <v>360</v>
      </c>
      <c r="G239" s="264"/>
      <c r="H239" s="390">
        <f>SUM(H240)</f>
        <v>30000</v>
      </c>
      <c r="I239" s="390">
        <f t="shared" si="84"/>
        <v>80000</v>
      </c>
      <c r="J239" s="390">
        <f t="shared" si="84"/>
        <v>80000</v>
      </c>
    </row>
    <row r="240" spans="1:13" ht="18" customHeight="1" x14ac:dyDescent="0.25">
      <c r="A240" s="3" t="s">
        <v>90</v>
      </c>
      <c r="B240" s="5" t="s">
        <v>20</v>
      </c>
      <c r="C240" s="348">
        <v>12</v>
      </c>
      <c r="D240" s="234" t="s">
        <v>191</v>
      </c>
      <c r="E240" s="235" t="s">
        <v>10</v>
      </c>
      <c r="F240" s="236" t="s">
        <v>406</v>
      </c>
      <c r="G240" s="59"/>
      <c r="H240" s="390">
        <f>SUM(H241)</f>
        <v>30000</v>
      </c>
      <c r="I240" s="390">
        <f t="shared" si="84"/>
        <v>80000</v>
      </c>
      <c r="J240" s="390">
        <f t="shared" si="84"/>
        <v>80000</v>
      </c>
    </row>
    <row r="241" spans="1:10" ht="30.75" customHeight="1" x14ac:dyDescent="0.25">
      <c r="A241" s="89" t="s">
        <v>507</v>
      </c>
      <c r="B241" s="5" t="s">
        <v>20</v>
      </c>
      <c r="C241" s="348">
        <v>12</v>
      </c>
      <c r="D241" s="234" t="s">
        <v>191</v>
      </c>
      <c r="E241" s="235" t="s">
        <v>10</v>
      </c>
      <c r="F241" s="236" t="s">
        <v>406</v>
      </c>
      <c r="G241" s="59" t="s">
        <v>16</v>
      </c>
      <c r="H241" s="392">
        <f>SUM(прил4!I505+прил4!I223)</f>
        <v>30000</v>
      </c>
      <c r="I241" s="392">
        <f>SUM(прил4!J505+прил4!J223)</f>
        <v>80000</v>
      </c>
      <c r="J241" s="392">
        <f>SUM(прил4!K505+прил4!K223)</f>
        <v>80000</v>
      </c>
    </row>
    <row r="242" spans="1:10" ht="50.25" customHeight="1" x14ac:dyDescent="0.25">
      <c r="A242" s="75" t="s">
        <v>166</v>
      </c>
      <c r="B242" s="28" t="s">
        <v>20</v>
      </c>
      <c r="C242" s="30">
        <v>12</v>
      </c>
      <c r="D242" s="219" t="s">
        <v>524</v>
      </c>
      <c r="E242" s="220" t="s">
        <v>359</v>
      </c>
      <c r="F242" s="221" t="s">
        <v>360</v>
      </c>
      <c r="G242" s="28"/>
      <c r="H242" s="389">
        <f>SUM(H243)</f>
        <v>1785831</v>
      </c>
      <c r="I242" s="389">
        <f t="shared" ref="I242:J243" si="85">SUM(I243)</f>
        <v>2073138</v>
      </c>
      <c r="J242" s="389">
        <f t="shared" si="85"/>
        <v>2073138</v>
      </c>
    </row>
    <row r="243" spans="1:10" ht="79.5" customHeight="1" x14ac:dyDescent="0.25">
      <c r="A243" s="76" t="s">
        <v>167</v>
      </c>
      <c r="B243" s="44" t="s">
        <v>20</v>
      </c>
      <c r="C243" s="53">
        <v>12</v>
      </c>
      <c r="D243" s="222" t="s">
        <v>194</v>
      </c>
      <c r="E243" s="223" t="s">
        <v>359</v>
      </c>
      <c r="F243" s="224" t="s">
        <v>360</v>
      </c>
      <c r="G243" s="44"/>
      <c r="H243" s="390">
        <f>SUM(H244)</f>
        <v>1785831</v>
      </c>
      <c r="I243" s="390">
        <f t="shared" si="85"/>
        <v>2073138</v>
      </c>
      <c r="J243" s="390">
        <f t="shared" si="85"/>
        <v>2073138</v>
      </c>
    </row>
    <row r="244" spans="1:10" ht="30.75" customHeight="1" x14ac:dyDescent="0.25">
      <c r="A244" s="76" t="s">
        <v>416</v>
      </c>
      <c r="B244" s="44" t="s">
        <v>20</v>
      </c>
      <c r="C244" s="53">
        <v>12</v>
      </c>
      <c r="D244" s="222" t="s">
        <v>194</v>
      </c>
      <c r="E244" s="223" t="s">
        <v>10</v>
      </c>
      <c r="F244" s="224" t="s">
        <v>360</v>
      </c>
      <c r="G244" s="44"/>
      <c r="H244" s="390">
        <f>SUM(H245+H247+H249)</f>
        <v>1785831</v>
      </c>
      <c r="I244" s="390">
        <f t="shared" ref="I244:J244" si="86">SUM(I245+I247+I249)</f>
        <v>2073138</v>
      </c>
      <c r="J244" s="390">
        <f t="shared" si="86"/>
        <v>2073138</v>
      </c>
    </row>
    <row r="245" spans="1:10" ht="30.75" customHeight="1" x14ac:dyDescent="0.25">
      <c r="A245" s="76" t="s">
        <v>616</v>
      </c>
      <c r="B245" s="44" t="s">
        <v>20</v>
      </c>
      <c r="C245" s="53">
        <v>12</v>
      </c>
      <c r="D245" s="222" t="s">
        <v>194</v>
      </c>
      <c r="E245" s="223" t="s">
        <v>10</v>
      </c>
      <c r="F245" s="367">
        <v>13600</v>
      </c>
      <c r="G245" s="44"/>
      <c r="H245" s="390">
        <f>SUM(H246:H246)</f>
        <v>1250082</v>
      </c>
      <c r="I245" s="390">
        <f t="shared" ref="I245:J245" si="87">SUM(I246:I246)</f>
        <v>2073138</v>
      </c>
      <c r="J245" s="390">
        <f t="shared" si="87"/>
        <v>2073138</v>
      </c>
    </row>
    <row r="246" spans="1:10" ht="18.75" customHeight="1" x14ac:dyDescent="0.25">
      <c r="A246" s="76" t="s">
        <v>21</v>
      </c>
      <c r="B246" s="44" t="s">
        <v>20</v>
      </c>
      <c r="C246" s="53">
        <v>12</v>
      </c>
      <c r="D246" s="222" t="s">
        <v>194</v>
      </c>
      <c r="E246" s="223" t="s">
        <v>10</v>
      </c>
      <c r="F246" s="367">
        <v>13600</v>
      </c>
      <c r="G246" s="44" t="s">
        <v>66</v>
      </c>
      <c r="H246" s="392">
        <f>SUM(прил4!I228)</f>
        <v>1250082</v>
      </c>
      <c r="I246" s="392">
        <f>SUM(прил4!J228)</f>
        <v>2073138</v>
      </c>
      <c r="J246" s="392">
        <f>SUM(прил4!K228)</f>
        <v>2073138</v>
      </c>
    </row>
    <row r="247" spans="1:10" ht="45.75" customHeight="1" x14ac:dyDescent="0.25">
      <c r="A247" s="76" t="s">
        <v>835</v>
      </c>
      <c r="B247" s="44" t="s">
        <v>20</v>
      </c>
      <c r="C247" s="53">
        <v>12</v>
      </c>
      <c r="D247" s="222" t="s">
        <v>194</v>
      </c>
      <c r="E247" s="223" t="s">
        <v>10</v>
      </c>
      <c r="F247" s="224" t="s">
        <v>532</v>
      </c>
      <c r="G247" s="44"/>
      <c r="H247" s="390">
        <f>SUM(H248:H248)</f>
        <v>535749</v>
      </c>
      <c r="I247" s="390">
        <f t="shared" ref="I247:J247" si="88">SUM(I248:I248)</f>
        <v>0</v>
      </c>
      <c r="J247" s="390">
        <f t="shared" si="88"/>
        <v>0</v>
      </c>
    </row>
    <row r="248" spans="1:10" ht="17.25" customHeight="1" x14ac:dyDescent="0.25">
      <c r="A248" s="76" t="s">
        <v>21</v>
      </c>
      <c r="B248" s="44" t="s">
        <v>20</v>
      </c>
      <c r="C248" s="53">
        <v>12</v>
      </c>
      <c r="D248" s="222" t="s">
        <v>194</v>
      </c>
      <c r="E248" s="223" t="s">
        <v>10</v>
      </c>
      <c r="F248" s="224" t="s">
        <v>532</v>
      </c>
      <c r="G248" s="44" t="s">
        <v>66</v>
      </c>
      <c r="H248" s="392">
        <f>SUM(прил4!I230)</f>
        <v>535749</v>
      </c>
      <c r="I248" s="392">
        <f>SUM(прил4!J230)</f>
        <v>0</v>
      </c>
      <c r="J248" s="392">
        <f>SUM(прил4!K230)</f>
        <v>0</v>
      </c>
    </row>
    <row r="249" spans="1:10" s="449" customFormat="1" ht="33.75" hidden="1" customHeight="1" x14ac:dyDescent="0.25">
      <c r="A249" s="76" t="s">
        <v>623</v>
      </c>
      <c r="B249" s="44" t="s">
        <v>20</v>
      </c>
      <c r="C249" s="53">
        <v>12</v>
      </c>
      <c r="D249" s="222" t="s">
        <v>194</v>
      </c>
      <c r="E249" s="223" t="s">
        <v>10</v>
      </c>
      <c r="F249" s="224" t="s">
        <v>622</v>
      </c>
      <c r="G249" s="44"/>
      <c r="H249" s="390">
        <f>SUM(H250)</f>
        <v>0</v>
      </c>
      <c r="I249" s="390">
        <f t="shared" ref="I249:J249" si="89">SUM(I250)</f>
        <v>0</v>
      </c>
      <c r="J249" s="390">
        <f t="shared" si="89"/>
        <v>0</v>
      </c>
    </row>
    <row r="250" spans="1:10" s="449" customFormat="1" ht="31.5" hidden="1" customHeight="1" x14ac:dyDescent="0.25">
      <c r="A250" s="89" t="s">
        <v>507</v>
      </c>
      <c r="B250" s="44" t="s">
        <v>20</v>
      </c>
      <c r="C250" s="53">
        <v>12</v>
      </c>
      <c r="D250" s="222" t="s">
        <v>194</v>
      </c>
      <c r="E250" s="223" t="s">
        <v>10</v>
      </c>
      <c r="F250" s="224" t="s">
        <v>622</v>
      </c>
      <c r="G250" s="44" t="s">
        <v>16</v>
      </c>
      <c r="H250" s="392">
        <f>SUM(прил4!I232)</f>
        <v>0</v>
      </c>
      <c r="I250" s="392">
        <f>SUM(прил4!J232)</f>
        <v>0</v>
      </c>
      <c r="J250" s="392">
        <f>SUM(прил4!K232)</f>
        <v>0</v>
      </c>
    </row>
    <row r="251" spans="1:10" ht="33" customHeight="1" x14ac:dyDescent="0.25">
      <c r="A251" s="65" t="s">
        <v>125</v>
      </c>
      <c r="B251" s="29" t="s">
        <v>20</v>
      </c>
      <c r="C251" s="29" t="s">
        <v>73</v>
      </c>
      <c r="D251" s="213" t="s">
        <v>192</v>
      </c>
      <c r="E251" s="214" t="s">
        <v>359</v>
      </c>
      <c r="F251" s="215" t="s">
        <v>360</v>
      </c>
      <c r="G251" s="28"/>
      <c r="H251" s="389">
        <f>SUM(H252)</f>
        <v>10000</v>
      </c>
      <c r="I251" s="389">
        <f t="shared" ref="I251:J254" si="90">SUM(I252)</f>
        <v>10000</v>
      </c>
      <c r="J251" s="389">
        <f t="shared" si="90"/>
        <v>10000</v>
      </c>
    </row>
    <row r="252" spans="1:10" ht="47.25" customHeight="1" x14ac:dyDescent="0.25">
      <c r="A252" s="84" t="s">
        <v>126</v>
      </c>
      <c r="B252" s="5" t="s">
        <v>20</v>
      </c>
      <c r="C252" s="348">
        <v>12</v>
      </c>
      <c r="D252" s="234" t="s">
        <v>193</v>
      </c>
      <c r="E252" s="235" t="s">
        <v>359</v>
      </c>
      <c r="F252" s="236" t="s">
        <v>360</v>
      </c>
      <c r="G252" s="264"/>
      <c r="H252" s="390">
        <f>SUM(H253)</f>
        <v>10000</v>
      </c>
      <c r="I252" s="390">
        <f t="shared" si="90"/>
        <v>10000</v>
      </c>
      <c r="J252" s="390">
        <f t="shared" si="90"/>
        <v>10000</v>
      </c>
    </row>
    <row r="253" spans="1:10" ht="65.25" customHeight="1" x14ac:dyDescent="0.25">
      <c r="A253" s="84" t="s">
        <v>407</v>
      </c>
      <c r="B253" s="5" t="s">
        <v>20</v>
      </c>
      <c r="C253" s="348">
        <v>12</v>
      </c>
      <c r="D253" s="234" t="s">
        <v>193</v>
      </c>
      <c r="E253" s="235" t="s">
        <v>10</v>
      </c>
      <c r="F253" s="236" t="s">
        <v>360</v>
      </c>
      <c r="G253" s="264"/>
      <c r="H253" s="390">
        <f>SUM(H254)</f>
        <v>10000</v>
      </c>
      <c r="I253" s="390">
        <f t="shared" si="90"/>
        <v>10000</v>
      </c>
      <c r="J253" s="390">
        <f t="shared" si="90"/>
        <v>10000</v>
      </c>
    </row>
    <row r="254" spans="1:10" ht="31.5" x14ac:dyDescent="0.25">
      <c r="A254" s="3" t="s">
        <v>409</v>
      </c>
      <c r="B254" s="5" t="s">
        <v>20</v>
      </c>
      <c r="C254" s="348">
        <v>12</v>
      </c>
      <c r="D254" s="234" t="s">
        <v>193</v>
      </c>
      <c r="E254" s="235" t="s">
        <v>10</v>
      </c>
      <c r="F254" s="236" t="s">
        <v>408</v>
      </c>
      <c r="G254" s="264"/>
      <c r="H254" s="390">
        <f>SUM(H255)</f>
        <v>10000</v>
      </c>
      <c r="I254" s="390">
        <f t="shared" si="90"/>
        <v>10000</v>
      </c>
      <c r="J254" s="390">
        <f t="shared" si="90"/>
        <v>10000</v>
      </c>
    </row>
    <row r="255" spans="1:10" ht="16.5" customHeight="1" x14ac:dyDescent="0.25">
      <c r="A255" s="84" t="s">
        <v>18</v>
      </c>
      <c r="B255" s="5" t="s">
        <v>20</v>
      </c>
      <c r="C255" s="348">
        <v>12</v>
      </c>
      <c r="D255" s="234" t="s">
        <v>193</v>
      </c>
      <c r="E255" s="235" t="s">
        <v>10</v>
      </c>
      <c r="F255" s="236" t="s">
        <v>408</v>
      </c>
      <c r="G255" s="264" t="s">
        <v>17</v>
      </c>
      <c r="H255" s="392">
        <f>SUM(прил4!I237)</f>
        <v>10000</v>
      </c>
      <c r="I255" s="392">
        <f>SUM(прил4!J237)</f>
        <v>10000</v>
      </c>
      <c r="J255" s="392">
        <f>SUM(прил4!K237)</f>
        <v>10000</v>
      </c>
    </row>
    <row r="256" spans="1:10" ht="16.5" customHeight="1" x14ac:dyDescent="0.25">
      <c r="A256" s="58" t="s">
        <v>129</v>
      </c>
      <c r="B256" s="94" t="s">
        <v>91</v>
      </c>
      <c r="C256" s="95"/>
      <c r="D256" s="243"/>
      <c r="E256" s="244"/>
      <c r="F256" s="245"/>
      <c r="G256" s="96"/>
      <c r="H256" s="438">
        <f>SUM(H257+H263)</f>
        <v>19144665</v>
      </c>
      <c r="I256" s="438">
        <f t="shared" ref="I256:J256" si="91">SUM(I257+I263)</f>
        <v>0</v>
      </c>
      <c r="J256" s="438">
        <f t="shared" si="91"/>
        <v>0</v>
      </c>
    </row>
    <row r="257" spans="1:10" s="9" customFormat="1" ht="15.75" x14ac:dyDescent="0.25">
      <c r="A257" s="41" t="s">
        <v>217</v>
      </c>
      <c r="B257" s="51" t="s">
        <v>91</v>
      </c>
      <c r="C257" s="117" t="s">
        <v>10</v>
      </c>
      <c r="D257" s="210"/>
      <c r="E257" s="211"/>
      <c r="F257" s="212"/>
      <c r="G257" s="52"/>
      <c r="H257" s="396">
        <f>SUM(H258)</f>
        <v>20357</v>
      </c>
      <c r="I257" s="396">
        <f t="shared" ref="I257:J261" si="92">SUM(I258)</f>
        <v>0</v>
      </c>
      <c r="J257" s="396">
        <f t="shared" si="92"/>
        <v>0</v>
      </c>
    </row>
    <row r="258" spans="1:10" ht="47.25" x14ac:dyDescent="0.25">
      <c r="A258" s="27" t="s">
        <v>166</v>
      </c>
      <c r="B258" s="29" t="s">
        <v>91</v>
      </c>
      <c r="C258" s="120" t="s">
        <v>10</v>
      </c>
      <c r="D258" s="219" t="s">
        <v>410</v>
      </c>
      <c r="E258" s="220" t="s">
        <v>359</v>
      </c>
      <c r="F258" s="221" t="s">
        <v>360</v>
      </c>
      <c r="G258" s="31"/>
      <c r="H258" s="389">
        <f>SUM(H259)</f>
        <v>20357</v>
      </c>
      <c r="I258" s="389">
        <f t="shared" si="92"/>
        <v>0</v>
      </c>
      <c r="J258" s="389">
        <f t="shared" si="92"/>
        <v>0</v>
      </c>
    </row>
    <row r="259" spans="1:10" ht="78.75" x14ac:dyDescent="0.25">
      <c r="A259" s="3" t="s">
        <v>219</v>
      </c>
      <c r="B259" s="5" t="s">
        <v>91</v>
      </c>
      <c r="C259" s="119" t="s">
        <v>10</v>
      </c>
      <c r="D259" s="234" t="s">
        <v>218</v>
      </c>
      <c r="E259" s="235" t="s">
        <v>359</v>
      </c>
      <c r="F259" s="236" t="s">
        <v>360</v>
      </c>
      <c r="G259" s="59"/>
      <c r="H259" s="390">
        <f>SUM(H260)</f>
        <v>20357</v>
      </c>
      <c r="I259" s="390">
        <f t="shared" si="92"/>
        <v>0</v>
      </c>
      <c r="J259" s="390">
        <f t="shared" si="92"/>
        <v>0</v>
      </c>
    </row>
    <row r="260" spans="1:10" ht="47.25" x14ac:dyDescent="0.25">
      <c r="A260" s="61" t="s">
        <v>411</v>
      </c>
      <c r="B260" s="5" t="s">
        <v>91</v>
      </c>
      <c r="C260" s="119" t="s">
        <v>10</v>
      </c>
      <c r="D260" s="234" t="s">
        <v>218</v>
      </c>
      <c r="E260" s="235" t="s">
        <v>10</v>
      </c>
      <c r="F260" s="236" t="s">
        <v>360</v>
      </c>
      <c r="G260" s="59"/>
      <c r="H260" s="390">
        <f>SUM(H261)</f>
        <v>20357</v>
      </c>
      <c r="I260" s="390">
        <f t="shared" si="92"/>
        <v>0</v>
      </c>
      <c r="J260" s="390">
        <f t="shared" si="92"/>
        <v>0</v>
      </c>
    </row>
    <row r="261" spans="1:10" ht="33.75" customHeight="1" x14ac:dyDescent="0.25">
      <c r="A261" s="105" t="s">
        <v>412</v>
      </c>
      <c r="B261" s="5" t="s">
        <v>91</v>
      </c>
      <c r="C261" s="119" t="s">
        <v>10</v>
      </c>
      <c r="D261" s="234" t="s">
        <v>218</v>
      </c>
      <c r="E261" s="235" t="s">
        <v>10</v>
      </c>
      <c r="F261" s="236" t="s">
        <v>413</v>
      </c>
      <c r="G261" s="59"/>
      <c r="H261" s="390">
        <f>SUM(H262)</f>
        <v>20357</v>
      </c>
      <c r="I261" s="390">
        <f t="shared" si="92"/>
        <v>0</v>
      </c>
      <c r="J261" s="390">
        <f t="shared" si="92"/>
        <v>0</v>
      </c>
    </row>
    <row r="262" spans="1:10" ht="16.5" customHeight="1" x14ac:dyDescent="0.25">
      <c r="A262" s="76" t="s">
        <v>21</v>
      </c>
      <c r="B262" s="5" t="s">
        <v>91</v>
      </c>
      <c r="C262" s="119" t="s">
        <v>10</v>
      </c>
      <c r="D262" s="234" t="s">
        <v>218</v>
      </c>
      <c r="E262" s="235" t="s">
        <v>10</v>
      </c>
      <c r="F262" s="236" t="s">
        <v>413</v>
      </c>
      <c r="G262" s="59" t="s">
        <v>66</v>
      </c>
      <c r="H262" s="392">
        <f>SUM(прил4!I244)</f>
        <v>20357</v>
      </c>
      <c r="I262" s="392">
        <f>SUM(прил4!J244)</f>
        <v>0</v>
      </c>
      <c r="J262" s="392">
        <f>SUM(прил4!K244)</f>
        <v>0</v>
      </c>
    </row>
    <row r="263" spans="1:10" ht="16.5" customHeight="1" x14ac:dyDescent="0.25">
      <c r="A263" s="41" t="s">
        <v>130</v>
      </c>
      <c r="B263" s="51" t="s">
        <v>91</v>
      </c>
      <c r="C263" s="23" t="s">
        <v>12</v>
      </c>
      <c r="D263" s="210"/>
      <c r="E263" s="211"/>
      <c r="F263" s="212"/>
      <c r="G263" s="52"/>
      <c r="H263" s="396">
        <f>SUM(H264)</f>
        <v>19124308</v>
      </c>
      <c r="I263" s="396">
        <f t="shared" ref="I263:J263" si="93">SUM(I264)</f>
        <v>0</v>
      </c>
      <c r="J263" s="396">
        <f t="shared" si="93"/>
        <v>0</v>
      </c>
    </row>
    <row r="264" spans="1:10" s="43" customFormat="1" ht="49.5" customHeight="1" x14ac:dyDescent="0.25">
      <c r="A264" s="27" t="s">
        <v>166</v>
      </c>
      <c r="B264" s="29" t="s">
        <v>91</v>
      </c>
      <c r="C264" s="120" t="s">
        <v>12</v>
      </c>
      <c r="D264" s="219" t="s">
        <v>410</v>
      </c>
      <c r="E264" s="220" t="s">
        <v>359</v>
      </c>
      <c r="F264" s="221" t="s">
        <v>360</v>
      </c>
      <c r="G264" s="31"/>
      <c r="H264" s="389">
        <f>SUM(H265+H269)</f>
        <v>19124308</v>
      </c>
      <c r="I264" s="389">
        <f t="shared" ref="I264:J264" si="94">SUM(I265+I269)</f>
        <v>0</v>
      </c>
      <c r="J264" s="389">
        <f t="shared" si="94"/>
        <v>0</v>
      </c>
    </row>
    <row r="265" spans="1:10" s="43" customFormat="1" ht="78.75" customHeight="1" x14ac:dyDescent="0.25">
      <c r="A265" s="54" t="s">
        <v>219</v>
      </c>
      <c r="B265" s="5" t="s">
        <v>91</v>
      </c>
      <c r="C265" s="119" t="s">
        <v>12</v>
      </c>
      <c r="D265" s="234" t="s">
        <v>218</v>
      </c>
      <c r="E265" s="235" t="s">
        <v>359</v>
      </c>
      <c r="F265" s="236" t="s">
        <v>360</v>
      </c>
      <c r="G265" s="264"/>
      <c r="H265" s="390">
        <f>SUM(H266)</f>
        <v>411397</v>
      </c>
      <c r="I265" s="390">
        <f t="shared" ref="I265:J267" si="95">SUM(I266)</f>
        <v>0</v>
      </c>
      <c r="J265" s="390">
        <f t="shared" si="95"/>
        <v>0</v>
      </c>
    </row>
    <row r="266" spans="1:10" s="43" customFormat="1" ht="48" customHeight="1" x14ac:dyDescent="0.25">
      <c r="A266" s="105" t="s">
        <v>411</v>
      </c>
      <c r="B266" s="5" t="s">
        <v>91</v>
      </c>
      <c r="C266" s="119" t="s">
        <v>12</v>
      </c>
      <c r="D266" s="234" t="s">
        <v>218</v>
      </c>
      <c r="E266" s="235" t="s">
        <v>10</v>
      </c>
      <c r="F266" s="236" t="s">
        <v>360</v>
      </c>
      <c r="G266" s="264"/>
      <c r="H266" s="390">
        <f>SUM(H267)</f>
        <v>411397</v>
      </c>
      <c r="I266" s="390">
        <f t="shared" si="95"/>
        <v>0</v>
      </c>
      <c r="J266" s="390">
        <f t="shared" si="95"/>
        <v>0</v>
      </c>
    </row>
    <row r="267" spans="1:10" s="43" customFormat="1" ht="32.25" customHeight="1" x14ac:dyDescent="0.25">
      <c r="A267" s="105" t="s">
        <v>471</v>
      </c>
      <c r="B267" s="5" t="s">
        <v>91</v>
      </c>
      <c r="C267" s="119" t="s">
        <v>12</v>
      </c>
      <c r="D267" s="234" t="s">
        <v>218</v>
      </c>
      <c r="E267" s="235" t="s">
        <v>10</v>
      </c>
      <c r="F267" s="236" t="s">
        <v>472</v>
      </c>
      <c r="G267" s="264"/>
      <c r="H267" s="390">
        <f>SUM(H268)</f>
        <v>411397</v>
      </c>
      <c r="I267" s="390">
        <f t="shared" si="95"/>
        <v>0</v>
      </c>
      <c r="J267" s="390">
        <f t="shared" si="95"/>
        <v>0</v>
      </c>
    </row>
    <row r="268" spans="1:10" s="43" customFormat="1" ht="15.75" customHeight="1" x14ac:dyDescent="0.25">
      <c r="A268" s="76" t="s">
        <v>21</v>
      </c>
      <c r="B268" s="5" t="s">
        <v>91</v>
      </c>
      <c r="C268" s="119" t="s">
        <v>12</v>
      </c>
      <c r="D268" s="234" t="s">
        <v>218</v>
      </c>
      <c r="E268" s="235" t="s">
        <v>10</v>
      </c>
      <c r="F268" s="236" t="s">
        <v>472</v>
      </c>
      <c r="G268" s="264" t="s">
        <v>66</v>
      </c>
      <c r="H268" s="392">
        <f>SUM(прил4!I250)</f>
        <v>411397</v>
      </c>
      <c r="I268" s="392">
        <f>SUM(прил4!J250)</f>
        <v>0</v>
      </c>
      <c r="J268" s="392">
        <f>SUM(прил4!K250)</f>
        <v>0</v>
      </c>
    </row>
    <row r="269" spans="1:10" s="43" customFormat="1" ht="78.75" x14ac:dyDescent="0.25">
      <c r="A269" s="332" t="s">
        <v>167</v>
      </c>
      <c r="B269" s="5" t="s">
        <v>91</v>
      </c>
      <c r="C269" s="552" t="s">
        <v>12</v>
      </c>
      <c r="D269" s="234" t="s">
        <v>194</v>
      </c>
      <c r="E269" s="235" t="s">
        <v>359</v>
      </c>
      <c r="F269" s="236" t="s">
        <v>360</v>
      </c>
      <c r="G269" s="59"/>
      <c r="H269" s="390">
        <f>SUM(H270)</f>
        <v>18712911</v>
      </c>
      <c r="I269" s="390">
        <f t="shared" ref="I269:J269" si="96">SUM(I270)</f>
        <v>0</v>
      </c>
      <c r="J269" s="390">
        <f t="shared" si="96"/>
        <v>0</v>
      </c>
    </row>
    <row r="270" spans="1:10" s="43" customFormat="1" ht="31.5" x14ac:dyDescent="0.25">
      <c r="A270" s="3" t="s">
        <v>416</v>
      </c>
      <c r="B270" s="5" t="s">
        <v>91</v>
      </c>
      <c r="C270" s="552" t="s">
        <v>12</v>
      </c>
      <c r="D270" s="234" t="s">
        <v>194</v>
      </c>
      <c r="E270" s="235" t="s">
        <v>10</v>
      </c>
      <c r="F270" s="236" t="s">
        <v>360</v>
      </c>
      <c r="G270" s="59"/>
      <c r="H270" s="390">
        <f>SUM(H273+H271+H275)</f>
        <v>18712911</v>
      </c>
      <c r="I270" s="390">
        <f t="shared" ref="I270:J270" si="97">SUM(I273+I271+I275)</f>
        <v>0</v>
      </c>
      <c r="J270" s="390">
        <f t="shared" si="97"/>
        <v>0</v>
      </c>
    </row>
    <row r="271" spans="1:10" s="43" customFormat="1" ht="31.5" x14ac:dyDescent="0.25">
      <c r="A271" s="61" t="s">
        <v>698</v>
      </c>
      <c r="B271" s="5" t="s">
        <v>91</v>
      </c>
      <c r="C271" s="562" t="s">
        <v>12</v>
      </c>
      <c r="D271" s="234" t="s">
        <v>194</v>
      </c>
      <c r="E271" s="235" t="s">
        <v>10</v>
      </c>
      <c r="F271" s="343">
        <v>11500</v>
      </c>
      <c r="G271" s="59"/>
      <c r="H271" s="390">
        <f>SUM(H272)</f>
        <v>17777265</v>
      </c>
      <c r="I271" s="390">
        <f t="shared" ref="I271:J271" si="98">SUM(I272)</f>
        <v>0</v>
      </c>
      <c r="J271" s="390">
        <f t="shared" si="98"/>
        <v>0</v>
      </c>
    </row>
    <row r="272" spans="1:10" s="43" customFormat="1" ht="31.5" x14ac:dyDescent="0.25">
      <c r="A272" s="76" t="s">
        <v>159</v>
      </c>
      <c r="B272" s="5" t="s">
        <v>91</v>
      </c>
      <c r="C272" s="562" t="s">
        <v>12</v>
      </c>
      <c r="D272" s="234" t="s">
        <v>194</v>
      </c>
      <c r="E272" s="235" t="s">
        <v>10</v>
      </c>
      <c r="F272" s="343">
        <v>11500</v>
      </c>
      <c r="G272" s="59" t="s">
        <v>158</v>
      </c>
      <c r="H272" s="392">
        <f>SUM(прил4!I254)</f>
        <v>17777265</v>
      </c>
      <c r="I272" s="392">
        <f>SUM(прил4!J254)</f>
        <v>0</v>
      </c>
      <c r="J272" s="392">
        <f>SUM(прил4!K254)</f>
        <v>0</v>
      </c>
    </row>
    <row r="273" spans="1:10" s="43" customFormat="1" ht="31.5" x14ac:dyDescent="0.25">
      <c r="A273" s="61" t="s">
        <v>694</v>
      </c>
      <c r="B273" s="5" t="s">
        <v>91</v>
      </c>
      <c r="C273" s="552" t="s">
        <v>12</v>
      </c>
      <c r="D273" s="234" t="s">
        <v>194</v>
      </c>
      <c r="E273" s="235" t="s">
        <v>10</v>
      </c>
      <c r="F273" s="343" t="s">
        <v>693</v>
      </c>
      <c r="G273" s="59"/>
      <c r="H273" s="390">
        <f>SUM(H274)</f>
        <v>935646</v>
      </c>
      <c r="I273" s="390">
        <f t="shared" ref="I273:J273" si="99">SUM(I274)</f>
        <v>0</v>
      </c>
      <c r="J273" s="390">
        <f t="shared" si="99"/>
        <v>0</v>
      </c>
    </row>
    <row r="274" spans="1:10" s="43" customFormat="1" ht="31.5" x14ac:dyDescent="0.25">
      <c r="A274" s="76" t="s">
        <v>159</v>
      </c>
      <c r="B274" s="5" t="s">
        <v>91</v>
      </c>
      <c r="C274" s="552" t="s">
        <v>12</v>
      </c>
      <c r="D274" s="234" t="s">
        <v>194</v>
      </c>
      <c r="E274" s="235" t="s">
        <v>10</v>
      </c>
      <c r="F274" s="343" t="s">
        <v>693</v>
      </c>
      <c r="G274" s="59" t="s">
        <v>158</v>
      </c>
      <c r="H274" s="392">
        <f>SUM(прил4!I256)</f>
        <v>935646</v>
      </c>
      <c r="I274" s="392">
        <f>SUM(прил4!J256)</f>
        <v>0</v>
      </c>
      <c r="J274" s="392">
        <f>SUM(прил4!K256)</f>
        <v>0</v>
      </c>
    </row>
    <row r="275" spans="1:10" s="43" customFormat="1" ht="31.5" hidden="1" x14ac:dyDescent="0.25">
      <c r="A275" s="566" t="s">
        <v>700</v>
      </c>
      <c r="B275" s="5" t="s">
        <v>91</v>
      </c>
      <c r="C275" s="564" t="s">
        <v>12</v>
      </c>
      <c r="D275" s="234" t="s">
        <v>194</v>
      </c>
      <c r="E275" s="235" t="s">
        <v>10</v>
      </c>
      <c r="F275" s="218" t="s">
        <v>699</v>
      </c>
      <c r="G275" s="59"/>
      <c r="H275" s="390">
        <f>SUM(H276:H277)</f>
        <v>0</v>
      </c>
      <c r="I275" s="390">
        <f t="shared" ref="I275:J275" si="100">SUM(I276:I277)</f>
        <v>0</v>
      </c>
      <c r="J275" s="390">
        <f t="shared" si="100"/>
        <v>0</v>
      </c>
    </row>
    <row r="276" spans="1:10" s="43" customFormat="1" ht="31.5" hidden="1" x14ac:dyDescent="0.25">
      <c r="A276" s="84" t="s">
        <v>507</v>
      </c>
      <c r="B276" s="5" t="s">
        <v>91</v>
      </c>
      <c r="C276" s="564" t="s">
        <v>12</v>
      </c>
      <c r="D276" s="234" t="s">
        <v>194</v>
      </c>
      <c r="E276" s="235" t="s">
        <v>10</v>
      </c>
      <c r="F276" s="218" t="s">
        <v>699</v>
      </c>
      <c r="G276" s="59" t="s">
        <v>16</v>
      </c>
      <c r="H276" s="392">
        <f>SUM(прил4!I258)</f>
        <v>0</v>
      </c>
      <c r="I276" s="392">
        <f>SUM(прил4!J258)</f>
        <v>0</v>
      </c>
      <c r="J276" s="392">
        <f>SUM(прил4!K258)</f>
        <v>0</v>
      </c>
    </row>
    <row r="277" spans="1:10" s="43" customFormat="1" ht="31.5" hidden="1" x14ac:dyDescent="0.25">
      <c r="A277" s="76" t="s">
        <v>159</v>
      </c>
      <c r="B277" s="5" t="s">
        <v>91</v>
      </c>
      <c r="C277" s="571" t="s">
        <v>12</v>
      </c>
      <c r="D277" s="234" t="s">
        <v>194</v>
      </c>
      <c r="E277" s="235" t="s">
        <v>10</v>
      </c>
      <c r="F277" s="218" t="s">
        <v>699</v>
      </c>
      <c r="G277" s="59" t="s">
        <v>158</v>
      </c>
      <c r="H277" s="392">
        <f>SUM(прил4!I259)</f>
        <v>0</v>
      </c>
      <c r="I277" s="392">
        <f>SUM(прил4!J259)</f>
        <v>0</v>
      </c>
      <c r="J277" s="392">
        <f>SUM(прил4!K259)</f>
        <v>0</v>
      </c>
    </row>
    <row r="278" spans="1:10" s="43" customFormat="1" ht="15.75" x14ac:dyDescent="0.25">
      <c r="A278" s="365" t="s">
        <v>778</v>
      </c>
      <c r="B278" s="130" t="s">
        <v>68</v>
      </c>
      <c r="C278" s="39"/>
      <c r="D278" s="243"/>
      <c r="E278" s="244"/>
      <c r="F278" s="245"/>
      <c r="G278" s="16"/>
      <c r="H278" s="438">
        <f t="shared" ref="H278:H283" si="101">SUM(H279)</f>
        <v>56816</v>
      </c>
      <c r="I278" s="438">
        <f t="shared" ref="I278:J283" si="102">SUM(I279)</f>
        <v>27060</v>
      </c>
      <c r="J278" s="438">
        <f t="shared" si="102"/>
        <v>27060</v>
      </c>
    </row>
    <row r="279" spans="1:10" s="43" customFormat="1" ht="15.75" x14ac:dyDescent="0.25">
      <c r="A279" s="359" t="s">
        <v>779</v>
      </c>
      <c r="B279" s="55" t="s">
        <v>68</v>
      </c>
      <c r="C279" s="23" t="s">
        <v>91</v>
      </c>
      <c r="D279" s="210"/>
      <c r="E279" s="211"/>
      <c r="F279" s="212"/>
      <c r="G279" s="23"/>
      <c r="H279" s="396">
        <f t="shared" si="101"/>
        <v>56816</v>
      </c>
      <c r="I279" s="396">
        <f t="shared" si="102"/>
        <v>27060</v>
      </c>
      <c r="J279" s="396">
        <f t="shared" si="102"/>
        <v>27060</v>
      </c>
    </row>
    <row r="280" spans="1:10" s="43" customFormat="1" ht="31.5" x14ac:dyDescent="0.25">
      <c r="A280" s="75" t="s">
        <v>780</v>
      </c>
      <c r="B280" s="28" t="s">
        <v>68</v>
      </c>
      <c r="C280" s="30" t="s">
        <v>91</v>
      </c>
      <c r="D280" s="219" t="s">
        <v>783</v>
      </c>
      <c r="E280" s="220" t="s">
        <v>359</v>
      </c>
      <c r="F280" s="221" t="s">
        <v>360</v>
      </c>
      <c r="G280" s="28"/>
      <c r="H280" s="389">
        <f t="shared" si="101"/>
        <v>56816</v>
      </c>
      <c r="I280" s="389">
        <f t="shared" si="102"/>
        <v>27060</v>
      </c>
      <c r="J280" s="389">
        <f t="shared" si="102"/>
        <v>27060</v>
      </c>
    </row>
    <row r="281" spans="1:10" s="43" customFormat="1" ht="47.25" x14ac:dyDescent="0.25">
      <c r="A281" s="84" t="s">
        <v>781</v>
      </c>
      <c r="B281" s="2" t="s">
        <v>68</v>
      </c>
      <c r="C281" s="616" t="s">
        <v>91</v>
      </c>
      <c r="D281" s="234" t="s">
        <v>784</v>
      </c>
      <c r="E281" s="235" t="s">
        <v>359</v>
      </c>
      <c r="F281" s="236" t="s">
        <v>360</v>
      </c>
      <c r="G281" s="2"/>
      <c r="H281" s="390">
        <f t="shared" si="101"/>
        <v>56816</v>
      </c>
      <c r="I281" s="390">
        <f t="shared" si="102"/>
        <v>27060</v>
      </c>
      <c r="J281" s="390">
        <f t="shared" si="102"/>
        <v>27060</v>
      </c>
    </row>
    <row r="282" spans="1:10" s="43" customFormat="1" ht="31.5" x14ac:dyDescent="0.25">
      <c r="A282" s="84" t="s">
        <v>782</v>
      </c>
      <c r="B282" s="2" t="s">
        <v>68</v>
      </c>
      <c r="C282" s="616" t="s">
        <v>91</v>
      </c>
      <c r="D282" s="234" t="s">
        <v>784</v>
      </c>
      <c r="E282" s="235" t="s">
        <v>10</v>
      </c>
      <c r="F282" s="343" t="s">
        <v>360</v>
      </c>
      <c r="G282" s="2"/>
      <c r="H282" s="390">
        <f t="shared" si="101"/>
        <v>56816</v>
      </c>
      <c r="I282" s="390">
        <f t="shared" si="102"/>
        <v>27060</v>
      </c>
      <c r="J282" s="390">
        <f t="shared" si="102"/>
        <v>27060</v>
      </c>
    </row>
    <row r="283" spans="1:10" s="43" customFormat="1" ht="15.75" x14ac:dyDescent="0.25">
      <c r="A283" s="601" t="s">
        <v>786</v>
      </c>
      <c r="B283" s="2" t="s">
        <v>68</v>
      </c>
      <c r="C283" s="616" t="s">
        <v>91</v>
      </c>
      <c r="D283" s="234" t="s">
        <v>784</v>
      </c>
      <c r="E283" s="235" t="s">
        <v>10</v>
      </c>
      <c r="F283" s="343" t="s">
        <v>785</v>
      </c>
      <c r="G283" s="2"/>
      <c r="H283" s="390">
        <f t="shared" si="101"/>
        <v>56816</v>
      </c>
      <c r="I283" s="390">
        <f t="shared" si="102"/>
        <v>27060</v>
      </c>
      <c r="J283" s="390">
        <f t="shared" si="102"/>
        <v>27060</v>
      </c>
    </row>
    <row r="284" spans="1:10" s="43" customFormat="1" ht="31.5" x14ac:dyDescent="0.25">
      <c r="A284" s="84" t="s">
        <v>507</v>
      </c>
      <c r="B284" s="2" t="s">
        <v>68</v>
      </c>
      <c r="C284" s="616" t="s">
        <v>91</v>
      </c>
      <c r="D284" s="234" t="s">
        <v>784</v>
      </c>
      <c r="E284" s="235" t="s">
        <v>10</v>
      </c>
      <c r="F284" s="343" t="s">
        <v>785</v>
      </c>
      <c r="G284" s="2" t="s">
        <v>16</v>
      </c>
      <c r="H284" s="392">
        <f>SUM(прил4!I266)</f>
        <v>56816</v>
      </c>
      <c r="I284" s="392">
        <f>SUM(прил4!J266)</f>
        <v>27060</v>
      </c>
      <c r="J284" s="392">
        <f>SUM(прил4!K266)</f>
        <v>27060</v>
      </c>
    </row>
    <row r="285" spans="1:10" ht="17.25" customHeight="1" x14ac:dyDescent="0.25">
      <c r="A285" s="74" t="s">
        <v>27</v>
      </c>
      <c r="B285" s="16" t="s">
        <v>29</v>
      </c>
      <c r="C285" s="39"/>
      <c r="D285" s="243"/>
      <c r="E285" s="244"/>
      <c r="F285" s="245"/>
      <c r="G285" s="15"/>
      <c r="H285" s="438">
        <f>SUM(H286+H311+H406+H434+H447)</f>
        <v>498775849</v>
      </c>
      <c r="I285" s="438">
        <f>SUM(I286+I311+I406+I434+I447)</f>
        <v>308891432</v>
      </c>
      <c r="J285" s="438">
        <f>SUM(J286+J311+J406+J434+J447)</f>
        <v>297369674</v>
      </c>
    </row>
    <row r="286" spans="1:10" ht="15.75" x14ac:dyDescent="0.25">
      <c r="A286" s="86" t="s">
        <v>28</v>
      </c>
      <c r="B286" s="23" t="s">
        <v>29</v>
      </c>
      <c r="C286" s="23" t="s">
        <v>10</v>
      </c>
      <c r="D286" s="210"/>
      <c r="E286" s="211"/>
      <c r="F286" s="212"/>
      <c r="G286" s="22"/>
      <c r="H286" s="396">
        <f>SUM(H287,H306)</f>
        <v>37863378</v>
      </c>
      <c r="I286" s="396">
        <f>SUM(I287,I306)</f>
        <v>37166887</v>
      </c>
      <c r="J286" s="396">
        <f>SUM(J287,J306)</f>
        <v>37166887</v>
      </c>
    </row>
    <row r="287" spans="1:10" ht="35.25" customHeight="1" x14ac:dyDescent="0.25">
      <c r="A287" s="27" t="s">
        <v>131</v>
      </c>
      <c r="B287" s="29" t="s">
        <v>29</v>
      </c>
      <c r="C287" s="29" t="s">
        <v>10</v>
      </c>
      <c r="D287" s="213" t="s">
        <v>417</v>
      </c>
      <c r="E287" s="214" t="s">
        <v>359</v>
      </c>
      <c r="F287" s="215" t="s">
        <v>360</v>
      </c>
      <c r="G287" s="31"/>
      <c r="H287" s="389">
        <f>SUM(H288)</f>
        <v>37715378</v>
      </c>
      <c r="I287" s="389">
        <f t="shared" ref="I287:J288" si="103">SUM(I288)</f>
        <v>37066469</v>
      </c>
      <c r="J287" s="389">
        <f t="shared" si="103"/>
        <v>37066469</v>
      </c>
    </row>
    <row r="288" spans="1:10" ht="49.5" customHeight="1" x14ac:dyDescent="0.25">
      <c r="A288" s="3" t="s">
        <v>132</v>
      </c>
      <c r="B288" s="5" t="s">
        <v>29</v>
      </c>
      <c r="C288" s="5" t="s">
        <v>10</v>
      </c>
      <c r="D288" s="216" t="s">
        <v>203</v>
      </c>
      <c r="E288" s="217" t="s">
        <v>359</v>
      </c>
      <c r="F288" s="218" t="s">
        <v>360</v>
      </c>
      <c r="G288" s="59"/>
      <c r="H288" s="390">
        <f>SUM(H289)</f>
        <v>37715378</v>
      </c>
      <c r="I288" s="390">
        <f t="shared" si="103"/>
        <v>37066469</v>
      </c>
      <c r="J288" s="390">
        <f t="shared" si="103"/>
        <v>37066469</v>
      </c>
    </row>
    <row r="289" spans="1:10" ht="17.25" customHeight="1" x14ac:dyDescent="0.25">
      <c r="A289" s="3" t="s">
        <v>418</v>
      </c>
      <c r="B289" s="5" t="s">
        <v>29</v>
      </c>
      <c r="C289" s="5" t="s">
        <v>10</v>
      </c>
      <c r="D289" s="216" t="s">
        <v>203</v>
      </c>
      <c r="E289" s="217" t="s">
        <v>10</v>
      </c>
      <c r="F289" s="218" t="s">
        <v>360</v>
      </c>
      <c r="G289" s="59"/>
      <c r="H289" s="390">
        <f>SUM(H295+H298+H300+H290+H293+H304)</f>
        <v>37715378</v>
      </c>
      <c r="I289" s="390">
        <f t="shared" ref="I289:J289" si="104">SUM(I295+I298+I300+I290+I293+I304)</f>
        <v>37066469</v>
      </c>
      <c r="J289" s="390">
        <f t="shared" si="104"/>
        <v>37066469</v>
      </c>
    </row>
    <row r="290" spans="1:10" s="596" customFormat="1" ht="47.25" x14ac:dyDescent="0.25">
      <c r="A290" s="3" t="s">
        <v>745</v>
      </c>
      <c r="B290" s="5" t="s">
        <v>29</v>
      </c>
      <c r="C290" s="5" t="s">
        <v>10</v>
      </c>
      <c r="D290" s="216" t="s">
        <v>203</v>
      </c>
      <c r="E290" s="217" t="s">
        <v>10</v>
      </c>
      <c r="F290" s="218" t="s">
        <v>740</v>
      </c>
      <c r="G290" s="59"/>
      <c r="H290" s="390">
        <f>SUM(H291:H292)</f>
        <v>1723372</v>
      </c>
      <c r="I290" s="390">
        <f t="shared" ref="I290:J290" si="105">SUM(I291:I292)</f>
        <v>1723372</v>
      </c>
      <c r="J290" s="390">
        <f t="shared" si="105"/>
        <v>1723372</v>
      </c>
    </row>
    <row r="291" spans="1:10" s="596" customFormat="1" ht="47.25" x14ac:dyDescent="0.25">
      <c r="A291" s="101" t="s">
        <v>75</v>
      </c>
      <c r="B291" s="5" t="s">
        <v>29</v>
      </c>
      <c r="C291" s="5" t="s">
        <v>10</v>
      </c>
      <c r="D291" s="216" t="s">
        <v>203</v>
      </c>
      <c r="E291" s="217" t="s">
        <v>10</v>
      </c>
      <c r="F291" s="218" t="s">
        <v>740</v>
      </c>
      <c r="G291" s="59" t="s">
        <v>13</v>
      </c>
      <c r="H291" s="392">
        <f>SUM(прил4!I512)</f>
        <v>1212000</v>
      </c>
      <c r="I291" s="392">
        <f>SUM(прил4!J512)</f>
        <v>1212000</v>
      </c>
      <c r="J291" s="392">
        <f>SUM(прил4!K512)</f>
        <v>1212000</v>
      </c>
    </row>
    <row r="292" spans="1:10" s="596" customFormat="1" ht="15.75" x14ac:dyDescent="0.25">
      <c r="A292" s="61" t="s">
        <v>40</v>
      </c>
      <c r="B292" s="5" t="s">
        <v>29</v>
      </c>
      <c r="C292" s="5" t="s">
        <v>10</v>
      </c>
      <c r="D292" s="216" t="s">
        <v>203</v>
      </c>
      <c r="E292" s="217" t="s">
        <v>10</v>
      </c>
      <c r="F292" s="218" t="s">
        <v>740</v>
      </c>
      <c r="G292" s="59" t="s">
        <v>39</v>
      </c>
      <c r="H292" s="392">
        <f>SUM(прил4!I513)</f>
        <v>511372</v>
      </c>
      <c r="I292" s="392">
        <f>SUM(прил4!J513)</f>
        <v>511372</v>
      </c>
      <c r="J292" s="392">
        <f>SUM(прил4!K513)</f>
        <v>511372</v>
      </c>
    </row>
    <row r="293" spans="1:10" s="596" customFormat="1" ht="78.75" hidden="1" x14ac:dyDescent="0.25">
      <c r="A293" s="3" t="s">
        <v>746</v>
      </c>
      <c r="B293" s="5" t="s">
        <v>29</v>
      </c>
      <c r="C293" s="5" t="s">
        <v>10</v>
      </c>
      <c r="D293" s="216" t="s">
        <v>203</v>
      </c>
      <c r="E293" s="217" t="s">
        <v>10</v>
      </c>
      <c r="F293" s="218" t="s">
        <v>741</v>
      </c>
      <c r="G293" s="59"/>
      <c r="H293" s="390">
        <f>SUM(H294)</f>
        <v>0</v>
      </c>
      <c r="I293" s="390">
        <f t="shared" ref="I293:J293" si="106">SUM(I294)</f>
        <v>0</v>
      </c>
      <c r="J293" s="390">
        <f t="shared" si="106"/>
        <v>0</v>
      </c>
    </row>
    <row r="294" spans="1:10" s="596" customFormat="1" ht="31.5" hidden="1" x14ac:dyDescent="0.25">
      <c r="A294" s="536" t="s">
        <v>507</v>
      </c>
      <c r="B294" s="5" t="s">
        <v>29</v>
      </c>
      <c r="C294" s="5" t="s">
        <v>10</v>
      </c>
      <c r="D294" s="216" t="s">
        <v>203</v>
      </c>
      <c r="E294" s="217" t="s">
        <v>10</v>
      </c>
      <c r="F294" s="218" t="s">
        <v>741</v>
      </c>
      <c r="G294" s="59" t="s">
        <v>16</v>
      </c>
      <c r="H294" s="392">
        <f>SUM(прил4!I515)</f>
        <v>0</v>
      </c>
      <c r="I294" s="392">
        <f>SUM(прил4!J515)</f>
        <v>0</v>
      </c>
      <c r="J294" s="392">
        <f>SUM(прил4!K515)</f>
        <v>0</v>
      </c>
    </row>
    <row r="295" spans="1:10" ht="81" customHeight="1" x14ac:dyDescent="0.25">
      <c r="A295" s="3" t="s">
        <v>419</v>
      </c>
      <c r="B295" s="5" t="s">
        <v>29</v>
      </c>
      <c r="C295" s="5" t="s">
        <v>10</v>
      </c>
      <c r="D295" s="216" t="s">
        <v>203</v>
      </c>
      <c r="E295" s="217" t="s">
        <v>10</v>
      </c>
      <c r="F295" s="218" t="s">
        <v>420</v>
      </c>
      <c r="G295" s="2"/>
      <c r="H295" s="390">
        <f>SUM(H296:H297)</f>
        <v>19734652</v>
      </c>
      <c r="I295" s="390">
        <f t="shared" ref="I295:J295" si="107">SUM(I296:I297)</f>
        <v>22018393</v>
      </c>
      <c r="J295" s="390">
        <f t="shared" si="107"/>
        <v>22018393</v>
      </c>
    </row>
    <row r="296" spans="1:10" ht="47.25" x14ac:dyDescent="0.25">
      <c r="A296" s="84" t="s">
        <v>75</v>
      </c>
      <c r="B296" s="5" t="s">
        <v>29</v>
      </c>
      <c r="C296" s="5" t="s">
        <v>10</v>
      </c>
      <c r="D296" s="216" t="s">
        <v>203</v>
      </c>
      <c r="E296" s="217" t="s">
        <v>10</v>
      </c>
      <c r="F296" s="218" t="s">
        <v>420</v>
      </c>
      <c r="G296" s="264" t="s">
        <v>13</v>
      </c>
      <c r="H296" s="392">
        <f>SUM(прил4!I517)</f>
        <v>19529931</v>
      </c>
      <c r="I296" s="392">
        <f>SUM(прил4!J517)</f>
        <v>21813672</v>
      </c>
      <c r="J296" s="392">
        <f>SUM(прил4!K517)</f>
        <v>21813672</v>
      </c>
    </row>
    <row r="297" spans="1:10" ht="31.5" customHeight="1" x14ac:dyDescent="0.25">
      <c r="A297" s="89" t="s">
        <v>507</v>
      </c>
      <c r="B297" s="5" t="s">
        <v>29</v>
      </c>
      <c r="C297" s="5" t="s">
        <v>10</v>
      </c>
      <c r="D297" s="216" t="s">
        <v>203</v>
      </c>
      <c r="E297" s="217" t="s">
        <v>10</v>
      </c>
      <c r="F297" s="218" t="s">
        <v>420</v>
      </c>
      <c r="G297" s="264" t="s">
        <v>16</v>
      </c>
      <c r="H297" s="392">
        <f>SUM(прил4!I518)</f>
        <v>204721</v>
      </c>
      <c r="I297" s="392">
        <f>SUM(прил4!J518)</f>
        <v>204721</v>
      </c>
      <c r="J297" s="392">
        <f>SUM(прил4!K518)</f>
        <v>204721</v>
      </c>
    </row>
    <row r="298" spans="1:10" ht="31.5" hidden="1" customHeight="1" x14ac:dyDescent="0.25">
      <c r="A298" s="342" t="s">
        <v>504</v>
      </c>
      <c r="B298" s="5" t="s">
        <v>29</v>
      </c>
      <c r="C298" s="5" t="s">
        <v>10</v>
      </c>
      <c r="D298" s="216" t="s">
        <v>203</v>
      </c>
      <c r="E298" s="217" t="s">
        <v>10</v>
      </c>
      <c r="F298" s="218" t="s">
        <v>503</v>
      </c>
      <c r="G298" s="264"/>
      <c r="H298" s="390">
        <f>SUM(H299)</f>
        <v>0</v>
      </c>
      <c r="I298" s="390">
        <f t="shared" ref="I298:J298" si="108">SUM(I299)</f>
        <v>0</v>
      </c>
      <c r="J298" s="390">
        <f t="shared" si="108"/>
        <v>0</v>
      </c>
    </row>
    <row r="299" spans="1:10" ht="31.5" hidden="1" customHeight="1" x14ac:dyDescent="0.25">
      <c r="A299" s="110" t="s">
        <v>507</v>
      </c>
      <c r="B299" s="5" t="s">
        <v>29</v>
      </c>
      <c r="C299" s="5" t="s">
        <v>10</v>
      </c>
      <c r="D299" s="216" t="s">
        <v>203</v>
      </c>
      <c r="E299" s="217" t="s">
        <v>10</v>
      </c>
      <c r="F299" s="218" t="s">
        <v>503</v>
      </c>
      <c r="G299" s="264" t="s">
        <v>16</v>
      </c>
      <c r="H299" s="392">
        <f>SUM(прил4!I520)</f>
        <v>0</v>
      </c>
      <c r="I299" s="392">
        <f>SUM(прил4!J520)</f>
        <v>0</v>
      </c>
      <c r="J299" s="392">
        <f>SUM(прил4!K520)</f>
        <v>0</v>
      </c>
    </row>
    <row r="300" spans="1:10" ht="33" customHeight="1" x14ac:dyDescent="0.25">
      <c r="A300" s="3" t="s">
        <v>83</v>
      </c>
      <c r="B300" s="5" t="s">
        <v>29</v>
      </c>
      <c r="C300" s="5" t="s">
        <v>10</v>
      </c>
      <c r="D300" s="216" t="s">
        <v>203</v>
      </c>
      <c r="E300" s="217" t="s">
        <v>10</v>
      </c>
      <c r="F300" s="218" t="s">
        <v>391</v>
      </c>
      <c r="G300" s="59"/>
      <c r="H300" s="390">
        <f>SUM(H301:H303)</f>
        <v>16257354</v>
      </c>
      <c r="I300" s="390">
        <f t="shared" ref="I300:J300" si="109">SUM(I301:I303)</f>
        <v>13324704</v>
      </c>
      <c r="J300" s="390">
        <f t="shared" si="109"/>
        <v>13324704</v>
      </c>
    </row>
    <row r="301" spans="1:10" ht="49.5" customHeight="1" x14ac:dyDescent="0.25">
      <c r="A301" s="84" t="s">
        <v>75</v>
      </c>
      <c r="B301" s="5" t="s">
        <v>29</v>
      </c>
      <c r="C301" s="5" t="s">
        <v>10</v>
      </c>
      <c r="D301" s="216" t="s">
        <v>203</v>
      </c>
      <c r="E301" s="217" t="s">
        <v>10</v>
      </c>
      <c r="F301" s="218" t="s">
        <v>391</v>
      </c>
      <c r="G301" s="59" t="s">
        <v>13</v>
      </c>
      <c r="H301" s="392">
        <f>SUM(прил4!I522)</f>
        <v>7389376</v>
      </c>
      <c r="I301" s="392">
        <f>SUM(прил4!J522)</f>
        <v>5125809</v>
      </c>
      <c r="J301" s="392">
        <f>SUM(прил4!K522)</f>
        <v>5125809</v>
      </c>
    </row>
    <row r="302" spans="1:10" ht="31.5" customHeight="1" x14ac:dyDescent="0.25">
      <c r="A302" s="89" t="s">
        <v>507</v>
      </c>
      <c r="B302" s="5" t="s">
        <v>29</v>
      </c>
      <c r="C302" s="5" t="s">
        <v>10</v>
      </c>
      <c r="D302" s="216" t="s">
        <v>203</v>
      </c>
      <c r="E302" s="217" t="s">
        <v>10</v>
      </c>
      <c r="F302" s="218" t="s">
        <v>391</v>
      </c>
      <c r="G302" s="59" t="s">
        <v>16</v>
      </c>
      <c r="H302" s="392">
        <f>SUM(прил4!I523)</f>
        <v>8384873</v>
      </c>
      <c r="I302" s="392">
        <f>SUM(прил4!J523)</f>
        <v>7715290</v>
      </c>
      <c r="J302" s="392">
        <f>SUM(прил4!K523)</f>
        <v>7715290</v>
      </c>
    </row>
    <row r="303" spans="1:10" ht="18" customHeight="1" x14ac:dyDescent="0.25">
      <c r="A303" s="3" t="s">
        <v>18</v>
      </c>
      <c r="B303" s="5" t="s">
        <v>29</v>
      </c>
      <c r="C303" s="5" t="s">
        <v>10</v>
      </c>
      <c r="D303" s="216" t="s">
        <v>203</v>
      </c>
      <c r="E303" s="217" t="s">
        <v>10</v>
      </c>
      <c r="F303" s="218" t="s">
        <v>391</v>
      </c>
      <c r="G303" s="59" t="s">
        <v>17</v>
      </c>
      <c r="H303" s="392">
        <f>SUM(прил4!I524)</f>
        <v>483105</v>
      </c>
      <c r="I303" s="392">
        <f>SUM(прил4!J524)</f>
        <v>483605</v>
      </c>
      <c r="J303" s="392">
        <f>SUM(прил4!K524)</f>
        <v>483605</v>
      </c>
    </row>
    <row r="304" spans="1:10" s="596" customFormat="1" ht="31.5" hidden="1" x14ac:dyDescent="0.25">
      <c r="A304" s="3" t="s">
        <v>502</v>
      </c>
      <c r="B304" s="5" t="s">
        <v>29</v>
      </c>
      <c r="C304" s="5" t="s">
        <v>10</v>
      </c>
      <c r="D304" s="216" t="s">
        <v>203</v>
      </c>
      <c r="E304" s="217" t="s">
        <v>10</v>
      </c>
      <c r="F304" s="218" t="s">
        <v>501</v>
      </c>
      <c r="G304" s="59"/>
      <c r="H304" s="390">
        <f>SUM(H305)</f>
        <v>0</v>
      </c>
      <c r="I304" s="390">
        <f t="shared" ref="I304:J304" si="110">SUM(I305)</f>
        <v>0</v>
      </c>
      <c r="J304" s="390">
        <f t="shared" si="110"/>
        <v>0</v>
      </c>
    </row>
    <row r="305" spans="1:10" s="596" customFormat="1" ht="31.5" hidden="1" x14ac:dyDescent="0.25">
      <c r="A305" s="535" t="s">
        <v>507</v>
      </c>
      <c r="B305" s="5" t="s">
        <v>29</v>
      </c>
      <c r="C305" s="5" t="s">
        <v>10</v>
      </c>
      <c r="D305" s="216" t="s">
        <v>203</v>
      </c>
      <c r="E305" s="217" t="s">
        <v>10</v>
      </c>
      <c r="F305" s="218" t="s">
        <v>501</v>
      </c>
      <c r="G305" s="59" t="s">
        <v>16</v>
      </c>
      <c r="H305" s="392">
        <f>SUM(прил4!I526)</f>
        <v>0</v>
      </c>
      <c r="I305" s="392">
        <f>SUM(прил4!J526)</f>
        <v>0</v>
      </c>
      <c r="J305" s="392">
        <f>SUM(прил4!K526)</f>
        <v>0</v>
      </c>
    </row>
    <row r="306" spans="1:10" ht="64.5" customHeight="1" x14ac:dyDescent="0.25">
      <c r="A306" s="75" t="s">
        <v>791</v>
      </c>
      <c r="B306" s="28" t="s">
        <v>29</v>
      </c>
      <c r="C306" s="42" t="s">
        <v>10</v>
      </c>
      <c r="D306" s="225" t="s">
        <v>187</v>
      </c>
      <c r="E306" s="226" t="s">
        <v>359</v>
      </c>
      <c r="F306" s="227" t="s">
        <v>360</v>
      </c>
      <c r="G306" s="28"/>
      <c r="H306" s="389">
        <f>SUM(H307)</f>
        <v>148000</v>
      </c>
      <c r="I306" s="389">
        <f t="shared" ref="I306:J309" si="111">SUM(I307)</f>
        <v>100418</v>
      </c>
      <c r="J306" s="389">
        <f t="shared" si="111"/>
        <v>100418</v>
      </c>
    </row>
    <row r="307" spans="1:10" ht="96" customHeight="1" x14ac:dyDescent="0.25">
      <c r="A307" s="76" t="s">
        <v>794</v>
      </c>
      <c r="B307" s="2" t="s">
        <v>29</v>
      </c>
      <c r="C307" s="8" t="s">
        <v>10</v>
      </c>
      <c r="D307" s="249" t="s">
        <v>189</v>
      </c>
      <c r="E307" s="250" t="s">
        <v>359</v>
      </c>
      <c r="F307" s="251" t="s">
        <v>360</v>
      </c>
      <c r="G307" s="2"/>
      <c r="H307" s="390">
        <f>SUM(H308)</f>
        <v>148000</v>
      </c>
      <c r="I307" s="390">
        <f t="shared" si="111"/>
        <v>100418</v>
      </c>
      <c r="J307" s="390">
        <f t="shared" si="111"/>
        <v>100418</v>
      </c>
    </row>
    <row r="308" spans="1:10" ht="49.5" customHeight="1" x14ac:dyDescent="0.25">
      <c r="A308" s="76" t="s">
        <v>379</v>
      </c>
      <c r="B308" s="2" t="s">
        <v>29</v>
      </c>
      <c r="C308" s="8" t="s">
        <v>10</v>
      </c>
      <c r="D308" s="249" t="s">
        <v>189</v>
      </c>
      <c r="E308" s="250" t="s">
        <v>10</v>
      </c>
      <c r="F308" s="251" t="s">
        <v>360</v>
      </c>
      <c r="G308" s="2"/>
      <c r="H308" s="390">
        <f>SUM(H309)</f>
        <v>148000</v>
      </c>
      <c r="I308" s="390">
        <f t="shared" si="111"/>
        <v>100418</v>
      </c>
      <c r="J308" s="390">
        <f t="shared" si="111"/>
        <v>100418</v>
      </c>
    </row>
    <row r="309" spans="1:10" ht="18" customHeight="1" x14ac:dyDescent="0.25">
      <c r="A309" s="3" t="s">
        <v>92</v>
      </c>
      <c r="B309" s="2" t="s">
        <v>29</v>
      </c>
      <c r="C309" s="8" t="s">
        <v>10</v>
      </c>
      <c r="D309" s="249" t="s">
        <v>189</v>
      </c>
      <c r="E309" s="250" t="s">
        <v>10</v>
      </c>
      <c r="F309" s="251" t="s">
        <v>380</v>
      </c>
      <c r="G309" s="2"/>
      <c r="H309" s="390">
        <f>SUM(H310)</f>
        <v>148000</v>
      </c>
      <c r="I309" s="390">
        <f t="shared" si="111"/>
        <v>100418</v>
      </c>
      <c r="J309" s="390">
        <f t="shared" si="111"/>
        <v>100418</v>
      </c>
    </row>
    <row r="310" spans="1:10" ht="30" customHeight="1" x14ac:dyDescent="0.25">
      <c r="A310" s="89" t="s">
        <v>507</v>
      </c>
      <c r="B310" s="2" t="s">
        <v>29</v>
      </c>
      <c r="C310" s="8" t="s">
        <v>10</v>
      </c>
      <c r="D310" s="249" t="s">
        <v>189</v>
      </c>
      <c r="E310" s="250" t="s">
        <v>10</v>
      </c>
      <c r="F310" s="251" t="s">
        <v>380</v>
      </c>
      <c r="G310" s="2" t="s">
        <v>16</v>
      </c>
      <c r="H310" s="391">
        <f>SUM(прил4!I531)</f>
        <v>148000</v>
      </c>
      <c r="I310" s="391">
        <f>SUM(прил4!J531)</f>
        <v>100418</v>
      </c>
      <c r="J310" s="391">
        <f>SUM(прил4!K531)</f>
        <v>100418</v>
      </c>
    </row>
    <row r="311" spans="1:10" ht="15.75" x14ac:dyDescent="0.25">
      <c r="A311" s="86" t="s">
        <v>30</v>
      </c>
      <c r="B311" s="23" t="s">
        <v>29</v>
      </c>
      <c r="C311" s="23" t="s">
        <v>12</v>
      </c>
      <c r="D311" s="210"/>
      <c r="E311" s="211"/>
      <c r="F311" s="212"/>
      <c r="G311" s="22"/>
      <c r="H311" s="396">
        <f>SUM(H312+H396+H401)</f>
        <v>438950067</v>
      </c>
      <c r="I311" s="396">
        <f>SUM(I312+I396+I401)</f>
        <v>254861906</v>
      </c>
      <c r="J311" s="396">
        <f>SUM(J312+J396+J401)</f>
        <v>243340148</v>
      </c>
    </row>
    <row r="312" spans="1:10" ht="35.25" customHeight="1" x14ac:dyDescent="0.25">
      <c r="A312" s="27" t="s">
        <v>131</v>
      </c>
      <c r="B312" s="28" t="s">
        <v>29</v>
      </c>
      <c r="C312" s="28" t="s">
        <v>12</v>
      </c>
      <c r="D312" s="213" t="s">
        <v>417</v>
      </c>
      <c r="E312" s="214" t="s">
        <v>359</v>
      </c>
      <c r="F312" s="215" t="s">
        <v>360</v>
      </c>
      <c r="G312" s="28"/>
      <c r="H312" s="389">
        <f>SUM(H313+H392)</f>
        <v>438000842</v>
      </c>
      <c r="I312" s="389">
        <f>SUM(I313+I392)</f>
        <v>253929647</v>
      </c>
      <c r="J312" s="389">
        <f>SUM(J313+J392)</f>
        <v>242407889</v>
      </c>
    </row>
    <row r="313" spans="1:10" ht="50.25" customHeight="1" x14ac:dyDescent="0.25">
      <c r="A313" s="3" t="s">
        <v>132</v>
      </c>
      <c r="B313" s="2" t="s">
        <v>29</v>
      </c>
      <c r="C313" s="2" t="s">
        <v>12</v>
      </c>
      <c r="D313" s="216" t="s">
        <v>203</v>
      </c>
      <c r="E313" s="217" t="s">
        <v>359</v>
      </c>
      <c r="F313" s="218" t="s">
        <v>360</v>
      </c>
      <c r="G313" s="2"/>
      <c r="H313" s="390">
        <f>SUM(H314+H380+H386+H383+H389)</f>
        <v>438000842</v>
      </c>
      <c r="I313" s="390">
        <f>SUM(I314+I380+I386+I383+I389)</f>
        <v>253929647</v>
      </c>
      <c r="J313" s="390">
        <f>SUM(J314+J380+J386+J383+J389)</f>
        <v>242407889</v>
      </c>
    </row>
    <row r="314" spans="1:10" ht="17.25" customHeight="1" x14ac:dyDescent="0.25">
      <c r="A314" s="3" t="s">
        <v>428</v>
      </c>
      <c r="B314" s="2" t="s">
        <v>29</v>
      </c>
      <c r="C314" s="2" t="s">
        <v>12</v>
      </c>
      <c r="D314" s="216" t="s">
        <v>203</v>
      </c>
      <c r="E314" s="217" t="s">
        <v>12</v>
      </c>
      <c r="F314" s="218" t="s">
        <v>360</v>
      </c>
      <c r="G314" s="2"/>
      <c r="H314" s="390">
        <f>SUM(H320+H325+H330+H353+H373+H358+H336+H367+H371+H375+H328+H356+H347+H332+H334+H361+H363+H315+H318+H378+H339+H349+H365+H341+H343+H345+H323+H351)</f>
        <v>434154317</v>
      </c>
      <c r="I314" s="390">
        <f>SUM(I320+I325+I330+I353+I373+I358+I336+I367+I371+I375+I328+I356+I347+I332+I334+I361+I363+I315+I318+I378)</f>
        <v>244219098</v>
      </c>
      <c r="J314" s="390">
        <f>SUM(J320+J325+J330+J353+J373+J358+J336+J367+J371+J375+J328+J356+J347+J332+J334+J361+J363+J315+J318+J378)</f>
        <v>240739006</v>
      </c>
    </row>
    <row r="315" spans="1:10" s="596" customFormat="1" ht="47.25" x14ac:dyDescent="0.25">
      <c r="A315" s="3" t="s">
        <v>745</v>
      </c>
      <c r="B315" s="5" t="s">
        <v>29</v>
      </c>
      <c r="C315" s="2" t="s">
        <v>12</v>
      </c>
      <c r="D315" s="216" t="s">
        <v>203</v>
      </c>
      <c r="E315" s="217" t="s">
        <v>12</v>
      </c>
      <c r="F315" s="218" t="s">
        <v>740</v>
      </c>
      <c r="G315" s="59"/>
      <c r="H315" s="390">
        <f>SUM(H316:H317)</f>
        <v>11653942</v>
      </c>
      <c r="I315" s="390">
        <f t="shared" ref="I315:J315" si="112">SUM(I316:I317)</f>
        <v>11653942</v>
      </c>
      <c r="J315" s="390">
        <f t="shared" si="112"/>
        <v>11653942</v>
      </c>
    </row>
    <row r="316" spans="1:10" s="596" customFormat="1" ht="47.25" x14ac:dyDescent="0.25">
      <c r="A316" s="101" t="s">
        <v>75</v>
      </c>
      <c r="B316" s="5" t="s">
        <v>29</v>
      </c>
      <c r="C316" s="2" t="s">
        <v>12</v>
      </c>
      <c r="D316" s="216" t="s">
        <v>203</v>
      </c>
      <c r="E316" s="217" t="s">
        <v>12</v>
      </c>
      <c r="F316" s="218" t="s">
        <v>740</v>
      </c>
      <c r="G316" s="59" t="s">
        <v>13</v>
      </c>
      <c r="H316" s="392">
        <f>SUM(прил4!I537)</f>
        <v>8352000</v>
      </c>
      <c r="I316" s="392">
        <f>SUM(прил4!J537)</f>
        <v>8352000</v>
      </c>
      <c r="J316" s="392">
        <f>SUM(прил4!K537)</f>
        <v>8352000</v>
      </c>
    </row>
    <row r="317" spans="1:10" s="596" customFormat="1" ht="15.75" x14ac:dyDescent="0.25">
      <c r="A317" s="61" t="s">
        <v>40</v>
      </c>
      <c r="B317" s="5" t="s">
        <v>29</v>
      </c>
      <c r="C317" s="2" t="s">
        <v>12</v>
      </c>
      <c r="D317" s="216" t="s">
        <v>203</v>
      </c>
      <c r="E317" s="217" t="s">
        <v>12</v>
      </c>
      <c r="F317" s="218" t="s">
        <v>740</v>
      </c>
      <c r="G317" s="59" t="s">
        <v>39</v>
      </c>
      <c r="H317" s="392">
        <f>SUM(прил4!I538)</f>
        <v>3301942</v>
      </c>
      <c r="I317" s="392">
        <f>SUM(прил4!J538)</f>
        <v>3301942</v>
      </c>
      <c r="J317" s="392">
        <f>SUM(прил4!K538)</f>
        <v>3301942</v>
      </c>
    </row>
    <row r="318" spans="1:10" s="596" customFormat="1" ht="78.75" x14ac:dyDescent="0.25">
      <c r="A318" s="3" t="s">
        <v>746</v>
      </c>
      <c r="B318" s="5" t="s">
        <v>29</v>
      </c>
      <c r="C318" s="2" t="s">
        <v>12</v>
      </c>
      <c r="D318" s="216" t="s">
        <v>203</v>
      </c>
      <c r="E318" s="217" t="s">
        <v>12</v>
      </c>
      <c r="F318" s="218" t="s">
        <v>741</v>
      </c>
      <c r="G318" s="59"/>
      <c r="H318" s="390">
        <f>SUM(H319)</f>
        <v>209822</v>
      </c>
      <c r="I318" s="390">
        <f t="shared" ref="I318:J318" si="113">SUM(I319)</f>
        <v>209822</v>
      </c>
      <c r="J318" s="390">
        <f t="shared" si="113"/>
        <v>209822</v>
      </c>
    </row>
    <row r="319" spans="1:10" s="596" customFormat="1" ht="31.5" x14ac:dyDescent="0.25">
      <c r="A319" s="536" t="s">
        <v>507</v>
      </c>
      <c r="B319" s="5" t="s">
        <v>29</v>
      </c>
      <c r="C319" s="2" t="s">
        <v>12</v>
      </c>
      <c r="D319" s="216" t="s">
        <v>203</v>
      </c>
      <c r="E319" s="217" t="s">
        <v>12</v>
      </c>
      <c r="F319" s="218" t="s">
        <v>741</v>
      </c>
      <c r="G319" s="59" t="s">
        <v>16</v>
      </c>
      <c r="H319" s="392">
        <f>SUM(прил4!I540)</f>
        <v>209822</v>
      </c>
      <c r="I319" s="392">
        <f>SUM(прил4!J540)</f>
        <v>209822</v>
      </c>
      <c r="J319" s="392">
        <f>SUM(прил4!K540)</f>
        <v>209822</v>
      </c>
    </row>
    <row r="320" spans="1:10" ht="82.5" customHeight="1" x14ac:dyDescent="0.25">
      <c r="A320" s="521" t="s">
        <v>134</v>
      </c>
      <c r="B320" s="2" t="s">
        <v>29</v>
      </c>
      <c r="C320" s="2" t="s">
        <v>12</v>
      </c>
      <c r="D320" s="216" t="s">
        <v>203</v>
      </c>
      <c r="E320" s="217" t="s">
        <v>12</v>
      </c>
      <c r="F320" s="218" t="s">
        <v>421</v>
      </c>
      <c r="G320" s="2"/>
      <c r="H320" s="390">
        <f>SUM(H321:H322)</f>
        <v>180842891</v>
      </c>
      <c r="I320" s="390">
        <f t="shared" ref="I320:J320" si="114">SUM(I321:I322)</f>
        <v>191726122</v>
      </c>
      <c r="J320" s="390">
        <f t="shared" si="114"/>
        <v>191726122</v>
      </c>
    </row>
    <row r="321" spans="1:10" ht="48" customHeight="1" x14ac:dyDescent="0.25">
      <c r="A321" s="84" t="s">
        <v>75</v>
      </c>
      <c r="B321" s="2" t="s">
        <v>29</v>
      </c>
      <c r="C321" s="2" t="s">
        <v>12</v>
      </c>
      <c r="D321" s="216" t="s">
        <v>203</v>
      </c>
      <c r="E321" s="217" t="s">
        <v>12</v>
      </c>
      <c r="F321" s="218" t="s">
        <v>421</v>
      </c>
      <c r="G321" s="2" t="s">
        <v>13</v>
      </c>
      <c r="H321" s="392">
        <f>SUM(прил4!I542)</f>
        <v>176023383</v>
      </c>
      <c r="I321" s="392">
        <f>SUM(прил4!J542)</f>
        <v>186906614</v>
      </c>
      <c r="J321" s="392">
        <f>SUM(прил4!K542)</f>
        <v>186906614</v>
      </c>
    </row>
    <row r="322" spans="1:10" ht="32.25" customHeight="1" x14ac:dyDescent="0.25">
      <c r="A322" s="522" t="s">
        <v>507</v>
      </c>
      <c r="B322" s="2" t="s">
        <v>29</v>
      </c>
      <c r="C322" s="2" t="s">
        <v>12</v>
      </c>
      <c r="D322" s="216" t="s">
        <v>203</v>
      </c>
      <c r="E322" s="217" t="s">
        <v>12</v>
      </c>
      <c r="F322" s="218" t="s">
        <v>421</v>
      </c>
      <c r="G322" s="2" t="s">
        <v>16</v>
      </c>
      <c r="H322" s="392">
        <f>SUM(прил4!I543)</f>
        <v>4819508</v>
      </c>
      <c r="I322" s="392">
        <f>SUM(прил4!J543)</f>
        <v>4819508</v>
      </c>
      <c r="J322" s="392">
        <f>SUM(прил4!K543)</f>
        <v>4819508</v>
      </c>
    </row>
    <row r="323" spans="1:10" s="658" customFormat="1" ht="17.25" customHeight="1" x14ac:dyDescent="0.25">
      <c r="A323" s="521" t="s">
        <v>873</v>
      </c>
      <c r="B323" s="2" t="s">
        <v>29</v>
      </c>
      <c r="C323" s="2" t="s">
        <v>12</v>
      </c>
      <c r="D323" s="216" t="s">
        <v>203</v>
      </c>
      <c r="E323" s="217" t="s">
        <v>12</v>
      </c>
      <c r="F323" s="218" t="s">
        <v>872</v>
      </c>
      <c r="G323" s="2"/>
      <c r="H323" s="390">
        <f>SUM(H324)</f>
        <v>6077682</v>
      </c>
      <c r="I323" s="390">
        <f t="shared" ref="I323:J323" si="115">SUM(I324)</f>
        <v>0</v>
      </c>
      <c r="J323" s="390">
        <f t="shared" si="115"/>
        <v>0</v>
      </c>
    </row>
    <row r="324" spans="1:10" s="658" customFormat="1" ht="33.75" customHeight="1" x14ac:dyDescent="0.25">
      <c r="A324" s="522" t="s">
        <v>507</v>
      </c>
      <c r="B324" s="2" t="s">
        <v>29</v>
      </c>
      <c r="C324" s="2" t="s">
        <v>12</v>
      </c>
      <c r="D324" s="216" t="s">
        <v>203</v>
      </c>
      <c r="E324" s="217" t="s">
        <v>12</v>
      </c>
      <c r="F324" s="218" t="s">
        <v>872</v>
      </c>
      <c r="G324" s="2" t="s">
        <v>16</v>
      </c>
      <c r="H324" s="392">
        <f>SUM(прил4!I545)</f>
        <v>6077682</v>
      </c>
      <c r="I324" s="392">
        <f>SUM(прил4!J545)</f>
        <v>0</v>
      </c>
      <c r="J324" s="392">
        <f>SUM(прил4!K545)</f>
        <v>0</v>
      </c>
    </row>
    <row r="325" spans="1:10" ht="34.5" customHeight="1" x14ac:dyDescent="0.25">
      <c r="A325" s="523" t="s">
        <v>514</v>
      </c>
      <c r="B325" s="2" t="s">
        <v>29</v>
      </c>
      <c r="C325" s="2" t="s">
        <v>12</v>
      </c>
      <c r="D325" s="216" t="s">
        <v>203</v>
      </c>
      <c r="E325" s="217" t="s">
        <v>12</v>
      </c>
      <c r="F325" s="218" t="s">
        <v>513</v>
      </c>
      <c r="G325" s="2"/>
      <c r="H325" s="390">
        <f>SUM(H326:H327)</f>
        <v>97515</v>
      </c>
      <c r="I325" s="390">
        <f t="shared" ref="I325:J325" si="116">SUM(I326:I327)</f>
        <v>97515</v>
      </c>
      <c r="J325" s="390">
        <f t="shared" si="116"/>
        <v>97515</v>
      </c>
    </row>
    <row r="326" spans="1:10" ht="50.25" customHeight="1" x14ac:dyDescent="0.25">
      <c r="A326" s="84" t="s">
        <v>75</v>
      </c>
      <c r="B326" s="2" t="s">
        <v>29</v>
      </c>
      <c r="C326" s="2" t="s">
        <v>12</v>
      </c>
      <c r="D326" s="216" t="s">
        <v>203</v>
      </c>
      <c r="E326" s="217" t="s">
        <v>12</v>
      </c>
      <c r="F326" s="218" t="s">
        <v>513</v>
      </c>
      <c r="G326" s="2" t="s">
        <v>13</v>
      </c>
      <c r="H326" s="392">
        <f>SUM(прил4!I547)</f>
        <v>75762</v>
      </c>
      <c r="I326" s="392">
        <f>SUM(прил4!J547)</f>
        <v>75762</v>
      </c>
      <c r="J326" s="392">
        <f>SUM(прил4!K547)</f>
        <v>75762</v>
      </c>
    </row>
    <row r="327" spans="1:10" ht="19.5" customHeight="1" x14ac:dyDescent="0.25">
      <c r="A327" s="3" t="s">
        <v>40</v>
      </c>
      <c r="B327" s="2" t="s">
        <v>29</v>
      </c>
      <c r="C327" s="2" t="s">
        <v>12</v>
      </c>
      <c r="D327" s="216" t="s">
        <v>203</v>
      </c>
      <c r="E327" s="217" t="s">
        <v>12</v>
      </c>
      <c r="F327" s="218" t="s">
        <v>513</v>
      </c>
      <c r="G327" s="2" t="s">
        <v>39</v>
      </c>
      <c r="H327" s="392">
        <f>SUM(прил4!I548)</f>
        <v>21753</v>
      </c>
      <c r="I327" s="392">
        <f>SUM(прил4!J548)</f>
        <v>21753</v>
      </c>
      <c r="J327" s="392">
        <f>SUM(прил4!K548)</f>
        <v>21753</v>
      </c>
    </row>
    <row r="328" spans="1:10" ht="48" customHeight="1" x14ac:dyDescent="0.25">
      <c r="A328" s="521" t="s">
        <v>586</v>
      </c>
      <c r="B328" s="2" t="s">
        <v>29</v>
      </c>
      <c r="C328" s="2" t="s">
        <v>12</v>
      </c>
      <c r="D328" s="216" t="s">
        <v>203</v>
      </c>
      <c r="E328" s="217" t="s">
        <v>12</v>
      </c>
      <c r="F328" s="218" t="s">
        <v>585</v>
      </c>
      <c r="G328" s="2"/>
      <c r="H328" s="390">
        <f>SUM(H329)</f>
        <v>402981</v>
      </c>
      <c r="I328" s="390">
        <f t="shared" ref="I328:J328" si="117">SUM(I329)</f>
        <v>402981</v>
      </c>
      <c r="J328" s="390">
        <f t="shared" si="117"/>
        <v>402981</v>
      </c>
    </row>
    <row r="329" spans="1:10" ht="33.75" customHeight="1" x14ac:dyDescent="0.25">
      <c r="A329" s="522" t="s">
        <v>507</v>
      </c>
      <c r="B329" s="2" t="s">
        <v>29</v>
      </c>
      <c r="C329" s="2" t="s">
        <v>12</v>
      </c>
      <c r="D329" s="216" t="s">
        <v>203</v>
      </c>
      <c r="E329" s="217" t="s">
        <v>12</v>
      </c>
      <c r="F329" s="218" t="s">
        <v>585</v>
      </c>
      <c r="G329" s="2" t="s">
        <v>16</v>
      </c>
      <c r="H329" s="392">
        <f>SUM(прил4!I550)</f>
        <v>402981</v>
      </c>
      <c r="I329" s="392">
        <f>SUM(прил4!J550)</f>
        <v>402981</v>
      </c>
      <c r="J329" s="392">
        <f>SUM(прил4!K550)</f>
        <v>402981</v>
      </c>
    </row>
    <row r="330" spans="1:10" ht="63.75" customHeight="1" x14ac:dyDescent="0.25">
      <c r="A330" s="523" t="s">
        <v>557</v>
      </c>
      <c r="B330" s="2" t="s">
        <v>29</v>
      </c>
      <c r="C330" s="2" t="s">
        <v>12</v>
      </c>
      <c r="D330" s="216" t="s">
        <v>203</v>
      </c>
      <c r="E330" s="217" t="s">
        <v>12</v>
      </c>
      <c r="F330" s="218" t="s">
        <v>512</v>
      </c>
      <c r="G330" s="2"/>
      <c r="H330" s="390">
        <f>SUM(H331)</f>
        <v>402235</v>
      </c>
      <c r="I330" s="390">
        <f t="shared" ref="I330:J330" si="118">SUM(I331)</f>
        <v>402235</v>
      </c>
      <c r="J330" s="390">
        <f t="shared" si="118"/>
        <v>402235</v>
      </c>
    </row>
    <row r="331" spans="1:10" ht="33" customHeight="1" x14ac:dyDescent="0.25">
      <c r="A331" s="522" t="s">
        <v>507</v>
      </c>
      <c r="B331" s="2" t="s">
        <v>29</v>
      </c>
      <c r="C331" s="2" t="s">
        <v>12</v>
      </c>
      <c r="D331" s="216" t="s">
        <v>203</v>
      </c>
      <c r="E331" s="217" t="s">
        <v>12</v>
      </c>
      <c r="F331" s="218" t="s">
        <v>512</v>
      </c>
      <c r="G331" s="2" t="s">
        <v>16</v>
      </c>
      <c r="H331" s="392">
        <f>SUM(прил4!I552)</f>
        <v>402235</v>
      </c>
      <c r="I331" s="392">
        <f>SUM(прил4!J552)</f>
        <v>402235</v>
      </c>
      <c r="J331" s="392">
        <f>SUM(прил4!K552)</f>
        <v>402235</v>
      </c>
    </row>
    <row r="332" spans="1:10" s="492" customFormat="1" ht="50.25" customHeight="1" x14ac:dyDescent="0.25">
      <c r="A332" s="617" t="s">
        <v>774</v>
      </c>
      <c r="B332" s="2" t="s">
        <v>29</v>
      </c>
      <c r="C332" s="2" t="s">
        <v>12</v>
      </c>
      <c r="D332" s="216" t="s">
        <v>203</v>
      </c>
      <c r="E332" s="217" t="s">
        <v>12</v>
      </c>
      <c r="F332" s="218" t="s">
        <v>660</v>
      </c>
      <c r="G332" s="2"/>
      <c r="H332" s="390">
        <f>SUM(H333)</f>
        <v>2315286</v>
      </c>
      <c r="I332" s="390">
        <f t="shared" ref="I332:J332" si="119">SUM(I333)</f>
        <v>0</v>
      </c>
      <c r="J332" s="390">
        <f t="shared" si="119"/>
        <v>0</v>
      </c>
    </row>
    <row r="333" spans="1:10" s="492" customFormat="1" ht="31.5" x14ac:dyDescent="0.25">
      <c r="A333" s="540" t="s">
        <v>507</v>
      </c>
      <c r="B333" s="2" t="s">
        <v>29</v>
      </c>
      <c r="C333" s="2" t="s">
        <v>12</v>
      </c>
      <c r="D333" s="216" t="s">
        <v>203</v>
      </c>
      <c r="E333" s="217" t="s">
        <v>12</v>
      </c>
      <c r="F333" s="218" t="s">
        <v>660</v>
      </c>
      <c r="G333" s="2" t="s">
        <v>16</v>
      </c>
      <c r="H333" s="392">
        <f>SUM(прил4!I554)</f>
        <v>2315286</v>
      </c>
      <c r="I333" s="392">
        <f>SUM(прил4!J554)</f>
        <v>0</v>
      </c>
      <c r="J333" s="392">
        <f>SUM(прил4!K554)</f>
        <v>0</v>
      </c>
    </row>
    <row r="334" spans="1:10" s="494" customFormat="1" ht="47.25" x14ac:dyDescent="0.25">
      <c r="A334" s="617" t="s">
        <v>775</v>
      </c>
      <c r="B334" s="2" t="s">
        <v>29</v>
      </c>
      <c r="C334" s="2" t="s">
        <v>12</v>
      </c>
      <c r="D334" s="216" t="s">
        <v>203</v>
      </c>
      <c r="E334" s="217" t="s">
        <v>12</v>
      </c>
      <c r="F334" s="218" t="s">
        <v>661</v>
      </c>
      <c r="G334" s="2"/>
      <c r="H334" s="390">
        <f>SUM(H335)</f>
        <v>1994460</v>
      </c>
      <c r="I334" s="390">
        <f t="shared" ref="I334:J334" si="120">SUM(I335)</f>
        <v>0</v>
      </c>
      <c r="J334" s="390">
        <f t="shared" si="120"/>
        <v>0</v>
      </c>
    </row>
    <row r="335" spans="1:10" s="494" customFormat="1" ht="31.5" x14ac:dyDescent="0.25">
      <c r="A335" s="535" t="s">
        <v>507</v>
      </c>
      <c r="B335" s="2" t="s">
        <v>29</v>
      </c>
      <c r="C335" s="2" t="s">
        <v>12</v>
      </c>
      <c r="D335" s="216" t="s">
        <v>203</v>
      </c>
      <c r="E335" s="217" t="s">
        <v>12</v>
      </c>
      <c r="F335" s="218" t="s">
        <v>661</v>
      </c>
      <c r="G335" s="2" t="s">
        <v>16</v>
      </c>
      <c r="H335" s="392">
        <f>SUM(прил4!I556)</f>
        <v>1994460</v>
      </c>
      <c r="I335" s="392">
        <f>SUM(прил4!J556)</f>
        <v>0</v>
      </c>
      <c r="J335" s="392">
        <f>SUM(прил4!K556)</f>
        <v>0</v>
      </c>
    </row>
    <row r="336" spans="1:10" ht="47.25" customHeight="1" x14ac:dyDescent="0.25">
      <c r="A336" s="525" t="s">
        <v>628</v>
      </c>
      <c r="B336" s="5" t="s">
        <v>29</v>
      </c>
      <c r="C336" s="5" t="s">
        <v>12</v>
      </c>
      <c r="D336" s="216" t="s">
        <v>203</v>
      </c>
      <c r="E336" s="217" t="s">
        <v>12</v>
      </c>
      <c r="F336" s="218" t="s">
        <v>627</v>
      </c>
      <c r="G336" s="2"/>
      <c r="H336" s="390">
        <f>SUM(H337:H338)</f>
        <v>4670134</v>
      </c>
      <c r="I336" s="390">
        <f t="shared" ref="I336:J336" si="121">SUM(I337:I338)</f>
        <v>4665347</v>
      </c>
      <c r="J336" s="390">
        <f t="shared" si="121"/>
        <v>4376382</v>
      </c>
    </row>
    <row r="337" spans="1:10" ht="32.25" customHeight="1" x14ac:dyDescent="0.25">
      <c r="A337" s="522" t="s">
        <v>507</v>
      </c>
      <c r="B337" s="5" t="s">
        <v>29</v>
      </c>
      <c r="C337" s="5" t="s">
        <v>12</v>
      </c>
      <c r="D337" s="216" t="s">
        <v>203</v>
      </c>
      <c r="E337" s="217" t="s">
        <v>12</v>
      </c>
      <c r="F337" s="218" t="s">
        <v>627</v>
      </c>
      <c r="G337" s="2" t="s">
        <v>16</v>
      </c>
      <c r="H337" s="392">
        <f>SUM(прил4!I558)</f>
        <v>4648207</v>
      </c>
      <c r="I337" s="392">
        <f>SUM(прил4!J558)</f>
        <v>4665347</v>
      </c>
      <c r="J337" s="392">
        <f>SUM(прил4!K558)</f>
        <v>4376382</v>
      </c>
    </row>
    <row r="338" spans="1:10" s="663" customFormat="1" ht="18" customHeight="1" x14ac:dyDescent="0.25">
      <c r="A338" s="61" t="s">
        <v>40</v>
      </c>
      <c r="B338" s="5" t="s">
        <v>29</v>
      </c>
      <c r="C338" s="5" t="s">
        <v>12</v>
      </c>
      <c r="D338" s="216" t="s">
        <v>203</v>
      </c>
      <c r="E338" s="217" t="s">
        <v>12</v>
      </c>
      <c r="F338" s="218" t="s">
        <v>627</v>
      </c>
      <c r="G338" s="2" t="s">
        <v>39</v>
      </c>
      <c r="H338" s="392">
        <f>SUM(прил4!I559)</f>
        <v>21927</v>
      </c>
      <c r="I338" s="392"/>
      <c r="J338" s="392"/>
    </row>
    <row r="339" spans="1:10" s="615" customFormat="1" ht="47.25" x14ac:dyDescent="0.25">
      <c r="A339" s="523" t="s">
        <v>821</v>
      </c>
      <c r="B339" s="5" t="s">
        <v>29</v>
      </c>
      <c r="C339" s="5" t="s">
        <v>12</v>
      </c>
      <c r="D339" s="216" t="s">
        <v>203</v>
      </c>
      <c r="E339" s="217" t="s">
        <v>12</v>
      </c>
      <c r="F339" s="218" t="s">
        <v>817</v>
      </c>
      <c r="G339" s="2"/>
      <c r="H339" s="390">
        <f>SUM(H340)</f>
        <v>37839805</v>
      </c>
      <c r="I339" s="390">
        <f>SUM(I340)</f>
        <v>0</v>
      </c>
      <c r="J339" s="390">
        <f>SUM(J340)</f>
        <v>0</v>
      </c>
    </row>
    <row r="340" spans="1:10" s="615" customFormat="1" ht="31.5" x14ac:dyDescent="0.25">
      <c r="A340" s="522" t="s">
        <v>507</v>
      </c>
      <c r="B340" s="5" t="s">
        <v>29</v>
      </c>
      <c r="C340" s="5" t="s">
        <v>12</v>
      </c>
      <c r="D340" s="216" t="s">
        <v>203</v>
      </c>
      <c r="E340" s="217" t="s">
        <v>12</v>
      </c>
      <c r="F340" s="218" t="s">
        <v>817</v>
      </c>
      <c r="G340" s="2" t="s">
        <v>16</v>
      </c>
      <c r="H340" s="392">
        <f>SUM(прил4!I561)</f>
        <v>37839805</v>
      </c>
      <c r="I340" s="392">
        <f>SUM(прил4!J561)</f>
        <v>0</v>
      </c>
      <c r="J340" s="392">
        <f>SUM(прил4!K561)</f>
        <v>0</v>
      </c>
    </row>
    <row r="341" spans="1:10" s="635" customFormat="1" ht="47.25" x14ac:dyDescent="0.25">
      <c r="A341" s="523" t="s">
        <v>822</v>
      </c>
      <c r="B341" s="5" t="s">
        <v>29</v>
      </c>
      <c r="C341" s="5" t="s">
        <v>12</v>
      </c>
      <c r="D341" s="216" t="s">
        <v>203</v>
      </c>
      <c r="E341" s="217" t="s">
        <v>12</v>
      </c>
      <c r="F341" s="218" t="s">
        <v>818</v>
      </c>
      <c r="G341" s="2"/>
      <c r="H341" s="390">
        <f>SUM(H342)</f>
        <v>23111694</v>
      </c>
      <c r="I341" s="390">
        <f>SUM(I342)</f>
        <v>0</v>
      </c>
      <c r="J341" s="390">
        <f>SUM(J342)</f>
        <v>0</v>
      </c>
    </row>
    <row r="342" spans="1:10" s="635" customFormat="1" ht="31.5" x14ac:dyDescent="0.25">
      <c r="A342" s="522" t="s">
        <v>507</v>
      </c>
      <c r="B342" s="5" t="s">
        <v>29</v>
      </c>
      <c r="C342" s="5" t="s">
        <v>12</v>
      </c>
      <c r="D342" s="216" t="s">
        <v>203</v>
      </c>
      <c r="E342" s="217" t="s">
        <v>12</v>
      </c>
      <c r="F342" s="218" t="s">
        <v>818</v>
      </c>
      <c r="G342" s="2" t="s">
        <v>16</v>
      </c>
      <c r="H342" s="392">
        <f>SUM(прил4!I563)</f>
        <v>23111694</v>
      </c>
      <c r="I342" s="392">
        <f>SUM(прил4!J563)</f>
        <v>0</v>
      </c>
      <c r="J342" s="392">
        <f>SUM(прил4!K563)</f>
        <v>0</v>
      </c>
    </row>
    <row r="343" spans="1:10" s="635" customFormat="1" ht="63" x14ac:dyDescent="0.25">
      <c r="A343" s="523" t="s">
        <v>823</v>
      </c>
      <c r="B343" s="5" t="s">
        <v>29</v>
      </c>
      <c r="C343" s="5" t="s">
        <v>12</v>
      </c>
      <c r="D343" s="216" t="s">
        <v>203</v>
      </c>
      <c r="E343" s="217" t="s">
        <v>12</v>
      </c>
      <c r="F343" s="218" t="s">
        <v>819</v>
      </c>
      <c r="G343" s="2"/>
      <c r="H343" s="390">
        <f>SUM(H344)</f>
        <v>26374229</v>
      </c>
      <c r="I343" s="390">
        <f>SUM(I344)</f>
        <v>0</v>
      </c>
      <c r="J343" s="390">
        <f>SUM(J344)</f>
        <v>0</v>
      </c>
    </row>
    <row r="344" spans="1:10" s="635" customFormat="1" ht="31.5" x14ac:dyDescent="0.25">
      <c r="A344" s="522" t="s">
        <v>507</v>
      </c>
      <c r="B344" s="5" t="s">
        <v>29</v>
      </c>
      <c r="C344" s="5" t="s">
        <v>12</v>
      </c>
      <c r="D344" s="216" t="s">
        <v>203</v>
      </c>
      <c r="E344" s="217" t="s">
        <v>12</v>
      </c>
      <c r="F344" s="218" t="s">
        <v>819</v>
      </c>
      <c r="G344" s="2" t="s">
        <v>16</v>
      </c>
      <c r="H344" s="392">
        <f>SUM(прил4!I565)</f>
        <v>26374229</v>
      </c>
      <c r="I344" s="392">
        <f>SUM(прил4!J565)</f>
        <v>0</v>
      </c>
      <c r="J344" s="392">
        <f>SUM(прил4!K565)</f>
        <v>0</v>
      </c>
    </row>
    <row r="345" spans="1:10" s="635" customFormat="1" ht="63" x14ac:dyDescent="0.25">
      <c r="A345" s="523" t="s">
        <v>824</v>
      </c>
      <c r="B345" s="5" t="s">
        <v>29</v>
      </c>
      <c r="C345" s="5" t="s">
        <v>12</v>
      </c>
      <c r="D345" s="216" t="s">
        <v>203</v>
      </c>
      <c r="E345" s="217" t="s">
        <v>12</v>
      </c>
      <c r="F345" s="218" t="s">
        <v>820</v>
      </c>
      <c r="G345" s="2"/>
      <c r="H345" s="390">
        <f>SUM(H346)</f>
        <v>84834603</v>
      </c>
      <c r="I345" s="390">
        <f>SUM(I346)</f>
        <v>0</v>
      </c>
      <c r="J345" s="390">
        <f>SUM(J346)</f>
        <v>0</v>
      </c>
    </row>
    <row r="346" spans="1:10" s="635" customFormat="1" ht="32.25" customHeight="1" x14ac:dyDescent="0.25">
      <c r="A346" s="522" t="s">
        <v>507</v>
      </c>
      <c r="B346" s="5" t="s">
        <v>29</v>
      </c>
      <c r="C346" s="5" t="s">
        <v>12</v>
      </c>
      <c r="D346" s="216" t="s">
        <v>203</v>
      </c>
      <c r="E346" s="217" t="s">
        <v>12</v>
      </c>
      <c r="F346" s="218" t="s">
        <v>820</v>
      </c>
      <c r="G346" s="2" t="s">
        <v>16</v>
      </c>
      <c r="H346" s="392">
        <f>SUM(прил4!I567)</f>
        <v>84834603</v>
      </c>
      <c r="I346" s="392">
        <f>SUM(прил4!J567)</f>
        <v>0</v>
      </c>
      <c r="J346" s="392">
        <f>SUM(прил4!K567)</f>
        <v>0</v>
      </c>
    </row>
    <row r="347" spans="1:10" s="488" customFormat="1" ht="79.5" customHeight="1" x14ac:dyDescent="0.25">
      <c r="A347" s="524" t="s">
        <v>855</v>
      </c>
      <c r="B347" s="2" t="s">
        <v>29</v>
      </c>
      <c r="C347" s="2" t="s">
        <v>12</v>
      </c>
      <c r="D347" s="216" t="s">
        <v>203</v>
      </c>
      <c r="E347" s="217" t="s">
        <v>12</v>
      </c>
      <c r="F347" s="218" t="s">
        <v>854</v>
      </c>
      <c r="G347" s="2"/>
      <c r="H347" s="390">
        <f>SUM(H348)</f>
        <v>10179472</v>
      </c>
      <c r="I347" s="390">
        <f t="shared" ref="I347:J347" si="122">SUM(I348)</f>
        <v>11952360</v>
      </c>
      <c r="J347" s="390">
        <f t="shared" si="122"/>
        <v>11952360</v>
      </c>
    </row>
    <row r="348" spans="1:10" s="488" customFormat="1" ht="49.5" customHeight="1" x14ac:dyDescent="0.25">
      <c r="A348" s="84" t="s">
        <v>75</v>
      </c>
      <c r="B348" s="2" t="s">
        <v>29</v>
      </c>
      <c r="C348" s="2" t="s">
        <v>12</v>
      </c>
      <c r="D348" s="216" t="s">
        <v>203</v>
      </c>
      <c r="E348" s="217" t="s">
        <v>12</v>
      </c>
      <c r="F348" s="218" t="s">
        <v>854</v>
      </c>
      <c r="G348" s="2" t="s">
        <v>13</v>
      </c>
      <c r="H348" s="392">
        <f>SUM(прил4!I569)</f>
        <v>10179472</v>
      </c>
      <c r="I348" s="392">
        <f>SUM(прил4!J569)</f>
        <v>11952360</v>
      </c>
      <c r="J348" s="392">
        <f>SUM(прил4!K569)</f>
        <v>11952360</v>
      </c>
    </row>
    <row r="349" spans="1:10" s="615" customFormat="1" ht="32.25" customHeight="1" x14ac:dyDescent="0.25">
      <c r="A349" s="523" t="s">
        <v>787</v>
      </c>
      <c r="B349" s="5" t="s">
        <v>29</v>
      </c>
      <c r="C349" s="5" t="s">
        <v>12</v>
      </c>
      <c r="D349" s="216" t="s">
        <v>203</v>
      </c>
      <c r="E349" s="217" t="s">
        <v>12</v>
      </c>
      <c r="F349" s="218" t="s">
        <v>788</v>
      </c>
      <c r="G349" s="2"/>
      <c r="H349" s="390">
        <f>SUM(H350)</f>
        <v>7012567</v>
      </c>
      <c r="I349" s="390">
        <f>SUM(I350)</f>
        <v>0</v>
      </c>
      <c r="J349" s="390">
        <f>SUM(J350)</f>
        <v>0</v>
      </c>
    </row>
    <row r="350" spans="1:10" s="615" customFormat="1" ht="32.25" customHeight="1" x14ac:dyDescent="0.25">
      <c r="A350" s="522" t="s">
        <v>507</v>
      </c>
      <c r="B350" s="5" t="s">
        <v>29</v>
      </c>
      <c r="C350" s="5" t="s">
        <v>12</v>
      </c>
      <c r="D350" s="216" t="s">
        <v>203</v>
      </c>
      <c r="E350" s="217" t="s">
        <v>12</v>
      </c>
      <c r="F350" s="218" t="s">
        <v>788</v>
      </c>
      <c r="G350" s="2" t="s">
        <v>16</v>
      </c>
      <c r="H350" s="392">
        <f>SUM(прил4!I571)</f>
        <v>7012567</v>
      </c>
      <c r="I350" s="392">
        <f>SUM(прил4!J571)</f>
        <v>0</v>
      </c>
      <c r="J350" s="392">
        <f>SUM(прил4!K571)</f>
        <v>0</v>
      </c>
    </row>
    <row r="351" spans="1:10" s="658" customFormat="1" ht="31.5" customHeight="1" x14ac:dyDescent="0.25">
      <c r="A351" s="521" t="s">
        <v>504</v>
      </c>
      <c r="B351" s="2" t="s">
        <v>29</v>
      </c>
      <c r="C351" s="2" t="s">
        <v>12</v>
      </c>
      <c r="D351" s="216" t="s">
        <v>203</v>
      </c>
      <c r="E351" s="217" t="s">
        <v>12</v>
      </c>
      <c r="F351" s="218" t="s">
        <v>503</v>
      </c>
      <c r="G351" s="264"/>
      <c r="H351" s="390">
        <f>SUM(H352)</f>
        <v>3272598</v>
      </c>
      <c r="I351" s="390">
        <f>SUM(I352)</f>
        <v>0</v>
      </c>
      <c r="J351" s="390">
        <f>SUM(J352)</f>
        <v>0</v>
      </c>
    </row>
    <row r="352" spans="1:10" s="658" customFormat="1" ht="33.75" customHeight="1" x14ac:dyDescent="0.25">
      <c r="A352" s="527" t="s">
        <v>507</v>
      </c>
      <c r="B352" s="2" t="s">
        <v>29</v>
      </c>
      <c r="C352" s="2" t="s">
        <v>12</v>
      </c>
      <c r="D352" s="216" t="s">
        <v>203</v>
      </c>
      <c r="E352" s="217" t="s">
        <v>12</v>
      </c>
      <c r="F352" s="218" t="s">
        <v>503</v>
      </c>
      <c r="G352" s="264" t="s">
        <v>16</v>
      </c>
      <c r="H352" s="392">
        <f>SUM(прил4!I573)</f>
        <v>3272598</v>
      </c>
      <c r="I352" s="392">
        <f>SUM(прил4!J573)</f>
        <v>0</v>
      </c>
      <c r="J352" s="392">
        <f>SUM(прил4!K573)</f>
        <v>0</v>
      </c>
    </row>
    <row r="353" spans="1:10" ht="32.25" customHeight="1" x14ac:dyDescent="0.25">
      <c r="A353" s="526" t="s">
        <v>422</v>
      </c>
      <c r="B353" s="2" t="s">
        <v>29</v>
      </c>
      <c r="C353" s="2" t="s">
        <v>12</v>
      </c>
      <c r="D353" s="216" t="s">
        <v>203</v>
      </c>
      <c r="E353" s="217" t="s">
        <v>12</v>
      </c>
      <c r="F353" s="218" t="s">
        <v>423</v>
      </c>
      <c r="G353" s="2"/>
      <c r="H353" s="390">
        <f>SUM(H354:H355)</f>
        <v>906415</v>
      </c>
      <c r="I353" s="390">
        <f t="shared" ref="I353:J353" si="123">SUM(I354:I355)</f>
        <v>972829</v>
      </c>
      <c r="J353" s="390">
        <f t="shared" si="123"/>
        <v>972829</v>
      </c>
    </row>
    <row r="354" spans="1:10" ht="49.5" customHeight="1" x14ac:dyDescent="0.25">
      <c r="A354" s="84" t="s">
        <v>75</v>
      </c>
      <c r="B354" s="2" t="s">
        <v>29</v>
      </c>
      <c r="C354" s="2" t="s">
        <v>12</v>
      </c>
      <c r="D354" s="216" t="s">
        <v>203</v>
      </c>
      <c r="E354" s="217" t="s">
        <v>12</v>
      </c>
      <c r="F354" s="218" t="s">
        <v>423</v>
      </c>
      <c r="G354" s="2" t="s">
        <v>13</v>
      </c>
      <c r="H354" s="392">
        <f>SUM(прил4!I575)</f>
        <v>688885</v>
      </c>
      <c r="I354" s="392">
        <f>SUM(прил4!J575)</f>
        <v>755299</v>
      </c>
      <c r="J354" s="392">
        <f>SUM(прил4!K575)</f>
        <v>755299</v>
      </c>
    </row>
    <row r="355" spans="1:10" ht="16.5" customHeight="1" x14ac:dyDescent="0.25">
      <c r="A355" s="3" t="s">
        <v>40</v>
      </c>
      <c r="B355" s="2" t="s">
        <v>29</v>
      </c>
      <c r="C355" s="2" t="s">
        <v>12</v>
      </c>
      <c r="D355" s="216" t="s">
        <v>203</v>
      </c>
      <c r="E355" s="217" t="s">
        <v>12</v>
      </c>
      <c r="F355" s="218" t="s">
        <v>423</v>
      </c>
      <c r="G355" s="264" t="s">
        <v>39</v>
      </c>
      <c r="H355" s="392">
        <f>SUM(прил4!I576)</f>
        <v>217530</v>
      </c>
      <c r="I355" s="392">
        <f>SUM(прил4!J576)</f>
        <v>217530</v>
      </c>
      <c r="J355" s="392">
        <f>SUM(прил4!K576)</f>
        <v>217530</v>
      </c>
    </row>
    <row r="356" spans="1:10" ht="49.5" customHeight="1" x14ac:dyDescent="0.25">
      <c r="A356" s="521" t="s">
        <v>588</v>
      </c>
      <c r="B356" s="2" t="s">
        <v>29</v>
      </c>
      <c r="C356" s="2" t="s">
        <v>12</v>
      </c>
      <c r="D356" s="216" t="s">
        <v>203</v>
      </c>
      <c r="E356" s="217" t="s">
        <v>12</v>
      </c>
      <c r="F356" s="218" t="s">
        <v>587</v>
      </c>
      <c r="G356" s="264"/>
      <c r="H356" s="390">
        <f>SUM(H357)</f>
        <v>706537</v>
      </c>
      <c r="I356" s="390">
        <f t="shared" ref="I356:J356" si="124">SUM(I357)</f>
        <v>903000</v>
      </c>
      <c r="J356" s="390">
        <f t="shared" si="124"/>
        <v>903000</v>
      </c>
    </row>
    <row r="357" spans="1:10" ht="33.75" customHeight="1" x14ac:dyDescent="0.25">
      <c r="A357" s="527" t="s">
        <v>507</v>
      </c>
      <c r="B357" s="2" t="s">
        <v>29</v>
      </c>
      <c r="C357" s="2" t="s">
        <v>12</v>
      </c>
      <c r="D357" s="216" t="s">
        <v>203</v>
      </c>
      <c r="E357" s="217" t="s">
        <v>12</v>
      </c>
      <c r="F357" s="218" t="s">
        <v>587</v>
      </c>
      <c r="G357" s="264" t="s">
        <v>16</v>
      </c>
      <c r="H357" s="392">
        <f>SUM(прил4!I578)</f>
        <v>706537</v>
      </c>
      <c r="I357" s="392">
        <f>SUM(прил4!J578)</f>
        <v>903000</v>
      </c>
      <c r="J357" s="392">
        <f>SUM(прил4!K578)</f>
        <v>903000</v>
      </c>
    </row>
    <row r="358" spans="1:10" ht="48.75" customHeight="1" x14ac:dyDescent="0.25">
      <c r="A358" s="526" t="s">
        <v>549</v>
      </c>
      <c r="B358" s="44" t="s">
        <v>29</v>
      </c>
      <c r="C358" s="44" t="s">
        <v>12</v>
      </c>
      <c r="D358" s="252" t="s">
        <v>203</v>
      </c>
      <c r="E358" s="253" t="s">
        <v>12</v>
      </c>
      <c r="F358" s="254" t="s">
        <v>424</v>
      </c>
      <c r="G358" s="44"/>
      <c r="H358" s="390">
        <f>SUM(H359+H360)</f>
        <v>3893189</v>
      </c>
      <c r="I358" s="390">
        <f t="shared" ref="I358:J358" si="125">SUM(I359+I360)</f>
        <v>3736705</v>
      </c>
      <c r="J358" s="390">
        <f t="shared" si="125"/>
        <v>3736705</v>
      </c>
    </row>
    <row r="359" spans="1:10" ht="30.75" customHeight="1" x14ac:dyDescent="0.25">
      <c r="A359" s="527" t="s">
        <v>507</v>
      </c>
      <c r="B359" s="59" t="s">
        <v>29</v>
      </c>
      <c r="C359" s="44" t="s">
        <v>12</v>
      </c>
      <c r="D359" s="252" t="s">
        <v>203</v>
      </c>
      <c r="E359" s="253" t="s">
        <v>12</v>
      </c>
      <c r="F359" s="254" t="s">
        <v>424</v>
      </c>
      <c r="G359" s="44" t="s">
        <v>16</v>
      </c>
      <c r="H359" s="392">
        <f>SUM(прил4!I580)</f>
        <v>3797249</v>
      </c>
      <c r="I359" s="392">
        <f>SUM(прил4!J580)</f>
        <v>3736705</v>
      </c>
      <c r="J359" s="392">
        <f>SUM(прил4!K580)</f>
        <v>3736705</v>
      </c>
    </row>
    <row r="360" spans="1:10" s="484" customFormat="1" ht="19.5" customHeight="1" x14ac:dyDescent="0.25">
      <c r="A360" s="3" t="s">
        <v>40</v>
      </c>
      <c r="B360" s="44" t="s">
        <v>29</v>
      </c>
      <c r="C360" s="44" t="s">
        <v>12</v>
      </c>
      <c r="D360" s="252" t="s">
        <v>203</v>
      </c>
      <c r="E360" s="253" t="s">
        <v>12</v>
      </c>
      <c r="F360" s="254" t="s">
        <v>424</v>
      </c>
      <c r="G360" s="44" t="s">
        <v>39</v>
      </c>
      <c r="H360" s="392">
        <f>SUM(прил4!I581)</f>
        <v>95940</v>
      </c>
      <c r="I360" s="392">
        <f>SUM(прил4!J581)</f>
        <v>0</v>
      </c>
      <c r="J360" s="392">
        <f>SUM(прил4!K581)</f>
        <v>0</v>
      </c>
    </row>
    <row r="361" spans="1:10" s="494" customFormat="1" ht="48.75" customHeight="1" x14ac:dyDescent="0.25">
      <c r="A361" s="617" t="s">
        <v>776</v>
      </c>
      <c r="B361" s="44" t="s">
        <v>29</v>
      </c>
      <c r="C361" s="44" t="s">
        <v>12</v>
      </c>
      <c r="D361" s="252" t="s">
        <v>203</v>
      </c>
      <c r="E361" s="253" t="s">
        <v>12</v>
      </c>
      <c r="F361" s="218" t="s">
        <v>662</v>
      </c>
      <c r="G361" s="44"/>
      <c r="H361" s="390">
        <f>SUM(H362)</f>
        <v>1543524</v>
      </c>
      <c r="I361" s="390">
        <f t="shared" ref="I361:J361" si="126">SUM(I362)</f>
        <v>0</v>
      </c>
      <c r="J361" s="390">
        <f t="shared" si="126"/>
        <v>0</v>
      </c>
    </row>
    <row r="362" spans="1:10" s="494" customFormat="1" ht="31.5" x14ac:dyDescent="0.25">
      <c r="A362" s="540" t="s">
        <v>507</v>
      </c>
      <c r="B362" s="44" t="s">
        <v>29</v>
      </c>
      <c r="C362" s="44" t="s">
        <v>12</v>
      </c>
      <c r="D362" s="252" t="s">
        <v>203</v>
      </c>
      <c r="E362" s="253" t="s">
        <v>12</v>
      </c>
      <c r="F362" s="218" t="s">
        <v>662</v>
      </c>
      <c r="G362" s="44" t="s">
        <v>16</v>
      </c>
      <c r="H362" s="392">
        <f>SUM(прил4!I583)</f>
        <v>1543524</v>
      </c>
      <c r="I362" s="392">
        <f>SUM(прил4!J583)</f>
        <v>0</v>
      </c>
      <c r="J362" s="392">
        <f>SUM(прил4!K583)</f>
        <v>0</v>
      </c>
    </row>
    <row r="363" spans="1:10" s="494" customFormat="1" ht="50.25" customHeight="1" x14ac:dyDescent="0.25">
      <c r="A363" s="617" t="s">
        <v>777</v>
      </c>
      <c r="B363" s="44" t="s">
        <v>29</v>
      </c>
      <c r="C363" s="44" t="s">
        <v>12</v>
      </c>
      <c r="D363" s="252" t="s">
        <v>203</v>
      </c>
      <c r="E363" s="253" t="s">
        <v>12</v>
      </c>
      <c r="F363" s="218" t="s">
        <v>663</v>
      </c>
      <c r="G363" s="44"/>
      <c r="H363" s="390">
        <f>SUM(H364)</f>
        <v>1329640</v>
      </c>
      <c r="I363" s="390">
        <f t="shared" ref="I363:J363" si="127">SUM(I364)</f>
        <v>0</v>
      </c>
      <c r="J363" s="390">
        <f t="shared" si="127"/>
        <v>0</v>
      </c>
    </row>
    <row r="364" spans="1:10" s="494" customFormat="1" ht="31.5" x14ac:dyDescent="0.25">
      <c r="A364" s="522" t="s">
        <v>507</v>
      </c>
      <c r="B364" s="44" t="s">
        <v>29</v>
      </c>
      <c r="C364" s="44" t="s">
        <v>12</v>
      </c>
      <c r="D364" s="252" t="s">
        <v>203</v>
      </c>
      <c r="E364" s="253" t="s">
        <v>12</v>
      </c>
      <c r="F364" s="218" t="s">
        <v>663</v>
      </c>
      <c r="G364" s="44" t="s">
        <v>16</v>
      </c>
      <c r="H364" s="392">
        <f>SUM(прил4!I585)</f>
        <v>1329640</v>
      </c>
      <c r="I364" s="392">
        <f>SUM(прил4!J585)</f>
        <v>0</v>
      </c>
      <c r="J364" s="392">
        <f>SUM(прил4!K585)</f>
        <v>0</v>
      </c>
    </row>
    <row r="365" spans="1:10" s="615" customFormat="1" ht="15.75" x14ac:dyDescent="0.25">
      <c r="A365" s="528" t="s">
        <v>789</v>
      </c>
      <c r="B365" s="59" t="s">
        <v>29</v>
      </c>
      <c r="C365" s="44" t="s">
        <v>12</v>
      </c>
      <c r="D365" s="252" t="s">
        <v>203</v>
      </c>
      <c r="E365" s="253" t="s">
        <v>12</v>
      </c>
      <c r="F365" s="254" t="s">
        <v>790</v>
      </c>
      <c r="G365" s="44"/>
      <c r="H365" s="390">
        <f>SUM(H366)</f>
        <v>143113</v>
      </c>
      <c r="I365" s="390">
        <f>SUM(I366)</f>
        <v>0</v>
      </c>
      <c r="J365" s="390">
        <f>SUM(J366)</f>
        <v>0</v>
      </c>
    </row>
    <row r="366" spans="1:10" s="615" customFormat="1" ht="31.5" x14ac:dyDescent="0.25">
      <c r="A366" s="527" t="s">
        <v>507</v>
      </c>
      <c r="B366" s="59" t="s">
        <v>29</v>
      </c>
      <c r="C366" s="44" t="s">
        <v>12</v>
      </c>
      <c r="D366" s="252" t="s">
        <v>203</v>
      </c>
      <c r="E366" s="253" t="s">
        <v>12</v>
      </c>
      <c r="F366" s="254" t="s">
        <v>790</v>
      </c>
      <c r="G366" s="44" t="s">
        <v>16</v>
      </c>
      <c r="H366" s="392">
        <f>SUM(прил4!I587)</f>
        <v>143113</v>
      </c>
      <c r="I366" s="392">
        <f>SUM(прил4!J587)</f>
        <v>0</v>
      </c>
      <c r="J366" s="392">
        <f>SUM(прил4!K587)</f>
        <v>0</v>
      </c>
    </row>
    <row r="367" spans="1:10" ht="33" customHeight="1" x14ac:dyDescent="0.25">
      <c r="A367" s="3" t="s">
        <v>83</v>
      </c>
      <c r="B367" s="5" t="s">
        <v>29</v>
      </c>
      <c r="C367" s="5" t="s">
        <v>12</v>
      </c>
      <c r="D367" s="216" t="s">
        <v>203</v>
      </c>
      <c r="E367" s="217" t="s">
        <v>12</v>
      </c>
      <c r="F367" s="218" t="s">
        <v>391</v>
      </c>
      <c r="G367" s="2"/>
      <c r="H367" s="390">
        <f>SUM(H368:H370)</f>
        <v>22665305</v>
      </c>
      <c r="I367" s="390">
        <f t="shared" ref="I367:J367" si="128">SUM(I368:I370)</f>
        <v>16697752</v>
      </c>
      <c r="J367" s="390">
        <f t="shared" si="128"/>
        <v>13506625</v>
      </c>
    </row>
    <row r="368" spans="1:10" ht="49.5" customHeight="1" x14ac:dyDescent="0.25">
      <c r="A368" s="84" t="s">
        <v>75</v>
      </c>
      <c r="B368" s="5" t="s">
        <v>29</v>
      </c>
      <c r="C368" s="5" t="s">
        <v>12</v>
      </c>
      <c r="D368" s="216" t="s">
        <v>203</v>
      </c>
      <c r="E368" s="217" t="s">
        <v>12</v>
      </c>
      <c r="F368" s="218" t="s">
        <v>391</v>
      </c>
      <c r="G368" s="2" t="s">
        <v>13</v>
      </c>
      <c r="H368" s="391">
        <f>SUM(прил4!I589)</f>
        <v>2527464</v>
      </c>
      <c r="I368" s="391">
        <f>SUM(прил4!J589)</f>
        <v>1723273</v>
      </c>
      <c r="J368" s="391">
        <f>SUM(прил4!K589)</f>
        <v>1723273</v>
      </c>
    </row>
    <row r="369" spans="1:10" ht="31.5" customHeight="1" x14ac:dyDescent="0.25">
      <c r="A369" s="522" t="s">
        <v>507</v>
      </c>
      <c r="B369" s="5" t="s">
        <v>29</v>
      </c>
      <c r="C369" s="5" t="s">
        <v>12</v>
      </c>
      <c r="D369" s="216" t="s">
        <v>203</v>
      </c>
      <c r="E369" s="217" t="s">
        <v>12</v>
      </c>
      <c r="F369" s="218" t="s">
        <v>391</v>
      </c>
      <c r="G369" s="2" t="s">
        <v>16</v>
      </c>
      <c r="H369" s="391">
        <f>SUM(прил4!I590)</f>
        <v>17830755</v>
      </c>
      <c r="I369" s="391">
        <f>SUM(прил4!J590)</f>
        <v>12735573</v>
      </c>
      <c r="J369" s="391">
        <f>SUM(прил4!K590)</f>
        <v>9544446</v>
      </c>
    </row>
    <row r="370" spans="1:10" ht="16.5" customHeight="1" x14ac:dyDescent="0.25">
      <c r="A370" s="3" t="s">
        <v>18</v>
      </c>
      <c r="B370" s="44" t="s">
        <v>29</v>
      </c>
      <c r="C370" s="44" t="s">
        <v>12</v>
      </c>
      <c r="D370" s="252" t="s">
        <v>203</v>
      </c>
      <c r="E370" s="253" t="s">
        <v>12</v>
      </c>
      <c r="F370" s="254" t="s">
        <v>391</v>
      </c>
      <c r="G370" s="44" t="s">
        <v>17</v>
      </c>
      <c r="H370" s="391">
        <f>SUM(прил4!I591)</f>
        <v>2307086</v>
      </c>
      <c r="I370" s="391">
        <f>SUM(прил4!J591)</f>
        <v>2238906</v>
      </c>
      <c r="J370" s="391">
        <f>SUM(прил4!K591)</f>
        <v>2238906</v>
      </c>
    </row>
    <row r="371" spans="1:10" ht="30.75" customHeight="1" x14ac:dyDescent="0.25">
      <c r="A371" s="373" t="s">
        <v>502</v>
      </c>
      <c r="B371" s="44" t="s">
        <v>29</v>
      </c>
      <c r="C371" s="44" t="s">
        <v>12</v>
      </c>
      <c r="D371" s="252" t="s">
        <v>203</v>
      </c>
      <c r="E371" s="253" t="s">
        <v>12</v>
      </c>
      <c r="F371" s="254" t="s">
        <v>501</v>
      </c>
      <c r="G371" s="44"/>
      <c r="H371" s="390">
        <f>SUM(H372)</f>
        <v>718531</v>
      </c>
      <c r="I371" s="390">
        <f t="shared" ref="I371:J371" si="129">SUM(I372)</f>
        <v>0</v>
      </c>
      <c r="J371" s="390">
        <f t="shared" si="129"/>
        <v>0</v>
      </c>
    </row>
    <row r="372" spans="1:10" ht="33" customHeight="1" x14ac:dyDescent="0.25">
      <c r="A372" s="84" t="s">
        <v>507</v>
      </c>
      <c r="B372" s="44" t="s">
        <v>29</v>
      </c>
      <c r="C372" s="44" t="s">
        <v>12</v>
      </c>
      <c r="D372" s="252" t="s">
        <v>203</v>
      </c>
      <c r="E372" s="253" t="s">
        <v>12</v>
      </c>
      <c r="F372" s="254" t="s">
        <v>501</v>
      </c>
      <c r="G372" s="44" t="s">
        <v>16</v>
      </c>
      <c r="H372" s="391">
        <f>SUM(прил4!I593)</f>
        <v>718531</v>
      </c>
      <c r="I372" s="391">
        <f>SUM(прил4!J593)</f>
        <v>0</v>
      </c>
      <c r="J372" s="391">
        <f>SUM(прил4!K593)</f>
        <v>0</v>
      </c>
    </row>
    <row r="373" spans="1:10" ht="16.5" hidden="1" customHeight="1" x14ac:dyDescent="0.25">
      <c r="A373" s="3" t="s">
        <v>506</v>
      </c>
      <c r="B373" s="2" t="s">
        <v>29</v>
      </c>
      <c r="C373" s="2" t="s">
        <v>12</v>
      </c>
      <c r="D373" s="216" t="s">
        <v>203</v>
      </c>
      <c r="E373" s="217" t="s">
        <v>12</v>
      </c>
      <c r="F373" s="254" t="s">
        <v>505</v>
      </c>
      <c r="G373" s="2"/>
      <c r="H373" s="390">
        <f>SUM(H374)</f>
        <v>0</v>
      </c>
      <c r="I373" s="390">
        <f t="shared" ref="I373:J373" si="130">SUM(I374)</f>
        <v>0</v>
      </c>
      <c r="J373" s="390">
        <f t="shared" si="130"/>
        <v>0</v>
      </c>
    </row>
    <row r="374" spans="1:10" ht="31.5" hidden="1" customHeight="1" x14ac:dyDescent="0.25">
      <c r="A374" s="527" t="s">
        <v>507</v>
      </c>
      <c r="B374" s="59" t="s">
        <v>29</v>
      </c>
      <c r="C374" s="44" t="s">
        <v>12</v>
      </c>
      <c r="D374" s="252" t="s">
        <v>203</v>
      </c>
      <c r="E374" s="253" t="s">
        <v>12</v>
      </c>
      <c r="F374" s="254" t="s">
        <v>505</v>
      </c>
      <c r="G374" s="44" t="s">
        <v>16</v>
      </c>
      <c r="H374" s="392">
        <f>SUM(прил4!I595)</f>
        <v>0</v>
      </c>
      <c r="I374" s="392">
        <f>SUM(прил4!J595)</f>
        <v>0</v>
      </c>
      <c r="J374" s="392">
        <f>SUM(прил4!K595)</f>
        <v>0</v>
      </c>
    </row>
    <row r="375" spans="1:10" ht="32.25" customHeight="1" x14ac:dyDescent="0.25">
      <c r="A375" s="528" t="s">
        <v>580</v>
      </c>
      <c r="B375" s="44" t="s">
        <v>29</v>
      </c>
      <c r="C375" s="44" t="s">
        <v>12</v>
      </c>
      <c r="D375" s="252" t="s">
        <v>203</v>
      </c>
      <c r="E375" s="253" t="s">
        <v>12</v>
      </c>
      <c r="F375" s="254" t="s">
        <v>579</v>
      </c>
      <c r="G375" s="44"/>
      <c r="H375" s="390">
        <f>SUM(H376:H377)</f>
        <v>913920</v>
      </c>
      <c r="I375" s="390">
        <f t="shared" ref="I375:J375" si="131">SUM(I376:I377)</f>
        <v>798488</v>
      </c>
      <c r="J375" s="390">
        <f t="shared" si="131"/>
        <v>798488</v>
      </c>
    </row>
    <row r="376" spans="1:10" ht="31.5" customHeight="1" x14ac:dyDescent="0.25">
      <c r="A376" s="528" t="s">
        <v>507</v>
      </c>
      <c r="B376" s="44" t="s">
        <v>29</v>
      </c>
      <c r="C376" s="44" t="s">
        <v>12</v>
      </c>
      <c r="D376" s="252" t="s">
        <v>203</v>
      </c>
      <c r="E376" s="253" t="s">
        <v>12</v>
      </c>
      <c r="F376" s="254" t="s">
        <v>579</v>
      </c>
      <c r="G376" s="44" t="s">
        <v>16</v>
      </c>
      <c r="H376" s="392">
        <f>SUM(прил4!I597)</f>
        <v>913920</v>
      </c>
      <c r="I376" s="392">
        <f>SUM(прил4!J597)</f>
        <v>798488</v>
      </c>
      <c r="J376" s="392">
        <f>SUM(прил4!K597)</f>
        <v>798488</v>
      </c>
    </row>
    <row r="377" spans="1:10" s="570" customFormat="1" ht="19.5" hidden="1" customHeight="1" x14ac:dyDescent="0.25">
      <c r="A377" s="61" t="s">
        <v>40</v>
      </c>
      <c r="B377" s="44" t="s">
        <v>29</v>
      </c>
      <c r="C377" s="44" t="s">
        <v>12</v>
      </c>
      <c r="D377" s="252" t="s">
        <v>203</v>
      </c>
      <c r="E377" s="253" t="s">
        <v>12</v>
      </c>
      <c r="F377" s="254" t="s">
        <v>579</v>
      </c>
      <c r="G377" s="44" t="s">
        <v>39</v>
      </c>
      <c r="H377" s="392">
        <f>SUM(прил4!I598)</f>
        <v>0</v>
      </c>
      <c r="I377" s="392">
        <f>SUM(прил4!J598)</f>
        <v>0</v>
      </c>
      <c r="J377" s="392">
        <f>SUM(прил4!K598)</f>
        <v>0</v>
      </c>
    </row>
    <row r="378" spans="1:10" s="596" customFormat="1" ht="15.75" x14ac:dyDescent="0.25">
      <c r="A378" s="3" t="s">
        <v>426</v>
      </c>
      <c r="B378" s="59" t="s">
        <v>29</v>
      </c>
      <c r="C378" s="44" t="s">
        <v>12</v>
      </c>
      <c r="D378" s="252" t="s">
        <v>203</v>
      </c>
      <c r="E378" s="253" t="s">
        <v>12</v>
      </c>
      <c r="F378" s="254" t="s">
        <v>427</v>
      </c>
      <c r="G378" s="44"/>
      <c r="H378" s="390">
        <f>SUM(H379)</f>
        <v>42227</v>
      </c>
      <c r="I378" s="390">
        <f t="shared" ref="I378:J378" si="132">SUM(I379)</f>
        <v>0</v>
      </c>
      <c r="J378" s="390">
        <f t="shared" si="132"/>
        <v>0</v>
      </c>
    </row>
    <row r="379" spans="1:10" s="596" customFormat="1" ht="31.5" x14ac:dyDescent="0.25">
      <c r="A379" s="7" t="s">
        <v>507</v>
      </c>
      <c r="B379" s="59" t="s">
        <v>29</v>
      </c>
      <c r="C379" s="44" t="s">
        <v>12</v>
      </c>
      <c r="D379" s="252" t="s">
        <v>203</v>
      </c>
      <c r="E379" s="253" t="s">
        <v>12</v>
      </c>
      <c r="F379" s="254" t="s">
        <v>427</v>
      </c>
      <c r="G379" s="44" t="s">
        <v>16</v>
      </c>
      <c r="H379" s="392">
        <f>SUM(прил4!I600)</f>
        <v>42227</v>
      </c>
      <c r="I379" s="392">
        <f>SUM(прил4!J600)</f>
        <v>0</v>
      </c>
      <c r="J379" s="392">
        <f>SUM(прил4!K600)</f>
        <v>0</v>
      </c>
    </row>
    <row r="380" spans="1:10" s="454" customFormat="1" ht="18.75" customHeight="1" x14ac:dyDescent="0.25">
      <c r="A380" s="3" t="s">
        <v>608</v>
      </c>
      <c r="B380" s="2" t="s">
        <v>29</v>
      </c>
      <c r="C380" s="2" t="s">
        <v>12</v>
      </c>
      <c r="D380" s="216" t="s">
        <v>203</v>
      </c>
      <c r="E380" s="217" t="s">
        <v>605</v>
      </c>
      <c r="F380" s="218" t="s">
        <v>360</v>
      </c>
      <c r="G380" s="2"/>
      <c r="H380" s="390">
        <f>SUM(H381)</f>
        <v>0</v>
      </c>
      <c r="I380" s="390">
        <f t="shared" ref="I380:J381" si="133">SUM(I381)</f>
        <v>4507770</v>
      </c>
      <c r="J380" s="390">
        <f t="shared" si="133"/>
        <v>0</v>
      </c>
    </row>
    <row r="381" spans="1:10" s="454" customFormat="1" ht="112.5" customHeight="1" x14ac:dyDescent="0.25">
      <c r="A381" s="61" t="s">
        <v>858</v>
      </c>
      <c r="B381" s="2" t="s">
        <v>29</v>
      </c>
      <c r="C381" s="2" t="s">
        <v>12</v>
      </c>
      <c r="D381" s="216" t="s">
        <v>203</v>
      </c>
      <c r="E381" s="217" t="s">
        <v>605</v>
      </c>
      <c r="F381" s="218" t="s">
        <v>816</v>
      </c>
      <c r="G381" s="2"/>
      <c r="H381" s="390">
        <f>SUM(H382)</f>
        <v>0</v>
      </c>
      <c r="I381" s="390">
        <f t="shared" si="133"/>
        <v>4507770</v>
      </c>
      <c r="J381" s="390">
        <f t="shared" si="133"/>
        <v>0</v>
      </c>
    </row>
    <row r="382" spans="1:10" s="454" customFormat="1" ht="32.25" customHeight="1" x14ac:dyDescent="0.25">
      <c r="A382" s="528" t="s">
        <v>507</v>
      </c>
      <c r="B382" s="2" t="s">
        <v>29</v>
      </c>
      <c r="C382" s="2" t="s">
        <v>12</v>
      </c>
      <c r="D382" s="216" t="s">
        <v>203</v>
      </c>
      <c r="E382" s="217" t="s">
        <v>605</v>
      </c>
      <c r="F382" s="218" t="s">
        <v>816</v>
      </c>
      <c r="G382" s="2" t="s">
        <v>16</v>
      </c>
      <c r="H382" s="392">
        <f>SUM(прил4!I603)</f>
        <v>0</v>
      </c>
      <c r="I382" s="392">
        <f>SUM(прил4!J603)</f>
        <v>4507770</v>
      </c>
      <c r="J382" s="392">
        <f>SUM(прил4!K603)</f>
        <v>0</v>
      </c>
    </row>
    <row r="383" spans="1:10" s="581" customFormat="1" ht="18" customHeight="1" x14ac:dyDescent="0.25">
      <c r="A383" s="547" t="s">
        <v>610</v>
      </c>
      <c r="B383" s="2" t="s">
        <v>29</v>
      </c>
      <c r="C383" s="2" t="s">
        <v>12</v>
      </c>
      <c r="D383" s="216" t="s">
        <v>203</v>
      </c>
      <c r="E383" s="217" t="s">
        <v>606</v>
      </c>
      <c r="F383" s="218" t="s">
        <v>360</v>
      </c>
      <c r="G383" s="2"/>
      <c r="H383" s="390">
        <f>SUM(H384)</f>
        <v>2153570</v>
      </c>
      <c r="I383" s="390">
        <f t="shared" ref="I383:J384" si="134">SUM(I384)</f>
        <v>0</v>
      </c>
      <c r="J383" s="390">
        <f t="shared" si="134"/>
        <v>0</v>
      </c>
    </row>
    <row r="384" spans="1:10" s="578" customFormat="1" ht="48" customHeight="1" x14ac:dyDescent="0.25">
      <c r="A384" s="547" t="s">
        <v>813</v>
      </c>
      <c r="B384" s="2" t="s">
        <v>29</v>
      </c>
      <c r="C384" s="2" t="s">
        <v>12</v>
      </c>
      <c r="D384" s="216" t="s">
        <v>203</v>
      </c>
      <c r="E384" s="217" t="s">
        <v>606</v>
      </c>
      <c r="F384" s="218" t="s">
        <v>814</v>
      </c>
      <c r="G384" s="2"/>
      <c r="H384" s="390">
        <f>SUM(H385)</f>
        <v>2153570</v>
      </c>
      <c r="I384" s="390">
        <f t="shared" si="134"/>
        <v>0</v>
      </c>
      <c r="J384" s="390">
        <f t="shared" si="134"/>
        <v>0</v>
      </c>
    </row>
    <row r="385" spans="1:10" s="578" customFormat="1" ht="32.25" customHeight="1" x14ac:dyDescent="0.25">
      <c r="A385" s="547" t="s">
        <v>507</v>
      </c>
      <c r="B385" s="2" t="s">
        <v>29</v>
      </c>
      <c r="C385" s="2" t="s">
        <v>12</v>
      </c>
      <c r="D385" s="216" t="s">
        <v>203</v>
      </c>
      <c r="E385" s="217" t="s">
        <v>606</v>
      </c>
      <c r="F385" s="218" t="s">
        <v>814</v>
      </c>
      <c r="G385" s="2" t="s">
        <v>16</v>
      </c>
      <c r="H385" s="392">
        <f>SUM(прил4!I606)</f>
        <v>2153570</v>
      </c>
      <c r="I385" s="392">
        <f>SUM(прил4!J606)</f>
        <v>0</v>
      </c>
      <c r="J385" s="392">
        <f>SUM(прил4!K606)</f>
        <v>0</v>
      </c>
    </row>
    <row r="386" spans="1:10" s="454" customFormat="1" ht="18.75" customHeight="1" x14ac:dyDescent="0.25">
      <c r="A386" s="3" t="s">
        <v>609</v>
      </c>
      <c r="B386" s="2" t="s">
        <v>29</v>
      </c>
      <c r="C386" s="2" t="s">
        <v>12</v>
      </c>
      <c r="D386" s="216" t="s">
        <v>203</v>
      </c>
      <c r="E386" s="217" t="s">
        <v>607</v>
      </c>
      <c r="F386" s="218" t="s">
        <v>360</v>
      </c>
      <c r="G386" s="2"/>
      <c r="H386" s="390">
        <f>SUM(H387)</f>
        <v>0</v>
      </c>
      <c r="I386" s="390">
        <f t="shared" ref="I386:J390" si="135">SUM(I387)</f>
        <v>3533896</v>
      </c>
      <c r="J386" s="390">
        <f t="shared" si="135"/>
        <v>0</v>
      </c>
    </row>
    <row r="387" spans="1:10" s="454" customFormat="1" ht="66.75" customHeight="1" x14ac:dyDescent="0.25">
      <c r="A387" s="61" t="s">
        <v>859</v>
      </c>
      <c r="B387" s="2" t="s">
        <v>29</v>
      </c>
      <c r="C387" s="2" t="s">
        <v>12</v>
      </c>
      <c r="D387" s="216" t="s">
        <v>203</v>
      </c>
      <c r="E387" s="217" t="s">
        <v>607</v>
      </c>
      <c r="F387" s="218" t="s">
        <v>815</v>
      </c>
      <c r="G387" s="2"/>
      <c r="H387" s="390">
        <f>SUM(H388)</f>
        <v>0</v>
      </c>
      <c r="I387" s="390">
        <f t="shared" si="135"/>
        <v>3533896</v>
      </c>
      <c r="J387" s="390">
        <f t="shared" si="135"/>
        <v>0</v>
      </c>
    </row>
    <row r="388" spans="1:10" s="454" customFormat="1" ht="32.25" customHeight="1" x14ac:dyDescent="0.25">
      <c r="A388" s="528" t="s">
        <v>507</v>
      </c>
      <c r="B388" s="2" t="s">
        <v>29</v>
      </c>
      <c r="C388" s="2" t="s">
        <v>12</v>
      </c>
      <c r="D388" s="216" t="s">
        <v>203</v>
      </c>
      <c r="E388" s="217" t="s">
        <v>607</v>
      </c>
      <c r="F388" s="218" t="s">
        <v>815</v>
      </c>
      <c r="G388" s="2" t="s">
        <v>16</v>
      </c>
      <c r="H388" s="392">
        <f>SUM(прил4!I609)</f>
        <v>0</v>
      </c>
      <c r="I388" s="392">
        <f>SUM(прил4!J609)</f>
        <v>3533896</v>
      </c>
      <c r="J388" s="392">
        <f>SUM(прил4!K609)</f>
        <v>0</v>
      </c>
    </row>
    <row r="389" spans="1:10" s="639" customFormat="1" ht="32.25" customHeight="1" x14ac:dyDescent="0.25">
      <c r="A389" s="61" t="s">
        <v>830</v>
      </c>
      <c r="B389" s="2" t="s">
        <v>29</v>
      </c>
      <c r="C389" s="2" t="s">
        <v>12</v>
      </c>
      <c r="D389" s="216" t="s">
        <v>203</v>
      </c>
      <c r="E389" s="217" t="s">
        <v>829</v>
      </c>
      <c r="F389" s="218" t="s">
        <v>360</v>
      </c>
      <c r="G389" s="2"/>
      <c r="H389" s="390">
        <f>SUM(H390)</f>
        <v>1692955</v>
      </c>
      <c r="I389" s="390">
        <f t="shared" si="135"/>
        <v>1668883</v>
      </c>
      <c r="J389" s="390">
        <f t="shared" si="135"/>
        <v>1668883</v>
      </c>
    </row>
    <row r="390" spans="1:10" s="639" customFormat="1" ht="48" customHeight="1" x14ac:dyDescent="0.25">
      <c r="A390" s="547" t="s">
        <v>856</v>
      </c>
      <c r="B390" s="2" t="s">
        <v>29</v>
      </c>
      <c r="C390" s="2" t="s">
        <v>12</v>
      </c>
      <c r="D390" s="216" t="s">
        <v>203</v>
      </c>
      <c r="E390" s="217" t="s">
        <v>829</v>
      </c>
      <c r="F390" s="218" t="s">
        <v>857</v>
      </c>
      <c r="G390" s="2"/>
      <c r="H390" s="390">
        <f>SUM(H391)</f>
        <v>1692955</v>
      </c>
      <c r="I390" s="390">
        <f t="shared" si="135"/>
        <v>1668883</v>
      </c>
      <c r="J390" s="390">
        <f t="shared" si="135"/>
        <v>1668883</v>
      </c>
    </row>
    <row r="391" spans="1:10" s="639" customFormat="1" ht="49.5" customHeight="1" x14ac:dyDescent="0.25">
      <c r="A391" s="101" t="s">
        <v>75</v>
      </c>
      <c r="B391" s="2" t="s">
        <v>29</v>
      </c>
      <c r="C391" s="2" t="s">
        <v>12</v>
      </c>
      <c r="D391" s="216" t="s">
        <v>203</v>
      </c>
      <c r="E391" s="217" t="s">
        <v>829</v>
      </c>
      <c r="F391" s="218" t="s">
        <v>857</v>
      </c>
      <c r="G391" s="2" t="s">
        <v>13</v>
      </c>
      <c r="H391" s="392">
        <f>SUM(прил4!I612)</f>
        <v>1692955</v>
      </c>
      <c r="I391" s="392">
        <f>SUM(прил4!J612)</f>
        <v>1668883</v>
      </c>
      <c r="J391" s="392">
        <f>SUM(прил4!K612)</f>
        <v>1668883</v>
      </c>
    </row>
    <row r="392" spans="1:10" ht="65.25" hidden="1" customHeight="1" x14ac:dyDescent="0.25">
      <c r="A392" s="76" t="s">
        <v>136</v>
      </c>
      <c r="B392" s="44" t="s">
        <v>29</v>
      </c>
      <c r="C392" s="44" t="s">
        <v>12</v>
      </c>
      <c r="D392" s="252" t="s">
        <v>205</v>
      </c>
      <c r="E392" s="253" t="s">
        <v>359</v>
      </c>
      <c r="F392" s="254" t="s">
        <v>360</v>
      </c>
      <c r="G392" s="44"/>
      <c r="H392" s="390">
        <f>SUM(H393)</f>
        <v>0</v>
      </c>
      <c r="I392" s="390">
        <f t="shared" ref="I392:J394" si="136">SUM(I393)</f>
        <v>0</v>
      </c>
      <c r="J392" s="390">
        <f t="shared" si="136"/>
        <v>0</v>
      </c>
    </row>
    <row r="393" spans="1:10" ht="33" hidden="1" customHeight="1" x14ac:dyDescent="0.25">
      <c r="A393" s="76" t="s">
        <v>425</v>
      </c>
      <c r="B393" s="44" t="s">
        <v>29</v>
      </c>
      <c r="C393" s="44" t="s">
        <v>12</v>
      </c>
      <c r="D393" s="252" t="s">
        <v>205</v>
      </c>
      <c r="E393" s="253" t="s">
        <v>10</v>
      </c>
      <c r="F393" s="254" t="s">
        <v>360</v>
      </c>
      <c r="G393" s="44"/>
      <c r="H393" s="390">
        <f>SUM(H394)</f>
        <v>0</v>
      </c>
      <c r="I393" s="390">
        <f t="shared" si="136"/>
        <v>0</v>
      </c>
      <c r="J393" s="390">
        <f t="shared" si="136"/>
        <v>0</v>
      </c>
    </row>
    <row r="394" spans="1:10" ht="17.25" hidden="1" customHeight="1" x14ac:dyDescent="0.25">
      <c r="A394" s="529" t="s">
        <v>426</v>
      </c>
      <c r="B394" s="44" t="s">
        <v>29</v>
      </c>
      <c r="C394" s="44" t="s">
        <v>12</v>
      </c>
      <c r="D394" s="252" t="s">
        <v>205</v>
      </c>
      <c r="E394" s="253" t="s">
        <v>10</v>
      </c>
      <c r="F394" s="254" t="s">
        <v>427</v>
      </c>
      <c r="G394" s="44"/>
      <c r="H394" s="390">
        <f>SUM(H395)</f>
        <v>0</v>
      </c>
      <c r="I394" s="390">
        <f t="shared" si="136"/>
        <v>0</v>
      </c>
      <c r="J394" s="390">
        <f t="shared" si="136"/>
        <v>0</v>
      </c>
    </row>
    <row r="395" spans="1:10" ht="31.5" hidden="1" customHeight="1" x14ac:dyDescent="0.25">
      <c r="A395" s="522" t="s">
        <v>507</v>
      </c>
      <c r="B395" s="2" t="s">
        <v>29</v>
      </c>
      <c r="C395" s="2" t="s">
        <v>12</v>
      </c>
      <c r="D395" s="216" t="s">
        <v>205</v>
      </c>
      <c r="E395" s="217" t="s">
        <v>10</v>
      </c>
      <c r="F395" s="218" t="s">
        <v>427</v>
      </c>
      <c r="G395" s="2" t="s">
        <v>16</v>
      </c>
      <c r="H395" s="392">
        <f>SUM(прил4!I616)</f>
        <v>0</v>
      </c>
      <c r="I395" s="392">
        <f>SUM(прил4!J616)</f>
        <v>0</v>
      </c>
      <c r="J395" s="392">
        <f>SUM(прил4!K616)</f>
        <v>0</v>
      </c>
    </row>
    <row r="396" spans="1:10" s="37" customFormat="1" ht="62.25" customHeight="1" x14ac:dyDescent="0.25">
      <c r="A396" s="75" t="s">
        <v>791</v>
      </c>
      <c r="B396" s="28" t="s">
        <v>29</v>
      </c>
      <c r="C396" s="42" t="s">
        <v>12</v>
      </c>
      <c r="D396" s="225" t="s">
        <v>187</v>
      </c>
      <c r="E396" s="226" t="s">
        <v>359</v>
      </c>
      <c r="F396" s="227" t="s">
        <v>360</v>
      </c>
      <c r="G396" s="28"/>
      <c r="H396" s="389">
        <f>SUM(H397)</f>
        <v>861112</v>
      </c>
      <c r="I396" s="389">
        <f t="shared" ref="I396:J399" si="137">SUM(I397)</f>
        <v>932259</v>
      </c>
      <c r="J396" s="389">
        <f t="shared" si="137"/>
        <v>932259</v>
      </c>
    </row>
    <row r="397" spans="1:10" s="37" customFormat="1" ht="95.25" customHeight="1" x14ac:dyDescent="0.25">
      <c r="A397" s="76" t="s">
        <v>794</v>
      </c>
      <c r="B397" s="2" t="s">
        <v>29</v>
      </c>
      <c r="C397" s="35" t="s">
        <v>12</v>
      </c>
      <c r="D397" s="255" t="s">
        <v>189</v>
      </c>
      <c r="E397" s="256" t="s">
        <v>359</v>
      </c>
      <c r="F397" s="257" t="s">
        <v>360</v>
      </c>
      <c r="G397" s="2"/>
      <c r="H397" s="390">
        <f>SUM(H398)</f>
        <v>861112</v>
      </c>
      <c r="I397" s="390">
        <f t="shared" si="137"/>
        <v>932259</v>
      </c>
      <c r="J397" s="390">
        <f t="shared" si="137"/>
        <v>932259</v>
      </c>
    </row>
    <row r="398" spans="1:10" s="37" customFormat="1" ht="48.75" customHeight="1" x14ac:dyDescent="0.25">
      <c r="A398" s="76" t="s">
        <v>379</v>
      </c>
      <c r="B398" s="2" t="s">
        <v>29</v>
      </c>
      <c r="C398" s="35" t="s">
        <v>12</v>
      </c>
      <c r="D398" s="255" t="s">
        <v>189</v>
      </c>
      <c r="E398" s="256" t="s">
        <v>10</v>
      </c>
      <c r="F398" s="257" t="s">
        <v>360</v>
      </c>
      <c r="G398" s="2"/>
      <c r="H398" s="390">
        <f>SUM(H399)</f>
        <v>861112</v>
      </c>
      <c r="I398" s="390">
        <f t="shared" si="137"/>
        <v>932259</v>
      </c>
      <c r="J398" s="390">
        <f t="shared" si="137"/>
        <v>932259</v>
      </c>
    </row>
    <row r="399" spans="1:10" s="37" customFormat="1" ht="15.75" customHeight="1" x14ac:dyDescent="0.25">
      <c r="A399" s="3" t="s">
        <v>92</v>
      </c>
      <c r="B399" s="2" t="s">
        <v>29</v>
      </c>
      <c r="C399" s="35" t="s">
        <v>12</v>
      </c>
      <c r="D399" s="255" t="s">
        <v>189</v>
      </c>
      <c r="E399" s="256" t="s">
        <v>10</v>
      </c>
      <c r="F399" s="257" t="s">
        <v>380</v>
      </c>
      <c r="G399" s="2"/>
      <c r="H399" s="390">
        <f>SUM(H400)</f>
        <v>861112</v>
      </c>
      <c r="I399" s="390">
        <f t="shared" si="137"/>
        <v>932259</v>
      </c>
      <c r="J399" s="390">
        <f t="shared" si="137"/>
        <v>932259</v>
      </c>
    </row>
    <row r="400" spans="1:10" s="37" customFormat="1" ht="31.5" customHeight="1" x14ac:dyDescent="0.25">
      <c r="A400" s="523" t="s">
        <v>507</v>
      </c>
      <c r="B400" s="2" t="s">
        <v>29</v>
      </c>
      <c r="C400" s="35" t="s">
        <v>12</v>
      </c>
      <c r="D400" s="255" t="s">
        <v>189</v>
      </c>
      <c r="E400" s="256" t="s">
        <v>10</v>
      </c>
      <c r="F400" s="257" t="s">
        <v>380</v>
      </c>
      <c r="G400" s="2" t="s">
        <v>16</v>
      </c>
      <c r="H400" s="391">
        <f>SUM(прил4!I621)</f>
        <v>861112</v>
      </c>
      <c r="I400" s="391">
        <f>SUM(прил4!J621)</f>
        <v>932259</v>
      </c>
      <c r="J400" s="391">
        <f>SUM(прил4!K621)</f>
        <v>932259</v>
      </c>
    </row>
    <row r="401" spans="1:10" s="37" customFormat="1" ht="33" customHeight="1" x14ac:dyDescent="0.25">
      <c r="A401" s="114" t="s">
        <v>107</v>
      </c>
      <c r="B401" s="28" t="s">
        <v>29</v>
      </c>
      <c r="C401" s="68" t="s">
        <v>12</v>
      </c>
      <c r="D401" s="258" t="s">
        <v>174</v>
      </c>
      <c r="E401" s="259" t="s">
        <v>359</v>
      </c>
      <c r="F401" s="260" t="s">
        <v>360</v>
      </c>
      <c r="G401" s="28"/>
      <c r="H401" s="389">
        <f>SUM(H402)</f>
        <v>88113</v>
      </c>
      <c r="I401" s="389">
        <f t="shared" ref="I401:J404" si="138">SUM(I402)</f>
        <v>0</v>
      </c>
      <c r="J401" s="389">
        <f t="shared" si="138"/>
        <v>0</v>
      </c>
    </row>
    <row r="402" spans="1:10" s="37" customFormat="1" ht="48.75" customHeight="1" x14ac:dyDescent="0.25">
      <c r="A402" s="7" t="s">
        <v>629</v>
      </c>
      <c r="B402" s="2" t="s">
        <v>29</v>
      </c>
      <c r="C402" s="35" t="s">
        <v>12</v>
      </c>
      <c r="D402" s="255" t="s">
        <v>632</v>
      </c>
      <c r="E402" s="256" t="s">
        <v>359</v>
      </c>
      <c r="F402" s="257" t="s">
        <v>360</v>
      </c>
      <c r="G402" s="2"/>
      <c r="H402" s="390">
        <f>SUM(H403)</f>
        <v>88113</v>
      </c>
      <c r="I402" s="390">
        <f t="shared" si="138"/>
        <v>0</v>
      </c>
      <c r="J402" s="390">
        <f t="shared" si="138"/>
        <v>0</v>
      </c>
    </row>
    <row r="403" spans="1:10" s="37" customFormat="1" ht="31.5" customHeight="1" x14ac:dyDescent="0.25">
      <c r="A403" s="7" t="s">
        <v>630</v>
      </c>
      <c r="B403" s="2" t="s">
        <v>29</v>
      </c>
      <c r="C403" s="35" t="s">
        <v>12</v>
      </c>
      <c r="D403" s="255" t="s">
        <v>632</v>
      </c>
      <c r="E403" s="256" t="s">
        <v>10</v>
      </c>
      <c r="F403" s="257" t="s">
        <v>360</v>
      </c>
      <c r="G403" s="2"/>
      <c r="H403" s="390">
        <f>SUM(H404)</f>
        <v>88113</v>
      </c>
      <c r="I403" s="390">
        <f t="shared" si="138"/>
        <v>0</v>
      </c>
      <c r="J403" s="390">
        <f t="shared" si="138"/>
        <v>0</v>
      </c>
    </row>
    <row r="404" spans="1:10" s="37" customFormat="1" ht="19.5" customHeight="1" x14ac:dyDescent="0.25">
      <c r="A404" s="7" t="s">
        <v>631</v>
      </c>
      <c r="B404" s="2" t="s">
        <v>29</v>
      </c>
      <c r="C404" s="35" t="s">
        <v>12</v>
      </c>
      <c r="D404" s="255" t="s">
        <v>632</v>
      </c>
      <c r="E404" s="256" t="s">
        <v>10</v>
      </c>
      <c r="F404" s="257" t="s">
        <v>633</v>
      </c>
      <c r="G404" s="2"/>
      <c r="H404" s="390">
        <f>SUM(H405)</f>
        <v>88113</v>
      </c>
      <c r="I404" s="390">
        <f t="shared" si="138"/>
        <v>0</v>
      </c>
      <c r="J404" s="390">
        <f t="shared" si="138"/>
        <v>0</v>
      </c>
    </row>
    <row r="405" spans="1:10" s="37" customFormat="1" ht="31.5" customHeight="1" x14ac:dyDescent="0.25">
      <c r="A405" s="7" t="s">
        <v>507</v>
      </c>
      <c r="B405" s="2" t="s">
        <v>29</v>
      </c>
      <c r="C405" s="35" t="s">
        <v>12</v>
      </c>
      <c r="D405" s="255" t="s">
        <v>632</v>
      </c>
      <c r="E405" s="256" t="s">
        <v>10</v>
      </c>
      <c r="F405" s="257" t="s">
        <v>633</v>
      </c>
      <c r="G405" s="2" t="s">
        <v>16</v>
      </c>
      <c r="H405" s="391">
        <f>SUM(прил4!I626)</f>
        <v>88113</v>
      </c>
      <c r="I405" s="391">
        <f>SUM(прил4!J626)</f>
        <v>0</v>
      </c>
      <c r="J405" s="391">
        <f>SUM(прил4!K626)</f>
        <v>0</v>
      </c>
    </row>
    <row r="406" spans="1:10" s="37" customFormat="1" ht="18" customHeight="1" x14ac:dyDescent="0.25">
      <c r="A406" s="86" t="s">
        <v>528</v>
      </c>
      <c r="B406" s="23" t="s">
        <v>29</v>
      </c>
      <c r="C406" s="360" t="s">
        <v>15</v>
      </c>
      <c r="D406" s="361"/>
      <c r="E406" s="362"/>
      <c r="F406" s="363"/>
      <c r="G406" s="23"/>
      <c r="H406" s="396">
        <f>SUM(H409+H428)</f>
        <v>13395270</v>
      </c>
      <c r="I406" s="396">
        <f t="shared" ref="I406:J406" si="139">SUM(I409+I428)</f>
        <v>10706903</v>
      </c>
      <c r="J406" s="396">
        <f t="shared" si="139"/>
        <v>10706903</v>
      </c>
    </row>
    <row r="407" spans="1:10" s="37" customFormat="1" ht="33" hidden="1" customHeight="1" x14ac:dyDescent="0.25">
      <c r="A407" s="3" t="s">
        <v>502</v>
      </c>
      <c r="B407" s="44" t="s">
        <v>29</v>
      </c>
      <c r="C407" s="44" t="s">
        <v>15</v>
      </c>
      <c r="D407" s="255" t="s">
        <v>210</v>
      </c>
      <c r="E407" s="256" t="s">
        <v>10</v>
      </c>
      <c r="F407" s="257" t="s">
        <v>501</v>
      </c>
      <c r="G407" s="2"/>
      <c r="H407" s="390" t="e">
        <f>SUM(H408)</f>
        <v>#REF!</v>
      </c>
      <c r="I407" s="390" t="e">
        <f t="shared" ref="I407:J407" si="140">SUM(I408)</f>
        <v>#REF!</v>
      </c>
      <c r="J407" s="390" t="e">
        <f t="shared" si="140"/>
        <v>#REF!</v>
      </c>
    </row>
    <row r="408" spans="1:10" s="37" customFormat="1" ht="31.5" hidden="1" customHeight="1" x14ac:dyDescent="0.25">
      <c r="A408" s="522" t="s">
        <v>507</v>
      </c>
      <c r="B408" s="44" t="s">
        <v>29</v>
      </c>
      <c r="C408" s="44" t="s">
        <v>15</v>
      </c>
      <c r="D408" s="255" t="s">
        <v>210</v>
      </c>
      <c r="E408" s="256" t="s">
        <v>10</v>
      </c>
      <c r="F408" s="257" t="s">
        <v>501</v>
      </c>
      <c r="G408" s="2" t="s">
        <v>16</v>
      </c>
      <c r="H408" s="391" t="e">
        <f>SUM(прил4!#REF!)</f>
        <v>#REF!</v>
      </c>
      <c r="I408" s="391" t="e">
        <f>SUM(прил4!#REF!)</f>
        <v>#REF!</v>
      </c>
      <c r="J408" s="391" t="e">
        <f>SUM(прил4!#REF!)</f>
        <v>#REF!</v>
      </c>
    </row>
    <row r="409" spans="1:10" s="37" customFormat="1" ht="31.5" customHeight="1" x14ac:dyDescent="0.25">
      <c r="A409" s="27" t="s">
        <v>131</v>
      </c>
      <c r="B409" s="28" t="s">
        <v>29</v>
      </c>
      <c r="C409" s="28" t="s">
        <v>15</v>
      </c>
      <c r="D409" s="213" t="s">
        <v>417</v>
      </c>
      <c r="E409" s="214" t="s">
        <v>359</v>
      </c>
      <c r="F409" s="215" t="s">
        <v>360</v>
      </c>
      <c r="G409" s="28"/>
      <c r="H409" s="389">
        <f>SUM(H410+H424)</f>
        <v>13284770</v>
      </c>
      <c r="I409" s="389">
        <f t="shared" ref="I409:J409" si="141">SUM(I410+I424)</f>
        <v>10622090</v>
      </c>
      <c r="J409" s="389">
        <f t="shared" si="141"/>
        <v>10622090</v>
      </c>
    </row>
    <row r="410" spans="1:10" s="37" customFormat="1" ht="48" customHeight="1" x14ac:dyDescent="0.25">
      <c r="A410" s="3" t="s">
        <v>135</v>
      </c>
      <c r="B410" s="44" t="s">
        <v>29</v>
      </c>
      <c r="C410" s="44" t="s">
        <v>15</v>
      </c>
      <c r="D410" s="252" t="s">
        <v>204</v>
      </c>
      <c r="E410" s="253" t="s">
        <v>359</v>
      </c>
      <c r="F410" s="254" t="s">
        <v>360</v>
      </c>
      <c r="G410" s="44"/>
      <c r="H410" s="390">
        <f>SUM(H411)</f>
        <v>13284770</v>
      </c>
      <c r="I410" s="390">
        <f t="shared" ref="I410:J410" si="142">SUM(I411)</f>
        <v>10622090</v>
      </c>
      <c r="J410" s="390">
        <f t="shared" si="142"/>
        <v>10622090</v>
      </c>
    </row>
    <row r="411" spans="1:10" s="37" customFormat="1" ht="33" customHeight="1" x14ac:dyDescent="0.25">
      <c r="A411" s="3" t="s">
        <v>431</v>
      </c>
      <c r="B411" s="44" t="s">
        <v>29</v>
      </c>
      <c r="C411" s="44" t="s">
        <v>15</v>
      </c>
      <c r="D411" s="252" t="s">
        <v>204</v>
      </c>
      <c r="E411" s="253" t="s">
        <v>10</v>
      </c>
      <c r="F411" s="254" t="s">
        <v>360</v>
      </c>
      <c r="G411" s="44"/>
      <c r="H411" s="390">
        <f>SUM(H412+H414+H416+H421)</f>
        <v>13284770</v>
      </c>
      <c r="I411" s="390">
        <f t="shared" ref="I411:J411" si="143">SUM(I412+I414+I416+I421)</f>
        <v>10622090</v>
      </c>
      <c r="J411" s="390">
        <f t="shared" si="143"/>
        <v>10622090</v>
      </c>
    </row>
    <row r="412" spans="1:10" s="37" customFormat="1" ht="47.25" x14ac:dyDescent="0.25">
      <c r="A412" s="3" t="s">
        <v>745</v>
      </c>
      <c r="B412" s="44" t="s">
        <v>29</v>
      </c>
      <c r="C412" s="44" t="s">
        <v>15</v>
      </c>
      <c r="D412" s="252" t="s">
        <v>204</v>
      </c>
      <c r="E412" s="253" t="s">
        <v>10</v>
      </c>
      <c r="F412" s="218" t="s">
        <v>740</v>
      </c>
      <c r="G412" s="59"/>
      <c r="H412" s="390">
        <f>SUM(H413)</f>
        <v>313340</v>
      </c>
      <c r="I412" s="390">
        <f t="shared" ref="I412:J412" si="144">SUM(I413)</f>
        <v>313340</v>
      </c>
      <c r="J412" s="390">
        <f t="shared" si="144"/>
        <v>313340</v>
      </c>
    </row>
    <row r="413" spans="1:10" s="37" customFormat="1" ht="33" customHeight="1" x14ac:dyDescent="0.25">
      <c r="A413" s="89" t="s">
        <v>721</v>
      </c>
      <c r="B413" s="44" t="s">
        <v>29</v>
      </c>
      <c r="C413" s="44" t="s">
        <v>15</v>
      </c>
      <c r="D413" s="252" t="s">
        <v>204</v>
      </c>
      <c r="E413" s="253" t="s">
        <v>10</v>
      </c>
      <c r="F413" s="218" t="s">
        <v>740</v>
      </c>
      <c r="G413" s="59" t="s">
        <v>722</v>
      </c>
      <c r="H413" s="392">
        <f>SUM(прил4!I632)</f>
        <v>313340</v>
      </c>
      <c r="I413" s="392">
        <f>SUM(прил4!J632)</f>
        <v>313340</v>
      </c>
      <c r="J413" s="392">
        <f>SUM(прил4!K632)</f>
        <v>313340</v>
      </c>
    </row>
    <row r="414" spans="1:10" s="37" customFormat="1" ht="78.75" hidden="1" x14ac:dyDescent="0.25">
      <c r="A414" s="3" t="s">
        <v>746</v>
      </c>
      <c r="B414" s="44" t="s">
        <v>29</v>
      </c>
      <c r="C414" s="44" t="s">
        <v>15</v>
      </c>
      <c r="D414" s="252" t="s">
        <v>204</v>
      </c>
      <c r="E414" s="253" t="s">
        <v>10</v>
      </c>
      <c r="F414" s="218" t="s">
        <v>741</v>
      </c>
      <c r="G414" s="59"/>
      <c r="H414" s="390">
        <f>SUM(H415)</f>
        <v>0</v>
      </c>
      <c r="I414" s="390">
        <f t="shared" ref="I414:J414" si="145">SUM(I415)</f>
        <v>0</v>
      </c>
      <c r="J414" s="390">
        <f t="shared" si="145"/>
        <v>0</v>
      </c>
    </row>
    <row r="415" spans="1:10" s="37" customFormat="1" ht="33" hidden="1" customHeight="1" x14ac:dyDescent="0.25">
      <c r="A415" s="89" t="s">
        <v>721</v>
      </c>
      <c r="B415" s="44" t="s">
        <v>29</v>
      </c>
      <c r="C415" s="44" t="s">
        <v>15</v>
      </c>
      <c r="D415" s="252" t="s">
        <v>204</v>
      </c>
      <c r="E415" s="253" t="s">
        <v>10</v>
      </c>
      <c r="F415" s="218" t="s">
        <v>741</v>
      </c>
      <c r="G415" s="59" t="s">
        <v>722</v>
      </c>
      <c r="H415" s="392">
        <f>SUM(прил4!I634)</f>
        <v>0</v>
      </c>
      <c r="I415" s="392">
        <f>SUM(прил4!J634)</f>
        <v>0</v>
      </c>
      <c r="J415" s="392">
        <f>SUM(прил4!K634)</f>
        <v>0</v>
      </c>
    </row>
    <row r="416" spans="1:10" s="37" customFormat="1" ht="32.25" customHeight="1" x14ac:dyDescent="0.25">
      <c r="A416" s="61" t="s">
        <v>83</v>
      </c>
      <c r="B416" s="44" t="s">
        <v>29</v>
      </c>
      <c r="C416" s="44" t="s">
        <v>15</v>
      </c>
      <c r="D416" s="252" t="s">
        <v>204</v>
      </c>
      <c r="E416" s="253" t="s">
        <v>10</v>
      </c>
      <c r="F416" s="254" t="s">
        <v>391</v>
      </c>
      <c r="G416" s="44"/>
      <c r="H416" s="390">
        <f>SUM(H417:H420)</f>
        <v>8443170</v>
      </c>
      <c r="I416" s="390">
        <f t="shared" ref="I416:J416" si="146">SUM(I417:I420)</f>
        <v>5682680</v>
      </c>
      <c r="J416" s="390">
        <f t="shared" si="146"/>
        <v>5682680</v>
      </c>
    </row>
    <row r="417" spans="1:10" s="37" customFormat="1" ht="32.25" hidden="1" customHeight="1" x14ac:dyDescent="0.25">
      <c r="A417" s="101" t="s">
        <v>75</v>
      </c>
      <c r="B417" s="44" t="s">
        <v>29</v>
      </c>
      <c r="C417" s="44" t="s">
        <v>15</v>
      </c>
      <c r="D417" s="252" t="s">
        <v>204</v>
      </c>
      <c r="E417" s="253" t="s">
        <v>10</v>
      </c>
      <c r="F417" s="254" t="s">
        <v>391</v>
      </c>
      <c r="G417" s="44" t="s">
        <v>13</v>
      </c>
      <c r="H417" s="392">
        <f>SUM(прил4!I636)</f>
        <v>0</v>
      </c>
      <c r="I417" s="392">
        <f>SUM(прил4!J636)</f>
        <v>0</v>
      </c>
      <c r="J417" s="392">
        <f>SUM(прил4!K636)</f>
        <v>0</v>
      </c>
    </row>
    <row r="418" spans="1:10" s="37" customFormat="1" ht="32.25" hidden="1" customHeight="1" x14ac:dyDescent="0.25">
      <c r="A418" s="535" t="s">
        <v>507</v>
      </c>
      <c r="B418" s="44" t="s">
        <v>29</v>
      </c>
      <c r="C418" s="44" t="s">
        <v>15</v>
      </c>
      <c r="D418" s="252" t="s">
        <v>204</v>
      </c>
      <c r="E418" s="253" t="s">
        <v>10</v>
      </c>
      <c r="F418" s="254" t="s">
        <v>391</v>
      </c>
      <c r="G418" s="44" t="s">
        <v>16</v>
      </c>
      <c r="H418" s="392">
        <f>SUM(прил4!I637)</f>
        <v>0</v>
      </c>
      <c r="I418" s="392">
        <f>SUM(прил4!J637)</f>
        <v>0</v>
      </c>
      <c r="J418" s="392">
        <f>SUM(прил4!K637)</f>
        <v>0</v>
      </c>
    </row>
    <row r="419" spans="1:10" s="37" customFormat="1" ht="32.25" customHeight="1" x14ac:dyDescent="0.25">
      <c r="A419" s="89" t="s">
        <v>721</v>
      </c>
      <c r="B419" s="44" t="s">
        <v>29</v>
      </c>
      <c r="C419" s="44" t="s">
        <v>15</v>
      </c>
      <c r="D419" s="252" t="s">
        <v>204</v>
      </c>
      <c r="E419" s="253" t="s">
        <v>10</v>
      </c>
      <c r="F419" s="254" t="s">
        <v>391</v>
      </c>
      <c r="G419" s="44" t="s">
        <v>722</v>
      </c>
      <c r="H419" s="392">
        <f>SUM(прил4!I638)</f>
        <v>8443170</v>
      </c>
      <c r="I419" s="392">
        <f>SUM(прил4!J638)</f>
        <v>5682680</v>
      </c>
      <c r="J419" s="392">
        <f>SUM(прил4!K638)</f>
        <v>5682680</v>
      </c>
    </row>
    <row r="420" spans="1:10" s="37" customFormat="1" ht="17.25" hidden="1" customHeight="1" x14ac:dyDescent="0.25">
      <c r="A420" s="61" t="s">
        <v>18</v>
      </c>
      <c r="B420" s="44" t="s">
        <v>29</v>
      </c>
      <c r="C420" s="44" t="s">
        <v>15</v>
      </c>
      <c r="D420" s="252" t="s">
        <v>204</v>
      </c>
      <c r="E420" s="253" t="s">
        <v>10</v>
      </c>
      <c r="F420" s="254" t="s">
        <v>391</v>
      </c>
      <c r="G420" s="44" t="s">
        <v>17</v>
      </c>
      <c r="H420" s="392">
        <f>SUM(прил4!I639)</f>
        <v>0</v>
      </c>
      <c r="I420" s="392">
        <f>SUM(прил4!J639)</f>
        <v>0</v>
      </c>
      <c r="J420" s="392">
        <f>SUM(прил4!K639)</f>
        <v>0</v>
      </c>
    </row>
    <row r="421" spans="1:10" s="37" customFormat="1" ht="33" customHeight="1" x14ac:dyDescent="0.25">
      <c r="A421" s="61" t="s">
        <v>724</v>
      </c>
      <c r="B421" s="44" t="s">
        <v>29</v>
      </c>
      <c r="C421" s="44" t="s">
        <v>15</v>
      </c>
      <c r="D421" s="252" t="s">
        <v>204</v>
      </c>
      <c r="E421" s="253" t="s">
        <v>10</v>
      </c>
      <c r="F421" s="254" t="s">
        <v>723</v>
      </c>
      <c r="G421" s="44"/>
      <c r="H421" s="390">
        <f>SUM(H422:H423)</f>
        <v>4528260</v>
      </c>
      <c r="I421" s="390">
        <f t="shared" ref="I421:J421" si="147">SUM(I422)</f>
        <v>4626070</v>
      </c>
      <c r="J421" s="390">
        <f t="shared" si="147"/>
        <v>4626070</v>
      </c>
    </row>
    <row r="422" spans="1:10" s="37" customFormat="1" ht="33" customHeight="1" x14ac:dyDescent="0.25">
      <c r="A422" s="101" t="s">
        <v>721</v>
      </c>
      <c r="B422" s="44" t="s">
        <v>29</v>
      </c>
      <c r="C422" s="44" t="s">
        <v>15</v>
      </c>
      <c r="D422" s="252" t="s">
        <v>204</v>
      </c>
      <c r="E422" s="253" t="s">
        <v>10</v>
      </c>
      <c r="F422" s="254" t="s">
        <v>723</v>
      </c>
      <c r="G422" s="44" t="s">
        <v>722</v>
      </c>
      <c r="H422" s="392">
        <f>SUM(прил4!I641)</f>
        <v>4494878</v>
      </c>
      <c r="I422" s="392">
        <f>SUM(прил4!J641)</f>
        <v>4626070</v>
      </c>
      <c r="J422" s="392">
        <f>SUM(прил4!K641)</f>
        <v>4626070</v>
      </c>
    </row>
    <row r="423" spans="1:10" s="37" customFormat="1" ht="16.5" customHeight="1" x14ac:dyDescent="0.25">
      <c r="A423" s="101" t="s">
        <v>18</v>
      </c>
      <c r="B423" s="44" t="s">
        <v>29</v>
      </c>
      <c r="C423" s="44" t="s">
        <v>15</v>
      </c>
      <c r="D423" s="252" t="s">
        <v>204</v>
      </c>
      <c r="E423" s="253" t="s">
        <v>10</v>
      </c>
      <c r="F423" s="254" t="s">
        <v>723</v>
      </c>
      <c r="G423" s="44" t="s">
        <v>17</v>
      </c>
      <c r="H423" s="392">
        <f>SUM(прил4!I642)</f>
        <v>33382</v>
      </c>
      <c r="I423" s="392"/>
      <c r="J423" s="392"/>
    </row>
    <row r="424" spans="1:10" s="37" customFormat="1" ht="65.25" hidden="1" customHeight="1" x14ac:dyDescent="0.25">
      <c r="A424" s="76" t="s">
        <v>136</v>
      </c>
      <c r="B424" s="44" t="s">
        <v>29</v>
      </c>
      <c r="C424" s="44" t="s">
        <v>15</v>
      </c>
      <c r="D424" s="252" t="s">
        <v>205</v>
      </c>
      <c r="E424" s="253" t="s">
        <v>359</v>
      </c>
      <c r="F424" s="254" t="s">
        <v>360</v>
      </c>
      <c r="G424" s="44"/>
      <c r="H424" s="390">
        <f>SUM(H425)</f>
        <v>0</v>
      </c>
      <c r="I424" s="390">
        <f t="shared" ref="I424:J426" si="148">SUM(I425)</f>
        <v>0</v>
      </c>
      <c r="J424" s="390">
        <f t="shared" si="148"/>
        <v>0</v>
      </c>
    </row>
    <row r="425" spans="1:10" s="37" customFormat="1" ht="33" hidden="1" customHeight="1" x14ac:dyDescent="0.25">
      <c r="A425" s="76" t="s">
        <v>425</v>
      </c>
      <c r="B425" s="44" t="s">
        <v>29</v>
      </c>
      <c r="C425" s="44" t="s">
        <v>15</v>
      </c>
      <c r="D425" s="252" t="s">
        <v>205</v>
      </c>
      <c r="E425" s="253" t="s">
        <v>10</v>
      </c>
      <c r="F425" s="254" t="s">
        <v>360</v>
      </c>
      <c r="G425" s="44"/>
      <c r="H425" s="390">
        <f>SUM(H426)</f>
        <v>0</v>
      </c>
      <c r="I425" s="390">
        <f t="shared" si="148"/>
        <v>0</v>
      </c>
      <c r="J425" s="390">
        <f t="shared" si="148"/>
        <v>0</v>
      </c>
    </row>
    <row r="426" spans="1:10" s="37" customFormat="1" ht="18.75" hidden="1" customHeight="1" x14ac:dyDescent="0.25">
      <c r="A426" s="529" t="s">
        <v>426</v>
      </c>
      <c r="B426" s="44" t="s">
        <v>29</v>
      </c>
      <c r="C426" s="44" t="s">
        <v>15</v>
      </c>
      <c r="D426" s="252" t="s">
        <v>205</v>
      </c>
      <c r="E426" s="253" t="s">
        <v>10</v>
      </c>
      <c r="F426" s="254" t="s">
        <v>427</v>
      </c>
      <c r="G426" s="44"/>
      <c r="H426" s="390">
        <f>SUM(H427)</f>
        <v>0</v>
      </c>
      <c r="I426" s="390">
        <f t="shared" si="148"/>
        <v>0</v>
      </c>
      <c r="J426" s="390">
        <f t="shared" si="148"/>
        <v>0</v>
      </c>
    </row>
    <row r="427" spans="1:10" s="37" customFormat="1" ht="33" hidden="1" customHeight="1" x14ac:dyDescent="0.25">
      <c r="A427" s="522" t="s">
        <v>507</v>
      </c>
      <c r="B427" s="44" t="s">
        <v>29</v>
      </c>
      <c r="C427" s="44" t="s">
        <v>15</v>
      </c>
      <c r="D427" s="252" t="s">
        <v>205</v>
      </c>
      <c r="E427" s="217" t="s">
        <v>10</v>
      </c>
      <c r="F427" s="218" t="s">
        <v>427</v>
      </c>
      <c r="G427" s="44" t="s">
        <v>16</v>
      </c>
      <c r="H427" s="392">
        <f>SUM(прил4!I646)</f>
        <v>0</v>
      </c>
      <c r="I427" s="392">
        <f>SUM(прил4!J646)</f>
        <v>0</v>
      </c>
      <c r="J427" s="392">
        <f>SUM(прил4!K646)</f>
        <v>0</v>
      </c>
    </row>
    <row r="428" spans="1:10" s="37" customFormat="1" ht="64.5" customHeight="1" x14ac:dyDescent="0.25">
      <c r="A428" s="75" t="s">
        <v>791</v>
      </c>
      <c r="B428" s="28" t="s">
        <v>29</v>
      </c>
      <c r="C428" s="42" t="s">
        <v>15</v>
      </c>
      <c r="D428" s="225" t="s">
        <v>187</v>
      </c>
      <c r="E428" s="226" t="s">
        <v>359</v>
      </c>
      <c r="F428" s="227" t="s">
        <v>360</v>
      </c>
      <c r="G428" s="28"/>
      <c r="H428" s="389">
        <f>SUM(H429)</f>
        <v>110500</v>
      </c>
      <c r="I428" s="389">
        <f t="shared" ref="I428:J430" si="149">SUM(I429)</f>
        <v>84813</v>
      </c>
      <c r="J428" s="389">
        <f t="shared" si="149"/>
        <v>84813</v>
      </c>
    </row>
    <row r="429" spans="1:10" s="37" customFormat="1" ht="94.5" customHeight="1" x14ac:dyDescent="0.25">
      <c r="A429" s="76" t="s">
        <v>794</v>
      </c>
      <c r="B429" s="2" t="s">
        <v>29</v>
      </c>
      <c r="C429" s="35" t="s">
        <v>15</v>
      </c>
      <c r="D429" s="255" t="s">
        <v>189</v>
      </c>
      <c r="E429" s="256" t="s">
        <v>359</v>
      </c>
      <c r="F429" s="257" t="s">
        <v>360</v>
      </c>
      <c r="G429" s="2"/>
      <c r="H429" s="390">
        <f>SUM(H430)</f>
        <v>110500</v>
      </c>
      <c r="I429" s="390">
        <f t="shared" si="149"/>
        <v>84813</v>
      </c>
      <c r="J429" s="390">
        <f t="shared" si="149"/>
        <v>84813</v>
      </c>
    </row>
    <row r="430" spans="1:10" s="37" customFormat="1" ht="46.5" customHeight="1" x14ac:dyDescent="0.25">
      <c r="A430" s="103" t="s">
        <v>379</v>
      </c>
      <c r="B430" s="2" t="s">
        <v>29</v>
      </c>
      <c r="C430" s="35" t="s">
        <v>15</v>
      </c>
      <c r="D430" s="255" t="s">
        <v>189</v>
      </c>
      <c r="E430" s="256" t="s">
        <v>10</v>
      </c>
      <c r="F430" s="257" t="s">
        <v>360</v>
      </c>
      <c r="G430" s="2"/>
      <c r="H430" s="390">
        <f>SUM(H431)</f>
        <v>110500</v>
      </c>
      <c r="I430" s="390">
        <f t="shared" si="149"/>
        <v>84813</v>
      </c>
      <c r="J430" s="390">
        <f t="shared" si="149"/>
        <v>84813</v>
      </c>
    </row>
    <row r="431" spans="1:10" s="37" customFormat="1" ht="18.75" customHeight="1" x14ac:dyDescent="0.25">
      <c r="A431" s="61" t="s">
        <v>92</v>
      </c>
      <c r="B431" s="2" t="s">
        <v>29</v>
      </c>
      <c r="C431" s="35" t="s">
        <v>15</v>
      </c>
      <c r="D431" s="255" t="s">
        <v>189</v>
      </c>
      <c r="E431" s="256" t="s">
        <v>10</v>
      </c>
      <c r="F431" s="257" t="s">
        <v>380</v>
      </c>
      <c r="G431" s="2"/>
      <c r="H431" s="390">
        <f>SUM(H432:H433)</f>
        <v>110500</v>
      </c>
      <c r="I431" s="390">
        <f t="shared" ref="I431:J431" si="150">SUM(I432:I433)</f>
        <v>84813</v>
      </c>
      <c r="J431" s="390">
        <f t="shared" si="150"/>
        <v>84813</v>
      </c>
    </row>
    <row r="432" spans="1:10" s="37" customFormat="1" ht="34.5" hidden="1" customHeight="1" x14ac:dyDescent="0.25">
      <c r="A432" s="535" t="s">
        <v>507</v>
      </c>
      <c r="B432" s="2" t="s">
        <v>29</v>
      </c>
      <c r="C432" s="35" t="s">
        <v>15</v>
      </c>
      <c r="D432" s="255" t="s">
        <v>189</v>
      </c>
      <c r="E432" s="256" t="s">
        <v>10</v>
      </c>
      <c r="F432" s="257" t="s">
        <v>380</v>
      </c>
      <c r="G432" s="2" t="s">
        <v>16</v>
      </c>
      <c r="H432" s="391">
        <f>SUM(прил4!I651)</f>
        <v>0</v>
      </c>
      <c r="I432" s="391">
        <f>SUM(прил4!J651)</f>
        <v>0</v>
      </c>
      <c r="J432" s="391">
        <f>SUM(прил4!K651)</f>
        <v>0</v>
      </c>
    </row>
    <row r="433" spans="1:10" s="37" customFormat="1" ht="34.5" customHeight="1" x14ac:dyDescent="0.25">
      <c r="A433" s="101" t="s">
        <v>721</v>
      </c>
      <c r="B433" s="2" t="s">
        <v>29</v>
      </c>
      <c r="C433" s="35" t="s">
        <v>15</v>
      </c>
      <c r="D433" s="255" t="s">
        <v>189</v>
      </c>
      <c r="E433" s="256" t="s">
        <v>10</v>
      </c>
      <c r="F433" s="257" t="s">
        <v>380</v>
      </c>
      <c r="G433" s="2" t="s">
        <v>722</v>
      </c>
      <c r="H433" s="391">
        <f>SUM(прил4!I652)</f>
        <v>110500</v>
      </c>
      <c r="I433" s="391">
        <f>SUM(прил4!J652)</f>
        <v>84813</v>
      </c>
      <c r="J433" s="391">
        <f>SUM(прил4!K652)</f>
        <v>84813</v>
      </c>
    </row>
    <row r="434" spans="1:10" ht="15.75" x14ac:dyDescent="0.25">
      <c r="A434" s="86" t="s">
        <v>533</v>
      </c>
      <c r="B434" s="23" t="s">
        <v>29</v>
      </c>
      <c r="C434" s="23" t="s">
        <v>29</v>
      </c>
      <c r="D434" s="210"/>
      <c r="E434" s="211"/>
      <c r="F434" s="212"/>
      <c r="G434" s="22"/>
      <c r="H434" s="396">
        <f>SUM(H435,H441)</f>
        <v>86500</v>
      </c>
      <c r="I434" s="396">
        <f>SUM(I435,I441)</f>
        <v>173000</v>
      </c>
      <c r="J434" s="396">
        <f>SUM(J435,J441)</f>
        <v>173000</v>
      </c>
    </row>
    <row r="435" spans="1:10" ht="63" x14ac:dyDescent="0.25">
      <c r="A435" s="75" t="s">
        <v>140</v>
      </c>
      <c r="B435" s="28" t="s">
        <v>29</v>
      </c>
      <c r="C435" s="28" t="s">
        <v>29</v>
      </c>
      <c r="D435" s="213" t="s">
        <v>432</v>
      </c>
      <c r="E435" s="214" t="s">
        <v>359</v>
      </c>
      <c r="F435" s="215" t="s">
        <v>360</v>
      </c>
      <c r="G435" s="28"/>
      <c r="H435" s="389">
        <f>SUM(H436)</f>
        <v>74000</v>
      </c>
      <c r="I435" s="389">
        <f t="shared" ref="I435:J435" si="151">SUM(I436)</f>
        <v>148000</v>
      </c>
      <c r="J435" s="389">
        <f t="shared" si="151"/>
        <v>148000</v>
      </c>
    </row>
    <row r="436" spans="1:10" ht="81.75" customHeight="1" x14ac:dyDescent="0.25">
      <c r="A436" s="54" t="s">
        <v>141</v>
      </c>
      <c r="B436" s="44" t="s">
        <v>29</v>
      </c>
      <c r="C436" s="44" t="s">
        <v>29</v>
      </c>
      <c r="D436" s="252" t="s">
        <v>211</v>
      </c>
      <c r="E436" s="253" t="s">
        <v>359</v>
      </c>
      <c r="F436" s="254" t="s">
        <v>360</v>
      </c>
      <c r="G436" s="44"/>
      <c r="H436" s="390">
        <f>SUM(H437)</f>
        <v>74000</v>
      </c>
      <c r="I436" s="390">
        <f t="shared" ref="I436:J437" si="152">SUM(I437)</f>
        <v>148000</v>
      </c>
      <c r="J436" s="390">
        <f t="shared" si="152"/>
        <v>148000</v>
      </c>
    </row>
    <row r="437" spans="1:10" ht="33" customHeight="1" x14ac:dyDescent="0.25">
      <c r="A437" s="54" t="s">
        <v>433</v>
      </c>
      <c r="B437" s="44" t="s">
        <v>29</v>
      </c>
      <c r="C437" s="44" t="s">
        <v>29</v>
      </c>
      <c r="D437" s="252" t="s">
        <v>211</v>
      </c>
      <c r="E437" s="253" t="s">
        <v>10</v>
      </c>
      <c r="F437" s="254" t="s">
        <v>360</v>
      </c>
      <c r="G437" s="44"/>
      <c r="H437" s="390">
        <f>SUM(H438)</f>
        <v>74000</v>
      </c>
      <c r="I437" s="390">
        <f t="shared" si="152"/>
        <v>148000</v>
      </c>
      <c r="J437" s="390">
        <f t="shared" si="152"/>
        <v>148000</v>
      </c>
    </row>
    <row r="438" spans="1:10" ht="15.75" x14ac:dyDescent="0.25">
      <c r="A438" s="3" t="s">
        <v>84</v>
      </c>
      <c r="B438" s="44" t="s">
        <v>29</v>
      </c>
      <c r="C438" s="44" t="s">
        <v>29</v>
      </c>
      <c r="D438" s="252" t="s">
        <v>211</v>
      </c>
      <c r="E438" s="253" t="s">
        <v>10</v>
      </c>
      <c r="F438" s="254" t="s">
        <v>434</v>
      </c>
      <c r="G438" s="44"/>
      <c r="H438" s="390">
        <f>SUM(H439:H440)</f>
        <v>74000</v>
      </c>
      <c r="I438" s="390">
        <f t="shared" ref="I438:J438" si="153">SUM(I439:I440)</f>
        <v>148000</v>
      </c>
      <c r="J438" s="390">
        <f t="shared" si="153"/>
        <v>148000</v>
      </c>
    </row>
    <row r="439" spans="1:10" ht="31.5" x14ac:dyDescent="0.25">
      <c r="A439" s="89" t="s">
        <v>507</v>
      </c>
      <c r="B439" s="44" t="s">
        <v>29</v>
      </c>
      <c r="C439" s="44" t="s">
        <v>29</v>
      </c>
      <c r="D439" s="252" t="s">
        <v>211</v>
      </c>
      <c r="E439" s="253" t="s">
        <v>10</v>
      </c>
      <c r="F439" s="254" t="s">
        <v>434</v>
      </c>
      <c r="G439" s="44" t="s">
        <v>16</v>
      </c>
      <c r="H439" s="392">
        <f>SUM(прил4!I740)</f>
        <v>64094</v>
      </c>
      <c r="I439" s="392">
        <f>SUM(прил4!J273)</f>
        <v>78000</v>
      </c>
      <c r="J439" s="392">
        <f>SUM(прил4!K273)</f>
        <v>78000</v>
      </c>
    </row>
    <row r="440" spans="1:10" s="570" customFormat="1" ht="15.75" x14ac:dyDescent="0.25">
      <c r="A440" s="61" t="s">
        <v>40</v>
      </c>
      <c r="B440" s="44" t="s">
        <v>29</v>
      </c>
      <c r="C440" s="44" t="s">
        <v>29</v>
      </c>
      <c r="D440" s="252" t="s">
        <v>211</v>
      </c>
      <c r="E440" s="253" t="s">
        <v>10</v>
      </c>
      <c r="F440" s="254" t="s">
        <v>434</v>
      </c>
      <c r="G440" s="44" t="s">
        <v>39</v>
      </c>
      <c r="H440" s="392">
        <f>SUM(прил4!I741+прил4!I274)</f>
        <v>9906</v>
      </c>
      <c r="I440" s="392">
        <f>SUM(прил4!J274)</f>
        <v>70000</v>
      </c>
      <c r="J440" s="392">
        <f>SUM(прил4!K274)</f>
        <v>70000</v>
      </c>
    </row>
    <row r="441" spans="1:10" s="64" customFormat="1" ht="33.75" customHeight="1" x14ac:dyDescent="0.25">
      <c r="A441" s="75" t="s">
        <v>105</v>
      </c>
      <c r="B441" s="28" t="s">
        <v>29</v>
      </c>
      <c r="C441" s="28" t="s">
        <v>29</v>
      </c>
      <c r="D441" s="213" t="s">
        <v>374</v>
      </c>
      <c r="E441" s="214" t="s">
        <v>359</v>
      </c>
      <c r="F441" s="215" t="s">
        <v>360</v>
      </c>
      <c r="G441" s="28"/>
      <c r="H441" s="389">
        <f>SUM(H442)</f>
        <v>12500</v>
      </c>
      <c r="I441" s="389">
        <f t="shared" ref="I441:J444" si="154">SUM(I442)</f>
        <v>25000</v>
      </c>
      <c r="J441" s="389">
        <f t="shared" si="154"/>
        <v>25000</v>
      </c>
    </row>
    <row r="442" spans="1:10" s="64" customFormat="1" ht="47.25" customHeight="1" x14ac:dyDescent="0.25">
      <c r="A442" s="76" t="s">
        <v>137</v>
      </c>
      <c r="B442" s="35" t="s">
        <v>29</v>
      </c>
      <c r="C442" s="44" t="s">
        <v>29</v>
      </c>
      <c r="D442" s="252" t="s">
        <v>206</v>
      </c>
      <c r="E442" s="253" t="s">
        <v>359</v>
      </c>
      <c r="F442" s="254" t="s">
        <v>360</v>
      </c>
      <c r="G442" s="71"/>
      <c r="H442" s="393">
        <f>SUM(H443)</f>
        <v>12500</v>
      </c>
      <c r="I442" s="393">
        <f t="shared" si="154"/>
        <v>25000</v>
      </c>
      <c r="J442" s="393">
        <f t="shared" si="154"/>
        <v>25000</v>
      </c>
    </row>
    <row r="443" spans="1:10" s="64" customFormat="1" ht="32.25" customHeight="1" x14ac:dyDescent="0.25">
      <c r="A443" s="76" t="s">
        <v>429</v>
      </c>
      <c r="B443" s="35" t="s">
        <v>29</v>
      </c>
      <c r="C443" s="44" t="s">
        <v>29</v>
      </c>
      <c r="D443" s="252" t="s">
        <v>206</v>
      </c>
      <c r="E443" s="253" t="s">
        <v>10</v>
      </c>
      <c r="F443" s="254" t="s">
        <v>360</v>
      </c>
      <c r="G443" s="71"/>
      <c r="H443" s="393">
        <f>SUM(H444)</f>
        <v>12500</v>
      </c>
      <c r="I443" s="393">
        <f t="shared" si="154"/>
        <v>25000</v>
      </c>
      <c r="J443" s="393">
        <f t="shared" si="154"/>
        <v>25000</v>
      </c>
    </row>
    <row r="444" spans="1:10" s="37" customFormat="1" ht="32.25" customHeight="1" x14ac:dyDescent="0.25">
      <c r="A444" s="69" t="s">
        <v>138</v>
      </c>
      <c r="B444" s="35" t="s">
        <v>29</v>
      </c>
      <c r="C444" s="44" t="s">
        <v>29</v>
      </c>
      <c r="D444" s="252" t="s">
        <v>206</v>
      </c>
      <c r="E444" s="253" t="s">
        <v>10</v>
      </c>
      <c r="F444" s="254" t="s">
        <v>430</v>
      </c>
      <c r="G444" s="71"/>
      <c r="H444" s="393">
        <f>SUM(H445:H446)</f>
        <v>12500</v>
      </c>
      <c r="I444" s="393">
        <f t="shared" si="154"/>
        <v>25000</v>
      </c>
      <c r="J444" s="393">
        <f t="shared" si="154"/>
        <v>25000</v>
      </c>
    </row>
    <row r="445" spans="1:10" s="37" customFormat="1" ht="30.75" customHeight="1" x14ac:dyDescent="0.25">
      <c r="A445" s="91" t="s">
        <v>507</v>
      </c>
      <c r="B445" s="44" t="s">
        <v>29</v>
      </c>
      <c r="C445" s="44" t="s">
        <v>29</v>
      </c>
      <c r="D445" s="252" t="s">
        <v>206</v>
      </c>
      <c r="E445" s="253" t="s">
        <v>10</v>
      </c>
      <c r="F445" s="254" t="s">
        <v>430</v>
      </c>
      <c r="G445" s="71" t="s">
        <v>16</v>
      </c>
      <c r="H445" s="394">
        <f>SUM(прил4!I746+прил4!I279)</f>
        <v>7800</v>
      </c>
      <c r="I445" s="394">
        <f>SUM(прил4!J279)</f>
        <v>25000</v>
      </c>
      <c r="J445" s="394">
        <f>SUM(прил4!K279)</f>
        <v>25000</v>
      </c>
    </row>
    <row r="446" spans="1:10" s="37" customFormat="1" ht="17.25" customHeight="1" x14ac:dyDescent="0.25">
      <c r="A446" s="61" t="s">
        <v>40</v>
      </c>
      <c r="B446" s="44" t="s">
        <v>29</v>
      </c>
      <c r="C446" s="44" t="s">
        <v>29</v>
      </c>
      <c r="D446" s="252" t="s">
        <v>206</v>
      </c>
      <c r="E446" s="253" t="s">
        <v>10</v>
      </c>
      <c r="F446" s="254" t="s">
        <v>430</v>
      </c>
      <c r="G446" s="71" t="s">
        <v>39</v>
      </c>
      <c r="H446" s="394">
        <f>SUM(прил4!I747)</f>
        <v>4700</v>
      </c>
      <c r="I446" s="394"/>
      <c r="J446" s="394"/>
    </row>
    <row r="447" spans="1:10" ht="15.75" x14ac:dyDescent="0.25">
      <c r="A447" s="86" t="s">
        <v>31</v>
      </c>
      <c r="B447" s="23" t="s">
        <v>29</v>
      </c>
      <c r="C447" s="23" t="s">
        <v>32</v>
      </c>
      <c r="D447" s="210"/>
      <c r="E447" s="211"/>
      <c r="F447" s="212"/>
      <c r="G447" s="22"/>
      <c r="H447" s="396">
        <f>SUM(H453,H448,H484,H479+H468)</f>
        <v>8480634</v>
      </c>
      <c r="I447" s="396">
        <f>SUM(I453,I448,I484,I479+I468)</f>
        <v>5982736</v>
      </c>
      <c r="J447" s="396">
        <f>SUM(J453,J448,J484,J479+J468)</f>
        <v>5982736</v>
      </c>
    </row>
    <row r="448" spans="1:10" s="64" customFormat="1" ht="32.25" customHeight="1" x14ac:dyDescent="0.25">
      <c r="A448" s="75" t="s">
        <v>103</v>
      </c>
      <c r="B448" s="28" t="s">
        <v>29</v>
      </c>
      <c r="C448" s="28" t="s">
        <v>32</v>
      </c>
      <c r="D448" s="213" t="s">
        <v>168</v>
      </c>
      <c r="E448" s="214" t="s">
        <v>359</v>
      </c>
      <c r="F448" s="215" t="s">
        <v>360</v>
      </c>
      <c r="G448" s="28"/>
      <c r="H448" s="389">
        <f>SUM(H449)</f>
        <v>3000</v>
      </c>
      <c r="I448" s="389">
        <f t="shared" ref="I448:J451" si="155">SUM(I449)</f>
        <v>3000</v>
      </c>
      <c r="J448" s="389">
        <f t="shared" si="155"/>
        <v>3000</v>
      </c>
    </row>
    <row r="449" spans="1:10" s="37" customFormat="1" ht="63.75" customHeight="1" x14ac:dyDescent="0.25">
      <c r="A449" s="69" t="s">
        <v>104</v>
      </c>
      <c r="B449" s="70" t="s">
        <v>29</v>
      </c>
      <c r="C449" s="35" t="s">
        <v>32</v>
      </c>
      <c r="D449" s="255" t="s">
        <v>198</v>
      </c>
      <c r="E449" s="256" t="s">
        <v>359</v>
      </c>
      <c r="F449" s="257" t="s">
        <v>360</v>
      </c>
      <c r="G449" s="71"/>
      <c r="H449" s="393">
        <f>SUM(H450)</f>
        <v>3000</v>
      </c>
      <c r="I449" s="393">
        <f t="shared" si="155"/>
        <v>3000</v>
      </c>
      <c r="J449" s="393">
        <f t="shared" si="155"/>
        <v>3000</v>
      </c>
    </row>
    <row r="450" spans="1:10" s="37" customFormat="1" ht="33" customHeight="1" x14ac:dyDescent="0.25">
      <c r="A450" s="268" t="s">
        <v>367</v>
      </c>
      <c r="B450" s="70" t="s">
        <v>29</v>
      </c>
      <c r="C450" s="35" t="s">
        <v>32</v>
      </c>
      <c r="D450" s="255" t="s">
        <v>198</v>
      </c>
      <c r="E450" s="256" t="s">
        <v>10</v>
      </c>
      <c r="F450" s="257" t="s">
        <v>360</v>
      </c>
      <c r="G450" s="71"/>
      <c r="H450" s="393">
        <f>SUM(H451)</f>
        <v>3000</v>
      </c>
      <c r="I450" s="393">
        <f t="shared" si="155"/>
        <v>3000</v>
      </c>
      <c r="J450" s="393">
        <f t="shared" si="155"/>
        <v>3000</v>
      </c>
    </row>
    <row r="451" spans="1:10" s="37" customFormat="1" ht="33.75" customHeight="1" x14ac:dyDescent="0.25">
      <c r="A451" s="79" t="s">
        <v>95</v>
      </c>
      <c r="B451" s="70" t="s">
        <v>29</v>
      </c>
      <c r="C451" s="35" t="s">
        <v>32</v>
      </c>
      <c r="D451" s="255" t="s">
        <v>198</v>
      </c>
      <c r="E451" s="256" t="s">
        <v>10</v>
      </c>
      <c r="F451" s="257" t="s">
        <v>369</v>
      </c>
      <c r="G451" s="2"/>
      <c r="H451" s="390">
        <f>SUM(H452)</f>
        <v>3000</v>
      </c>
      <c r="I451" s="390">
        <f t="shared" si="155"/>
        <v>3000</v>
      </c>
      <c r="J451" s="390">
        <f t="shared" si="155"/>
        <v>3000</v>
      </c>
    </row>
    <row r="452" spans="1:10" s="37" customFormat="1" ht="32.25" customHeight="1" x14ac:dyDescent="0.25">
      <c r="A452" s="91" t="s">
        <v>507</v>
      </c>
      <c r="B452" s="70" t="s">
        <v>29</v>
      </c>
      <c r="C452" s="35" t="s">
        <v>32</v>
      </c>
      <c r="D452" s="255" t="s">
        <v>198</v>
      </c>
      <c r="E452" s="256" t="s">
        <v>10</v>
      </c>
      <c r="F452" s="257" t="s">
        <v>369</v>
      </c>
      <c r="G452" s="71" t="s">
        <v>16</v>
      </c>
      <c r="H452" s="394">
        <f>SUM(прил4!I658)</f>
        <v>3000</v>
      </c>
      <c r="I452" s="394">
        <f>SUM(прил4!J658)</f>
        <v>3000</v>
      </c>
      <c r="J452" s="394">
        <f>SUM(прил4!K658)</f>
        <v>3000</v>
      </c>
    </row>
    <row r="453" spans="1:10" ht="36" customHeight="1" x14ac:dyDescent="0.25">
      <c r="A453" s="27" t="s">
        <v>131</v>
      </c>
      <c r="B453" s="28" t="s">
        <v>29</v>
      </c>
      <c r="C453" s="28" t="s">
        <v>32</v>
      </c>
      <c r="D453" s="213" t="s">
        <v>417</v>
      </c>
      <c r="E453" s="214" t="s">
        <v>359</v>
      </c>
      <c r="F453" s="215" t="s">
        <v>360</v>
      </c>
      <c r="G453" s="28"/>
      <c r="H453" s="389">
        <f>SUM(H458+H454)</f>
        <v>5454027</v>
      </c>
      <c r="I453" s="389">
        <f t="shared" ref="I453:J453" si="156">SUM(I458+I454)</f>
        <v>4410940</v>
      </c>
      <c r="J453" s="389">
        <f t="shared" si="156"/>
        <v>4410940</v>
      </c>
    </row>
    <row r="454" spans="1:10" s="449" customFormat="1" ht="65.25" customHeight="1" x14ac:dyDescent="0.25">
      <c r="A454" s="76" t="s">
        <v>136</v>
      </c>
      <c r="B454" s="44" t="s">
        <v>29</v>
      </c>
      <c r="C454" s="35" t="s">
        <v>32</v>
      </c>
      <c r="D454" s="252" t="s">
        <v>205</v>
      </c>
      <c r="E454" s="253" t="s">
        <v>359</v>
      </c>
      <c r="F454" s="254" t="s">
        <v>360</v>
      </c>
      <c r="G454" s="44"/>
      <c r="H454" s="390">
        <f>SUM(H455)</f>
        <v>50000</v>
      </c>
      <c r="I454" s="390">
        <f t="shared" ref="I454:J456" si="157">SUM(I455)</f>
        <v>67850</v>
      </c>
      <c r="J454" s="390">
        <f t="shared" si="157"/>
        <v>67850</v>
      </c>
    </row>
    <row r="455" spans="1:10" s="449" customFormat="1" ht="33" customHeight="1" x14ac:dyDescent="0.25">
      <c r="A455" s="266" t="s">
        <v>425</v>
      </c>
      <c r="B455" s="44" t="s">
        <v>29</v>
      </c>
      <c r="C455" s="35" t="s">
        <v>32</v>
      </c>
      <c r="D455" s="252" t="s">
        <v>205</v>
      </c>
      <c r="E455" s="253" t="s">
        <v>10</v>
      </c>
      <c r="F455" s="254" t="s">
        <v>360</v>
      </c>
      <c r="G455" s="44"/>
      <c r="H455" s="390">
        <f>SUM(H456)</f>
        <v>50000</v>
      </c>
      <c r="I455" s="390">
        <f t="shared" si="157"/>
        <v>67850</v>
      </c>
      <c r="J455" s="390">
        <f t="shared" si="157"/>
        <v>67850</v>
      </c>
    </row>
    <row r="456" spans="1:10" s="449" customFormat="1" ht="17.25" customHeight="1" x14ac:dyDescent="0.25">
      <c r="A456" s="79" t="s">
        <v>426</v>
      </c>
      <c r="B456" s="44" t="s">
        <v>29</v>
      </c>
      <c r="C456" s="35" t="s">
        <v>32</v>
      </c>
      <c r="D456" s="252" t="s">
        <v>205</v>
      </c>
      <c r="E456" s="253" t="s">
        <v>10</v>
      </c>
      <c r="F456" s="254" t="s">
        <v>427</v>
      </c>
      <c r="G456" s="44"/>
      <c r="H456" s="390">
        <f>SUM(H457)</f>
        <v>50000</v>
      </c>
      <c r="I456" s="390">
        <f t="shared" si="157"/>
        <v>67850</v>
      </c>
      <c r="J456" s="390">
        <f t="shared" si="157"/>
        <v>67850</v>
      </c>
    </row>
    <row r="457" spans="1:10" s="449" customFormat="1" ht="31.5" customHeight="1" x14ac:dyDescent="0.25">
      <c r="A457" s="89" t="s">
        <v>507</v>
      </c>
      <c r="B457" s="2" t="s">
        <v>29</v>
      </c>
      <c r="C457" s="35" t="s">
        <v>32</v>
      </c>
      <c r="D457" s="216" t="s">
        <v>205</v>
      </c>
      <c r="E457" s="217" t="s">
        <v>10</v>
      </c>
      <c r="F457" s="218" t="s">
        <v>427</v>
      </c>
      <c r="G457" s="2" t="s">
        <v>16</v>
      </c>
      <c r="H457" s="392">
        <f>SUM(прил4!I663)</f>
        <v>50000</v>
      </c>
      <c r="I457" s="392">
        <f>SUM(прил4!J663)</f>
        <v>67850</v>
      </c>
      <c r="J457" s="392">
        <f>SUM(прил4!K663)</f>
        <v>67850</v>
      </c>
    </row>
    <row r="458" spans="1:10" ht="49.5" customHeight="1" x14ac:dyDescent="0.25">
      <c r="A458" s="3" t="s">
        <v>143</v>
      </c>
      <c r="B458" s="2" t="s">
        <v>29</v>
      </c>
      <c r="C458" s="2" t="s">
        <v>32</v>
      </c>
      <c r="D458" s="216" t="s">
        <v>208</v>
      </c>
      <c r="E458" s="217" t="s">
        <v>359</v>
      </c>
      <c r="F458" s="218" t="s">
        <v>360</v>
      </c>
      <c r="G458" s="2"/>
      <c r="H458" s="390">
        <f>SUM(H459+H464)</f>
        <v>5404027</v>
      </c>
      <c r="I458" s="390">
        <f>SUM(I459+I464)</f>
        <v>4343090</v>
      </c>
      <c r="J458" s="390">
        <f>SUM(J459+J464)</f>
        <v>4343090</v>
      </c>
    </row>
    <row r="459" spans="1:10" ht="34.5" customHeight="1" x14ac:dyDescent="0.25">
      <c r="A459" s="3" t="s">
        <v>438</v>
      </c>
      <c r="B459" s="2" t="s">
        <v>29</v>
      </c>
      <c r="C459" s="2" t="s">
        <v>32</v>
      </c>
      <c r="D459" s="216" t="s">
        <v>208</v>
      </c>
      <c r="E459" s="217" t="s">
        <v>10</v>
      </c>
      <c r="F459" s="218" t="s">
        <v>360</v>
      </c>
      <c r="G459" s="2"/>
      <c r="H459" s="390">
        <f>SUM(H460)</f>
        <v>2850909</v>
      </c>
      <c r="I459" s="390">
        <f t="shared" ref="I459:J459" si="158">SUM(I460)</f>
        <v>2503573</v>
      </c>
      <c r="J459" s="390">
        <f t="shared" si="158"/>
        <v>2503573</v>
      </c>
    </row>
    <row r="460" spans="1:10" ht="31.5" x14ac:dyDescent="0.25">
      <c r="A460" s="3" t="s">
        <v>83</v>
      </c>
      <c r="B460" s="44" t="s">
        <v>29</v>
      </c>
      <c r="C460" s="44" t="s">
        <v>32</v>
      </c>
      <c r="D460" s="252" t="s">
        <v>208</v>
      </c>
      <c r="E460" s="253" t="s">
        <v>10</v>
      </c>
      <c r="F460" s="254" t="s">
        <v>391</v>
      </c>
      <c r="G460" s="44"/>
      <c r="H460" s="390">
        <f>SUM(H461:H463)</f>
        <v>2850909</v>
      </c>
      <c r="I460" s="390">
        <f t="shared" ref="I460:J460" si="159">SUM(I461:I463)</f>
        <v>2503573</v>
      </c>
      <c r="J460" s="390">
        <f t="shared" si="159"/>
        <v>2503573</v>
      </c>
    </row>
    <row r="461" spans="1:10" ht="48" customHeight="1" x14ac:dyDescent="0.25">
      <c r="A461" s="84" t="s">
        <v>75</v>
      </c>
      <c r="B461" s="2" t="s">
        <v>29</v>
      </c>
      <c r="C461" s="2" t="s">
        <v>32</v>
      </c>
      <c r="D461" s="216" t="s">
        <v>208</v>
      </c>
      <c r="E461" s="217" t="s">
        <v>10</v>
      </c>
      <c r="F461" s="218" t="s">
        <v>391</v>
      </c>
      <c r="G461" s="2" t="s">
        <v>13</v>
      </c>
      <c r="H461" s="392">
        <f>SUM(прил4!I667)</f>
        <v>2680727</v>
      </c>
      <c r="I461" s="392">
        <f>SUM(прил4!J667)</f>
        <v>1934561</v>
      </c>
      <c r="J461" s="392">
        <f>SUM(прил4!K667)</f>
        <v>1934561</v>
      </c>
    </row>
    <row r="462" spans="1:10" ht="31.5" x14ac:dyDescent="0.25">
      <c r="A462" s="89" t="s">
        <v>507</v>
      </c>
      <c r="B462" s="2" t="s">
        <v>29</v>
      </c>
      <c r="C462" s="2" t="s">
        <v>32</v>
      </c>
      <c r="D462" s="216" t="s">
        <v>208</v>
      </c>
      <c r="E462" s="217" t="s">
        <v>10</v>
      </c>
      <c r="F462" s="218" t="s">
        <v>391</v>
      </c>
      <c r="G462" s="2" t="s">
        <v>16</v>
      </c>
      <c r="H462" s="392">
        <f>SUM(прил4!I668)</f>
        <v>166164</v>
      </c>
      <c r="I462" s="392">
        <f>SUM(прил4!J668)</f>
        <v>564494</v>
      </c>
      <c r="J462" s="392">
        <f>SUM(прил4!K668)</f>
        <v>564494</v>
      </c>
    </row>
    <row r="463" spans="1:10" ht="15.75" x14ac:dyDescent="0.25">
      <c r="A463" s="3" t="s">
        <v>18</v>
      </c>
      <c r="B463" s="2" t="s">
        <v>29</v>
      </c>
      <c r="C463" s="2" t="s">
        <v>32</v>
      </c>
      <c r="D463" s="216" t="s">
        <v>208</v>
      </c>
      <c r="E463" s="217" t="s">
        <v>10</v>
      </c>
      <c r="F463" s="218" t="s">
        <v>391</v>
      </c>
      <c r="G463" s="2" t="s">
        <v>17</v>
      </c>
      <c r="H463" s="392">
        <f>SUM(прил4!I669)</f>
        <v>4018</v>
      </c>
      <c r="I463" s="392">
        <f>SUM(прил4!J669)</f>
        <v>4518</v>
      </c>
      <c r="J463" s="392">
        <f>SUM(прил4!K669)</f>
        <v>4518</v>
      </c>
    </row>
    <row r="464" spans="1:10" ht="63" x14ac:dyDescent="0.25">
      <c r="A464" s="3" t="s">
        <v>584</v>
      </c>
      <c r="B464" s="2" t="s">
        <v>29</v>
      </c>
      <c r="C464" s="2" t="s">
        <v>32</v>
      </c>
      <c r="D464" s="216" t="s">
        <v>208</v>
      </c>
      <c r="E464" s="217" t="s">
        <v>12</v>
      </c>
      <c r="F464" s="218" t="s">
        <v>360</v>
      </c>
      <c r="G464" s="2"/>
      <c r="H464" s="390">
        <f>SUM(H465)</f>
        <v>2553118</v>
      </c>
      <c r="I464" s="390">
        <f t="shared" ref="I464:J464" si="160">SUM(I465)</f>
        <v>1839517</v>
      </c>
      <c r="J464" s="390">
        <f t="shared" si="160"/>
        <v>1839517</v>
      </c>
    </row>
    <row r="465" spans="1:10" ht="31.5" customHeight="1" x14ac:dyDescent="0.25">
      <c r="A465" s="3" t="s">
        <v>74</v>
      </c>
      <c r="B465" s="2" t="s">
        <v>29</v>
      </c>
      <c r="C465" s="2" t="s">
        <v>32</v>
      </c>
      <c r="D465" s="216" t="s">
        <v>208</v>
      </c>
      <c r="E465" s="217" t="s">
        <v>12</v>
      </c>
      <c r="F465" s="218" t="s">
        <v>364</v>
      </c>
      <c r="G465" s="2"/>
      <c r="H465" s="390">
        <f>SUM(H466:H467)</f>
        <v>2553118</v>
      </c>
      <c r="I465" s="390">
        <f t="shared" ref="I465:J465" si="161">SUM(I466:I467)</f>
        <v>1839517</v>
      </c>
      <c r="J465" s="390">
        <f t="shared" si="161"/>
        <v>1839517</v>
      </c>
    </row>
    <row r="466" spans="1:10" ht="47.25" x14ac:dyDescent="0.25">
      <c r="A466" s="84" t="s">
        <v>75</v>
      </c>
      <c r="B466" s="2" t="s">
        <v>29</v>
      </c>
      <c r="C466" s="2" t="s">
        <v>32</v>
      </c>
      <c r="D466" s="216" t="s">
        <v>208</v>
      </c>
      <c r="E466" s="217" t="s">
        <v>12</v>
      </c>
      <c r="F466" s="218" t="s">
        <v>364</v>
      </c>
      <c r="G466" s="2" t="s">
        <v>13</v>
      </c>
      <c r="H466" s="391">
        <f>SUM(прил4!I672)</f>
        <v>2553118</v>
      </c>
      <c r="I466" s="391">
        <f>SUM(прил4!J672)</f>
        <v>1839517</v>
      </c>
      <c r="J466" s="391">
        <f>SUM(прил4!K672)</f>
        <v>1839517</v>
      </c>
    </row>
    <row r="467" spans="1:10" ht="31.5" x14ac:dyDescent="0.25">
      <c r="A467" s="89" t="s">
        <v>507</v>
      </c>
      <c r="B467" s="2" t="s">
        <v>29</v>
      </c>
      <c r="C467" s="2" t="s">
        <v>32</v>
      </c>
      <c r="D467" s="216" t="s">
        <v>208</v>
      </c>
      <c r="E467" s="217" t="s">
        <v>12</v>
      </c>
      <c r="F467" s="218" t="s">
        <v>364</v>
      </c>
      <c r="G467" s="2" t="s">
        <v>16</v>
      </c>
      <c r="H467" s="391">
        <f>SUM(прил4!I673)</f>
        <v>0</v>
      </c>
      <c r="I467" s="391">
        <f>SUM(прил4!J673)</f>
        <v>0</v>
      </c>
      <c r="J467" s="391">
        <f>SUM(прил4!K673)</f>
        <v>0</v>
      </c>
    </row>
    <row r="468" spans="1:10" s="643" customFormat="1" ht="63" x14ac:dyDescent="0.25">
      <c r="A468" s="75" t="s">
        <v>140</v>
      </c>
      <c r="B468" s="28" t="s">
        <v>29</v>
      </c>
      <c r="C468" s="28" t="s">
        <v>32</v>
      </c>
      <c r="D468" s="213" t="s">
        <v>432</v>
      </c>
      <c r="E468" s="214" t="s">
        <v>359</v>
      </c>
      <c r="F468" s="215" t="s">
        <v>360</v>
      </c>
      <c r="G468" s="28"/>
      <c r="H468" s="389">
        <f>SUM(H469)</f>
        <v>2651342</v>
      </c>
      <c r="I468" s="389">
        <f t="shared" ref="I468:J468" si="162">SUM(I469)</f>
        <v>1549323</v>
      </c>
      <c r="J468" s="389">
        <f t="shared" si="162"/>
        <v>1549323</v>
      </c>
    </row>
    <row r="469" spans="1:10" ht="64.5" customHeight="1" x14ac:dyDescent="0.25">
      <c r="A469" s="76" t="s">
        <v>142</v>
      </c>
      <c r="B469" s="44" t="s">
        <v>29</v>
      </c>
      <c r="C469" s="44" t="s">
        <v>32</v>
      </c>
      <c r="D469" s="252" t="s">
        <v>207</v>
      </c>
      <c r="E469" s="253" t="s">
        <v>359</v>
      </c>
      <c r="F469" s="254" t="s">
        <v>360</v>
      </c>
      <c r="G469" s="44"/>
      <c r="H469" s="390">
        <f>SUM(H470)</f>
        <v>2651342</v>
      </c>
      <c r="I469" s="390">
        <f t="shared" ref="I469:J469" si="163">SUM(I470)</f>
        <v>1549323</v>
      </c>
      <c r="J469" s="390">
        <f t="shared" si="163"/>
        <v>1549323</v>
      </c>
    </row>
    <row r="470" spans="1:10" ht="32.25" customHeight="1" x14ac:dyDescent="0.25">
      <c r="A470" s="76" t="s">
        <v>435</v>
      </c>
      <c r="B470" s="44" t="s">
        <v>29</v>
      </c>
      <c r="C470" s="44" t="s">
        <v>32</v>
      </c>
      <c r="D470" s="252" t="s">
        <v>207</v>
      </c>
      <c r="E470" s="253" t="s">
        <v>10</v>
      </c>
      <c r="F470" s="254" t="s">
        <v>360</v>
      </c>
      <c r="G470" s="44"/>
      <c r="H470" s="390">
        <f>SUM(H471+H473+H476)</f>
        <v>2651342</v>
      </c>
      <c r="I470" s="390">
        <f t="shared" ref="I470:J470" si="164">SUM(I471+I473+I476)</f>
        <v>1549323</v>
      </c>
      <c r="J470" s="390">
        <f t="shared" si="164"/>
        <v>1549323</v>
      </c>
    </row>
    <row r="471" spans="1:10" ht="18" customHeight="1" x14ac:dyDescent="0.25">
      <c r="A471" s="76" t="s">
        <v>518</v>
      </c>
      <c r="B471" s="2" t="s">
        <v>29</v>
      </c>
      <c r="C471" s="2" t="s">
        <v>32</v>
      </c>
      <c r="D471" s="252" t="s">
        <v>207</v>
      </c>
      <c r="E471" s="217" t="s">
        <v>10</v>
      </c>
      <c r="F471" s="254" t="s">
        <v>517</v>
      </c>
      <c r="G471" s="44"/>
      <c r="H471" s="390">
        <f>SUM(H472)</f>
        <v>761895</v>
      </c>
      <c r="I471" s="390">
        <f t="shared" ref="I471:J471" si="165">SUM(I472)</f>
        <v>0</v>
      </c>
      <c r="J471" s="390">
        <f t="shared" si="165"/>
        <v>0</v>
      </c>
    </row>
    <row r="472" spans="1:10" ht="16.5" customHeight="1" x14ac:dyDescent="0.25">
      <c r="A472" s="76" t="s">
        <v>40</v>
      </c>
      <c r="B472" s="2" t="s">
        <v>29</v>
      </c>
      <c r="C472" s="2" t="s">
        <v>32</v>
      </c>
      <c r="D472" s="252" t="s">
        <v>207</v>
      </c>
      <c r="E472" s="217" t="s">
        <v>10</v>
      </c>
      <c r="F472" s="254" t="s">
        <v>517</v>
      </c>
      <c r="G472" s="44" t="s">
        <v>39</v>
      </c>
      <c r="H472" s="392">
        <f>SUM(прил4!I753)</f>
        <v>761895</v>
      </c>
      <c r="I472" s="392">
        <f>SUM(прил4!J753)</f>
        <v>0</v>
      </c>
      <c r="J472" s="392">
        <f>SUM(прил4!K753)</f>
        <v>0</v>
      </c>
    </row>
    <row r="473" spans="1:10" ht="18.75" customHeight="1" x14ac:dyDescent="0.25">
      <c r="A473" s="84" t="s">
        <v>436</v>
      </c>
      <c r="B473" s="2" t="s">
        <v>29</v>
      </c>
      <c r="C473" s="2" t="s">
        <v>32</v>
      </c>
      <c r="D473" s="252" t="s">
        <v>207</v>
      </c>
      <c r="E473" s="217" t="s">
        <v>10</v>
      </c>
      <c r="F473" s="218" t="s">
        <v>437</v>
      </c>
      <c r="G473" s="2"/>
      <c r="H473" s="390">
        <f>SUM(H474:H475)</f>
        <v>1478973</v>
      </c>
      <c r="I473" s="390">
        <f t="shared" ref="I473:J473" si="166">SUM(I474:I475)</f>
        <v>1478973</v>
      </c>
      <c r="J473" s="390">
        <f t="shared" si="166"/>
        <v>1478973</v>
      </c>
    </row>
    <row r="474" spans="1:10" ht="31.5" x14ac:dyDescent="0.25">
      <c r="A474" s="89" t="s">
        <v>507</v>
      </c>
      <c r="B474" s="2" t="s">
        <v>29</v>
      </c>
      <c r="C474" s="2" t="s">
        <v>32</v>
      </c>
      <c r="D474" s="252" t="s">
        <v>207</v>
      </c>
      <c r="E474" s="217" t="s">
        <v>10</v>
      </c>
      <c r="F474" s="218" t="s">
        <v>437</v>
      </c>
      <c r="G474" s="2" t="s">
        <v>16</v>
      </c>
      <c r="H474" s="392">
        <f>SUM(прил4!I678)</f>
        <v>880740</v>
      </c>
      <c r="I474" s="392">
        <f>SUM(прил4!J678)</f>
        <v>880740</v>
      </c>
      <c r="J474" s="392">
        <f>SUM(прил4!K678)</f>
        <v>880740</v>
      </c>
    </row>
    <row r="475" spans="1:10" ht="15.75" x14ac:dyDescent="0.25">
      <c r="A475" s="61" t="s">
        <v>40</v>
      </c>
      <c r="B475" s="2" t="s">
        <v>29</v>
      </c>
      <c r="C475" s="2" t="s">
        <v>32</v>
      </c>
      <c r="D475" s="252" t="s">
        <v>207</v>
      </c>
      <c r="E475" s="217" t="s">
        <v>10</v>
      </c>
      <c r="F475" s="218" t="s">
        <v>437</v>
      </c>
      <c r="G475" s="2" t="s">
        <v>39</v>
      </c>
      <c r="H475" s="392">
        <f>SUM(прил4!I755+прил4!I679)</f>
        <v>598233</v>
      </c>
      <c r="I475" s="392">
        <f>SUM(прил4!J287)</f>
        <v>598233</v>
      </c>
      <c r="J475" s="392">
        <f>SUM(прил4!K287)</f>
        <v>598233</v>
      </c>
    </row>
    <row r="476" spans="1:10" ht="15.75" x14ac:dyDescent="0.25">
      <c r="A476" s="90" t="s">
        <v>516</v>
      </c>
      <c r="B476" s="2" t="s">
        <v>29</v>
      </c>
      <c r="C476" s="2" t="s">
        <v>32</v>
      </c>
      <c r="D476" s="252" t="s">
        <v>207</v>
      </c>
      <c r="E476" s="217" t="s">
        <v>10</v>
      </c>
      <c r="F476" s="218" t="s">
        <v>515</v>
      </c>
      <c r="G476" s="2"/>
      <c r="H476" s="390">
        <f>SUM(H477:H478)</f>
        <v>410474</v>
      </c>
      <c r="I476" s="390">
        <f t="shared" ref="I476:J476" si="167">SUM(I477:I478)</f>
        <v>70350</v>
      </c>
      <c r="J476" s="390">
        <f t="shared" si="167"/>
        <v>70350</v>
      </c>
    </row>
    <row r="477" spans="1:10" ht="31.5" x14ac:dyDescent="0.25">
      <c r="A477" s="110" t="s">
        <v>507</v>
      </c>
      <c r="B477" s="2" t="s">
        <v>29</v>
      </c>
      <c r="C477" s="2" t="s">
        <v>32</v>
      </c>
      <c r="D477" s="252" t="s">
        <v>207</v>
      </c>
      <c r="E477" s="217" t="s">
        <v>10</v>
      </c>
      <c r="F477" s="218" t="s">
        <v>515</v>
      </c>
      <c r="G477" s="2" t="s">
        <v>16</v>
      </c>
      <c r="H477" s="392">
        <f>SUM(прил4!I757+прил4!I681)</f>
        <v>328167</v>
      </c>
      <c r="I477" s="392">
        <f>SUM(прил4!J757+прил4!J681)</f>
        <v>70350</v>
      </c>
      <c r="J477" s="392">
        <f>SUM(прил4!K757+прил4!K681)</f>
        <v>70350</v>
      </c>
    </row>
    <row r="478" spans="1:10" s="484" customFormat="1" ht="31.5" x14ac:dyDescent="0.25">
      <c r="A478" s="101" t="s">
        <v>721</v>
      </c>
      <c r="B478" s="2" t="s">
        <v>29</v>
      </c>
      <c r="C478" s="2" t="s">
        <v>29</v>
      </c>
      <c r="D478" s="252" t="s">
        <v>207</v>
      </c>
      <c r="E478" s="217" t="s">
        <v>10</v>
      </c>
      <c r="F478" s="218" t="s">
        <v>515</v>
      </c>
      <c r="G478" s="2" t="s">
        <v>722</v>
      </c>
      <c r="H478" s="392">
        <f>SUM(прил4!I682)</f>
        <v>82307</v>
      </c>
      <c r="I478" s="392">
        <f>SUM(прил4!J682)</f>
        <v>0</v>
      </c>
      <c r="J478" s="392">
        <f>SUM(прил4!K682)</f>
        <v>0</v>
      </c>
    </row>
    <row r="479" spans="1:10" s="570" customFormat="1" ht="31.5" customHeight="1" x14ac:dyDescent="0.25">
      <c r="A479" s="102" t="s">
        <v>98</v>
      </c>
      <c r="B479" s="28" t="s">
        <v>29</v>
      </c>
      <c r="C479" s="28" t="s">
        <v>32</v>
      </c>
      <c r="D479" s="213" t="s">
        <v>362</v>
      </c>
      <c r="E479" s="214" t="s">
        <v>359</v>
      </c>
      <c r="F479" s="215" t="s">
        <v>360</v>
      </c>
      <c r="G479" s="28"/>
      <c r="H479" s="389">
        <f>SUM(H480)</f>
        <v>343565</v>
      </c>
      <c r="I479" s="389">
        <f t="shared" ref="I479:J482" si="168">SUM(I480)</f>
        <v>0</v>
      </c>
      <c r="J479" s="389">
        <f t="shared" si="168"/>
        <v>0</v>
      </c>
    </row>
    <row r="480" spans="1:10" s="570" customFormat="1" ht="48.75" customHeight="1" x14ac:dyDescent="0.25">
      <c r="A480" s="103" t="s">
        <v>109</v>
      </c>
      <c r="B480" s="2" t="s">
        <v>29</v>
      </c>
      <c r="C480" s="2" t="s">
        <v>32</v>
      </c>
      <c r="D480" s="216" t="s">
        <v>171</v>
      </c>
      <c r="E480" s="217" t="s">
        <v>359</v>
      </c>
      <c r="F480" s="218" t="s">
        <v>360</v>
      </c>
      <c r="G480" s="44"/>
      <c r="H480" s="390">
        <f>SUM(H481)</f>
        <v>343565</v>
      </c>
      <c r="I480" s="390">
        <f t="shared" si="168"/>
        <v>0</v>
      </c>
      <c r="J480" s="390">
        <f t="shared" si="168"/>
        <v>0</v>
      </c>
    </row>
    <row r="481" spans="1:10" s="570" customFormat="1" ht="48.75" customHeight="1" x14ac:dyDescent="0.25">
      <c r="A481" s="103" t="s">
        <v>366</v>
      </c>
      <c r="B481" s="2" t="s">
        <v>29</v>
      </c>
      <c r="C481" s="2" t="s">
        <v>32</v>
      </c>
      <c r="D481" s="216" t="s">
        <v>171</v>
      </c>
      <c r="E481" s="217" t="s">
        <v>10</v>
      </c>
      <c r="F481" s="218" t="s">
        <v>360</v>
      </c>
      <c r="G481" s="44"/>
      <c r="H481" s="390">
        <f>SUM(H482)</f>
        <v>343565</v>
      </c>
      <c r="I481" s="390">
        <f t="shared" si="168"/>
        <v>0</v>
      </c>
      <c r="J481" s="390">
        <f t="shared" si="168"/>
        <v>0</v>
      </c>
    </row>
    <row r="482" spans="1:10" s="570" customFormat="1" ht="15.75" customHeight="1" x14ac:dyDescent="0.25">
      <c r="A482" s="103" t="s">
        <v>100</v>
      </c>
      <c r="B482" s="2" t="s">
        <v>29</v>
      </c>
      <c r="C482" s="2" t="s">
        <v>32</v>
      </c>
      <c r="D482" s="216" t="s">
        <v>171</v>
      </c>
      <c r="E482" s="217" t="s">
        <v>10</v>
      </c>
      <c r="F482" s="218" t="s">
        <v>365</v>
      </c>
      <c r="G482" s="44"/>
      <c r="H482" s="390">
        <f>SUM(H483)</f>
        <v>343565</v>
      </c>
      <c r="I482" s="390">
        <f t="shared" si="168"/>
        <v>0</v>
      </c>
      <c r="J482" s="390">
        <f t="shared" si="168"/>
        <v>0</v>
      </c>
    </row>
    <row r="483" spans="1:10" s="570" customFormat="1" ht="32.25" customHeight="1" x14ac:dyDescent="0.25">
      <c r="A483" s="110" t="s">
        <v>507</v>
      </c>
      <c r="B483" s="2" t="s">
        <v>29</v>
      </c>
      <c r="C483" s="2" t="s">
        <v>32</v>
      </c>
      <c r="D483" s="216" t="s">
        <v>171</v>
      </c>
      <c r="E483" s="217" t="s">
        <v>10</v>
      </c>
      <c r="F483" s="218" t="s">
        <v>365</v>
      </c>
      <c r="G483" s="2" t="s">
        <v>16</v>
      </c>
      <c r="H483" s="392">
        <f>SUM(прил4!I687)</f>
        <v>343565</v>
      </c>
      <c r="I483" s="392">
        <f>SUM(прил4!J687)</f>
        <v>0</v>
      </c>
      <c r="J483" s="392">
        <f>SUM(прил4!K687)</f>
        <v>0</v>
      </c>
    </row>
    <row r="484" spans="1:10" s="37" customFormat="1" ht="65.25" customHeight="1" x14ac:dyDescent="0.25">
      <c r="A484" s="75" t="s">
        <v>791</v>
      </c>
      <c r="B484" s="28" t="s">
        <v>29</v>
      </c>
      <c r="C484" s="42" t="s">
        <v>32</v>
      </c>
      <c r="D484" s="225" t="s">
        <v>187</v>
      </c>
      <c r="E484" s="226" t="s">
        <v>359</v>
      </c>
      <c r="F484" s="227" t="s">
        <v>360</v>
      </c>
      <c r="G484" s="28"/>
      <c r="H484" s="389">
        <f>SUM(H485)</f>
        <v>28700</v>
      </c>
      <c r="I484" s="389">
        <f t="shared" ref="I484:J487" si="169">SUM(I485)</f>
        <v>19473</v>
      </c>
      <c r="J484" s="389">
        <f t="shared" si="169"/>
        <v>19473</v>
      </c>
    </row>
    <row r="485" spans="1:10" s="37" customFormat="1" ht="98.25" customHeight="1" x14ac:dyDescent="0.25">
      <c r="A485" s="76" t="s">
        <v>794</v>
      </c>
      <c r="B485" s="2" t="s">
        <v>29</v>
      </c>
      <c r="C485" s="35" t="s">
        <v>32</v>
      </c>
      <c r="D485" s="255" t="s">
        <v>189</v>
      </c>
      <c r="E485" s="256" t="s">
        <v>359</v>
      </c>
      <c r="F485" s="257" t="s">
        <v>360</v>
      </c>
      <c r="G485" s="2"/>
      <c r="H485" s="390">
        <f>SUM(H486)</f>
        <v>28700</v>
      </c>
      <c r="I485" s="390">
        <f t="shared" si="169"/>
        <v>19473</v>
      </c>
      <c r="J485" s="390">
        <f t="shared" si="169"/>
        <v>19473</v>
      </c>
    </row>
    <row r="486" spans="1:10" s="37" customFormat="1" ht="49.5" customHeight="1" x14ac:dyDescent="0.25">
      <c r="A486" s="76" t="s">
        <v>379</v>
      </c>
      <c r="B486" s="2" t="s">
        <v>29</v>
      </c>
      <c r="C486" s="35" t="s">
        <v>32</v>
      </c>
      <c r="D486" s="255" t="s">
        <v>189</v>
      </c>
      <c r="E486" s="256" t="s">
        <v>10</v>
      </c>
      <c r="F486" s="257" t="s">
        <v>360</v>
      </c>
      <c r="G486" s="2"/>
      <c r="H486" s="390">
        <f>SUM(H487)</f>
        <v>28700</v>
      </c>
      <c r="I486" s="390">
        <f t="shared" si="169"/>
        <v>19473</v>
      </c>
      <c r="J486" s="390">
        <f t="shared" si="169"/>
        <v>19473</v>
      </c>
    </row>
    <row r="487" spans="1:10" s="37" customFormat="1" ht="15.75" customHeight="1" x14ac:dyDescent="0.25">
      <c r="A487" s="3" t="s">
        <v>92</v>
      </c>
      <c r="B487" s="2" t="s">
        <v>29</v>
      </c>
      <c r="C487" s="35" t="s">
        <v>32</v>
      </c>
      <c r="D487" s="255" t="s">
        <v>189</v>
      </c>
      <c r="E487" s="256" t="s">
        <v>10</v>
      </c>
      <c r="F487" s="257" t="s">
        <v>380</v>
      </c>
      <c r="G487" s="2"/>
      <c r="H487" s="390">
        <f>SUM(H488)</f>
        <v>28700</v>
      </c>
      <c r="I487" s="390">
        <f t="shared" si="169"/>
        <v>19473</v>
      </c>
      <c r="J487" s="390">
        <f t="shared" si="169"/>
        <v>19473</v>
      </c>
    </row>
    <row r="488" spans="1:10" s="37" customFormat="1" ht="31.5" customHeight="1" x14ac:dyDescent="0.25">
      <c r="A488" s="89" t="s">
        <v>507</v>
      </c>
      <c r="B488" s="2" t="s">
        <v>29</v>
      </c>
      <c r="C488" s="35" t="s">
        <v>32</v>
      </c>
      <c r="D488" s="255" t="s">
        <v>189</v>
      </c>
      <c r="E488" s="256" t="s">
        <v>10</v>
      </c>
      <c r="F488" s="257" t="s">
        <v>380</v>
      </c>
      <c r="G488" s="2" t="s">
        <v>16</v>
      </c>
      <c r="H488" s="391">
        <f>SUM(прил4!I692)</f>
        <v>28700</v>
      </c>
      <c r="I488" s="391">
        <f>SUM(прил4!J692)</f>
        <v>19473</v>
      </c>
      <c r="J488" s="391">
        <f>SUM(прил4!K692)</f>
        <v>19473</v>
      </c>
    </row>
    <row r="489" spans="1:10" ht="15.75" x14ac:dyDescent="0.25">
      <c r="A489" s="74" t="s">
        <v>33</v>
      </c>
      <c r="B489" s="16" t="s">
        <v>35</v>
      </c>
      <c r="C489" s="16"/>
      <c r="D489" s="207"/>
      <c r="E489" s="208"/>
      <c r="F489" s="209"/>
      <c r="G489" s="15"/>
      <c r="H489" s="438">
        <f>SUM(H490,H540)</f>
        <v>41017120</v>
      </c>
      <c r="I489" s="438">
        <f>SUM(I490,I540)</f>
        <v>25835598</v>
      </c>
      <c r="J489" s="438">
        <f>SUM(J490,J540)</f>
        <v>25835598</v>
      </c>
    </row>
    <row r="490" spans="1:10" ht="15.75" x14ac:dyDescent="0.25">
      <c r="A490" s="86" t="s">
        <v>34</v>
      </c>
      <c r="B490" s="23" t="s">
        <v>35</v>
      </c>
      <c r="C490" s="23" t="s">
        <v>10</v>
      </c>
      <c r="D490" s="210"/>
      <c r="E490" s="211"/>
      <c r="F490" s="212"/>
      <c r="G490" s="22"/>
      <c r="H490" s="396">
        <f>SUM(H491+H530+H535+H525)</f>
        <v>39982271</v>
      </c>
      <c r="I490" s="396">
        <f>SUM(I491+I530+I535+I525)</f>
        <v>25835598</v>
      </c>
      <c r="J490" s="396">
        <f>SUM(J491+J530+J535+J525)</f>
        <v>25835598</v>
      </c>
    </row>
    <row r="491" spans="1:10" ht="33.75" customHeight="1" x14ac:dyDescent="0.25">
      <c r="A491" s="27" t="s">
        <v>139</v>
      </c>
      <c r="B491" s="28" t="s">
        <v>35</v>
      </c>
      <c r="C491" s="28" t="s">
        <v>10</v>
      </c>
      <c r="D491" s="213" t="s">
        <v>209</v>
      </c>
      <c r="E491" s="214" t="s">
        <v>359</v>
      </c>
      <c r="F491" s="215" t="s">
        <v>360</v>
      </c>
      <c r="G491" s="31"/>
      <c r="H491" s="389">
        <f>SUM(H492,H510)</f>
        <v>38714271</v>
      </c>
      <c r="I491" s="389">
        <f>SUM(I492,I510)</f>
        <v>25798385</v>
      </c>
      <c r="J491" s="389">
        <f>SUM(J492,J510)</f>
        <v>25798385</v>
      </c>
    </row>
    <row r="492" spans="1:10" ht="35.25" customHeight="1" x14ac:dyDescent="0.25">
      <c r="A492" s="84" t="s">
        <v>145</v>
      </c>
      <c r="B492" s="2" t="s">
        <v>35</v>
      </c>
      <c r="C492" s="2" t="s">
        <v>10</v>
      </c>
      <c r="D492" s="216" t="s">
        <v>212</v>
      </c>
      <c r="E492" s="217" t="s">
        <v>359</v>
      </c>
      <c r="F492" s="218" t="s">
        <v>360</v>
      </c>
      <c r="G492" s="2"/>
      <c r="H492" s="390">
        <f>SUM(H493+H507)</f>
        <v>23713064</v>
      </c>
      <c r="I492" s="390">
        <f t="shared" ref="I492:J492" si="170">SUM(I493+I507)</f>
        <v>15794992</v>
      </c>
      <c r="J492" s="390">
        <f t="shared" si="170"/>
        <v>15794992</v>
      </c>
    </row>
    <row r="493" spans="1:10" ht="18" customHeight="1" x14ac:dyDescent="0.25">
      <c r="A493" s="84" t="s">
        <v>440</v>
      </c>
      <c r="B493" s="2" t="s">
        <v>35</v>
      </c>
      <c r="C493" s="2" t="s">
        <v>10</v>
      </c>
      <c r="D493" s="216" t="s">
        <v>212</v>
      </c>
      <c r="E493" s="217" t="s">
        <v>10</v>
      </c>
      <c r="F493" s="218" t="s">
        <v>360</v>
      </c>
      <c r="G493" s="2"/>
      <c r="H493" s="390">
        <f>SUM(H504+H500+H494+H498+H502)</f>
        <v>23609992</v>
      </c>
      <c r="I493" s="390">
        <f t="shared" ref="I493:J493" si="171">SUM(I504+I500+I494+I498+I502)</f>
        <v>15794992</v>
      </c>
      <c r="J493" s="390">
        <f t="shared" si="171"/>
        <v>15794992</v>
      </c>
    </row>
    <row r="494" spans="1:10" s="599" customFormat="1" ht="47.25" x14ac:dyDescent="0.25">
      <c r="A494" s="601" t="s">
        <v>744</v>
      </c>
      <c r="B494" s="2" t="s">
        <v>35</v>
      </c>
      <c r="C494" s="2" t="s">
        <v>10</v>
      </c>
      <c r="D494" s="216" t="s">
        <v>212</v>
      </c>
      <c r="E494" s="217" t="s">
        <v>10</v>
      </c>
      <c r="F494" s="218" t="s">
        <v>743</v>
      </c>
      <c r="G494" s="2"/>
      <c r="H494" s="390">
        <f>SUM(H495:H497)</f>
        <v>1273441</v>
      </c>
      <c r="I494" s="390">
        <f t="shared" ref="I494:J494" si="172">SUM(I495:I497)</f>
        <v>1273441</v>
      </c>
      <c r="J494" s="390">
        <f t="shared" si="172"/>
        <v>1273441</v>
      </c>
    </row>
    <row r="495" spans="1:10" s="599" customFormat="1" ht="47.25" x14ac:dyDescent="0.25">
      <c r="A495" s="101" t="s">
        <v>75</v>
      </c>
      <c r="B495" s="2" t="s">
        <v>35</v>
      </c>
      <c r="C495" s="2" t="s">
        <v>10</v>
      </c>
      <c r="D495" s="216" t="s">
        <v>212</v>
      </c>
      <c r="E495" s="217" t="s">
        <v>10</v>
      </c>
      <c r="F495" s="218" t="s">
        <v>743</v>
      </c>
      <c r="G495" s="2" t="s">
        <v>13</v>
      </c>
      <c r="H495" s="392">
        <f>SUM(прил4!I764+прил4!I296)</f>
        <v>1080656</v>
      </c>
      <c r="I495" s="392">
        <f>SUM(прил4!J296)</f>
        <v>1082400</v>
      </c>
      <c r="J495" s="392">
        <f>SUM(прил4!K296)</f>
        <v>1082400</v>
      </c>
    </row>
    <row r="496" spans="1:10" s="599" customFormat="1" ht="31.5" x14ac:dyDescent="0.25">
      <c r="A496" s="535" t="s">
        <v>507</v>
      </c>
      <c r="B496" s="2" t="s">
        <v>35</v>
      </c>
      <c r="C496" s="2" t="s">
        <v>10</v>
      </c>
      <c r="D496" s="216" t="s">
        <v>212</v>
      </c>
      <c r="E496" s="217" t="s">
        <v>10</v>
      </c>
      <c r="F496" s="218" t="s">
        <v>743</v>
      </c>
      <c r="G496" s="2" t="s">
        <v>16</v>
      </c>
      <c r="H496" s="392">
        <f>SUM(прил4!I765)</f>
        <v>1744</v>
      </c>
      <c r="I496" s="392">
        <f>SUM(прил4!J765)</f>
        <v>0</v>
      </c>
      <c r="J496" s="392">
        <f>SUM(прил4!K765)</f>
        <v>0</v>
      </c>
    </row>
    <row r="497" spans="1:10" s="599" customFormat="1" ht="15.75" x14ac:dyDescent="0.25">
      <c r="A497" s="61" t="s">
        <v>40</v>
      </c>
      <c r="B497" s="2" t="s">
        <v>35</v>
      </c>
      <c r="C497" s="2" t="s">
        <v>10</v>
      </c>
      <c r="D497" s="216" t="s">
        <v>212</v>
      </c>
      <c r="E497" s="217" t="s">
        <v>10</v>
      </c>
      <c r="F497" s="218" t="s">
        <v>743</v>
      </c>
      <c r="G497" s="2" t="s">
        <v>39</v>
      </c>
      <c r="H497" s="392">
        <f>SUM(прил4!I766+прил4!I298)</f>
        <v>191041</v>
      </c>
      <c r="I497" s="392">
        <f>SUM(прил4!J298)</f>
        <v>191041</v>
      </c>
      <c r="J497" s="392">
        <f>SUM(прил4!K298)</f>
        <v>191041</v>
      </c>
    </row>
    <row r="498" spans="1:10" s="644" customFormat="1" ht="31.5" x14ac:dyDescent="0.25">
      <c r="A498" s="61" t="s">
        <v>849</v>
      </c>
      <c r="B498" s="2" t="s">
        <v>35</v>
      </c>
      <c r="C498" s="2" t="s">
        <v>10</v>
      </c>
      <c r="D498" s="216" t="s">
        <v>212</v>
      </c>
      <c r="E498" s="217" t="s">
        <v>10</v>
      </c>
      <c r="F498" s="218" t="s">
        <v>848</v>
      </c>
      <c r="G498" s="2"/>
      <c r="H498" s="390">
        <f>SUM(H499)</f>
        <v>4203799</v>
      </c>
      <c r="I498" s="390">
        <f t="shared" ref="I498:J498" si="173">SUM(I499)</f>
        <v>0</v>
      </c>
      <c r="J498" s="390">
        <f t="shared" si="173"/>
        <v>0</v>
      </c>
    </row>
    <row r="499" spans="1:10" s="644" customFormat="1" ht="47.25" x14ac:dyDescent="0.25">
      <c r="A499" s="101" t="s">
        <v>75</v>
      </c>
      <c r="B499" s="2" t="s">
        <v>35</v>
      </c>
      <c r="C499" s="2" t="s">
        <v>10</v>
      </c>
      <c r="D499" s="216" t="s">
        <v>212</v>
      </c>
      <c r="E499" s="217" t="s">
        <v>10</v>
      </c>
      <c r="F499" s="218" t="s">
        <v>848</v>
      </c>
      <c r="G499" s="2" t="s">
        <v>13</v>
      </c>
      <c r="H499" s="392">
        <f>SUM(прил4!I768+прил4!I300)</f>
        <v>4203799</v>
      </c>
      <c r="I499" s="392">
        <f>SUM(прил4!J300)</f>
        <v>0</v>
      </c>
      <c r="J499" s="392">
        <f>SUM(прил4!K300)</f>
        <v>0</v>
      </c>
    </row>
    <row r="500" spans="1:10" ht="33.75" customHeight="1" x14ac:dyDescent="0.25">
      <c r="A500" s="84" t="s">
        <v>556</v>
      </c>
      <c r="B500" s="2" t="s">
        <v>35</v>
      </c>
      <c r="C500" s="2" t="s">
        <v>10</v>
      </c>
      <c r="D500" s="216" t="s">
        <v>212</v>
      </c>
      <c r="E500" s="217" t="s">
        <v>10</v>
      </c>
      <c r="F500" s="218" t="s">
        <v>555</v>
      </c>
      <c r="G500" s="2"/>
      <c r="H500" s="390">
        <f>SUM(H501)</f>
        <v>854000</v>
      </c>
      <c r="I500" s="390">
        <f t="shared" ref="I500:J500" si="174">SUM(I501)</f>
        <v>40000</v>
      </c>
      <c r="J500" s="390">
        <f t="shared" si="174"/>
        <v>40000</v>
      </c>
    </row>
    <row r="501" spans="1:10" ht="32.25" customHeight="1" x14ac:dyDescent="0.25">
      <c r="A501" s="89" t="s">
        <v>507</v>
      </c>
      <c r="B501" s="2" t="s">
        <v>35</v>
      </c>
      <c r="C501" s="2" t="s">
        <v>10</v>
      </c>
      <c r="D501" s="216" t="s">
        <v>212</v>
      </c>
      <c r="E501" s="217" t="s">
        <v>10</v>
      </c>
      <c r="F501" s="218" t="s">
        <v>555</v>
      </c>
      <c r="G501" s="2" t="s">
        <v>16</v>
      </c>
      <c r="H501" s="392">
        <f>SUM(прил4!I770)</f>
        <v>854000</v>
      </c>
      <c r="I501" s="392">
        <f>SUM(прил4!J302)</f>
        <v>40000</v>
      </c>
      <c r="J501" s="392">
        <f>SUM(прил4!K302)</f>
        <v>40000</v>
      </c>
    </row>
    <row r="502" spans="1:10" s="644" customFormat="1" ht="33.75" customHeight="1" x14ac:dyDescent="0.25">
      <c r="A502" s="646" t="s">
        <v>851</v>
      </c>
      <c r="B502" s="2" t="s">
        <v>35</v>
      </c>
      <c r="C502" s="2" t="s">
        <v>10</v>
      </c>
      <c r="D502" s="216" t="s">
        <v>212</v>
      </c>
      <c r="E502" s="217" t="s">
        <v>10</v>
      </c>
      <c r="F502" s="218" t="s">
        <v>850</v>
      </c>
      <c r="G502" s="2"/>
      <c r="H502" s="390">
        <f>SUM(H503)</f>
        <v>15808888</v>
      </c>
      <c r="I502" s="390">
        <f t="shared" ref="I502:J502" si="175">SUM(I503)</f>
        <v>13808240</v>
      </c>
      <c r="J502" s="390">
        <f t="shared" si="175"/>
        <v>13808240</v>
      </c>
    </row>
    <row r="503" spans="1:10" ht="47.25" x14ac:dyDescent="0.25">
      <c r="A503" s="84" t="s">
        <v>75</v>
      </c>
      <c r="B503" s="2" t="s">
        <v>35</v>
      </c>
      <c r="C503" s="2" t="s">
        <v>10</v>
      </c>
      <c r="D503" s="216" t="s">
        <v>212</v>
      </c>
      <c r="E503" s="217" t="s">
        <v>10</v>
      </c>
      <c r="F503" s="218" t="s">
        <v>850</v>
      </c>
      <c r="G503" s="2" t="s">
        <v>13</v>
      </c>
      <c r="H503" s="392">
        <f>SUM(прил4!I772+прил4!I304)</f>
        <v>15808888</v>
      </c>
      <c r="I503" s="392">
        <f>SUM(прил4!J304)</f>
        <v>13808240</v>
      </c>
      <c r="J503" s="392">
        <f>SUM(прил4!K304)</f>
        <v>13808240</v>
      </c>
    </row>
    <row r="504" spans="1:10" ht="32.25" customHeight="1" x14ac:dyDescent="0.25">
      <c r="A504" s="3" t="s">
        <v>83</v>
      </c>
      <c r="B504" s="2" t="s">
        <v>35</v>
      </c>
      <c r="C504" s="2" t="s">
        <v>10</v>
      </c>
      <c r="D504" s="216" t="s">
        <v>212</v>
      </c>
      <c r="E504" s="217" t="s">
        <v>10</v>
      </c>
      <c r="F504" s="218" t="s">
        <v>391</v>
      </c>
      <c r="G504" s="2"/>
      <c r="H504" s="390">
        <f>SUM(H505:H506)</f>
        <v>1469864</v>
      </c>
      <c r="I504" s="390">
        <f t="shared" ref="I504:J504" si="176">SUM(I505:I506)</f>
        <v>673311</v>
      </c>
      <c r="J504" s="390">
        <f t="shared" si="176"/>
        <v>673311</v>
      </c>
    </row>
    <row r="505" spans="1:10" ht="31.5" x14ac:dyDescent="0.25">
      <c r="A505" s="89" t="s">
        <v>507</v>
      </c>
      <c r="B505" s="2" t="s">
        <v>35</v>
      </c>
      <c r="C505" s="2" t="s">
        <v>10</v>
      </c>
      <c r="D505" s="216" t="s">
        <v>212</v>
      </c>
      <c r="E505" s="217" t="s">
        <v>10</v>
      </c>
      <c r="F505" s="218" t="s">
        <v>391</v>
      </c>
      <c r="G505" s="2" t="s">
        <v>16</v>
      </c>
      <c r="H505" s="392">
        <f>SUM(прил4!I774+прил4!I306)</f>
        <v>1438000</v>
      </c>
      <c r="I505" s="392">
        <f>SUM(прил4!J306)</f>
        <v>641277</v>
      </c>
      <c r="J505" s="392">
        <f>SUM(прил4!K306)</f>
        <v>641277</v>
      </c>
    </row>
    <row r="506" spans="1:10" ht="15.75" x14ac:dyDescent="0.25">
      <c r="A506" s="3" t="s">
        <v>18</v>
      </c>
      <c r="B506" s="2" t="s">
        <v>35</v>
      </c>
      <c r="C506" s="2" t="s">
        <v>10</v>
      </c>
      <c r="D506" s="216" t="s">
        <v>212</v>
      </c>
      <c r="E506" s="217" t="s">
        <v>10</v>
      </c>
      <c r="F506" s="218" t="s">
        <v>391</v>
      </c>
      <c r="G506" s="2" t="s">
        <v>17</v>
      </c>
      <c r="H506" s="392">
        <f>SUM(прил4!I775+прил4!I307)</f>
        <v>31864</v>
      </c>
      <c r="I506" s="392">
        <f>SUM(прил4!J307)</f>
        <v>32034</v>
      </c>
      <c r="J506" s="392">
        <f>SUM(прил4!K307)</f>
        <v>32034</v>
      </c>
    </row>
    <row r="507" spans="1:10" s="658" customFormat="1" ht="15.75" x14ac:dyDescent="0.25">
      <c r="A507" s="61" t="s">
        <v>870</v>
      </c>
      <c r="B507" s="2" t="s">
        <v>35</v>
      </c>
      <c r="C507" s="2" t="s">
        <v>10</v>
      </c>
      <c r="D507" s="216" t="s">
        <v>212</v>
      </c>
      <c r="E507" s="217" t="s">
        <v>874</v>
      </c>
      <c r="F507" s="661" t="s">
        <v>360</v>
      </c>
      <c r="G507" s="2"/>
      <c r="H507" s="390">
        <f>SUM(H508)</f>
        <v>103072</v>
      </c>
      <c r="I507" s="390">
        <f t="shared" ref="I507:J507" si="177">SUM(I508)</f>
        <v>0</v>
      </c>
      <c r="J507" s="390">
        <f t="shared" si="177"/>
        <v>0</v>
      </c>
    </row>
    <row r="508" spans="1:10" ht="33.75" customHeight="1" x14ac:dyDescent="0.25">
      <c r="A508" s="660" t="s">
        <v>875</v>
      </c>
      <c r="B508" s="2" t="s">
        <v>35</v>
      </c>
      <c r="C508" s="2" t="s">
        <v>10</v>
      </c>
      <c r="D508" s="216" t="s">
        <v>212</v>
      </c>
      <c r="E508" s="217" t="s">
        <v>874</v>
      </c>
      <c r="F508" s="661" t="s">
        <v>869</v>
      </c>
      <c r="G508" s="2"/>
      <c r="H508" s="390">
        <f>SUM(H509)</f>
        <v>103072</v>
      </c>
      <c r="I508" s="390">
        <f t="shared" ref="I508:J508" si="178">SUM(I509)</f>
        <v>0</v>
      </c>
      <c r="J508" s="390">
        <f t="shared" si="178"/>
        <v>0</v>
      </c>
    </row>
    <row r="509" spans="1:10" ht="31.5" x14ac:dyDescent="0.25">
      <c r="A509" s="110" t="s">
        <v>507</v>
      </c>
      <c r="B509" s="2" t="s">
        <v>35</v>
      </c>
      <c r="C509" s="2" t="s">
        <v>10</v>
      </c>
      <c r="D509" s="216" t="s">
        <v>212</v>
      </c>
      <c r="E509" s="217" t="s">
        <v>874</v>
      </c>
      <c r="F509" s="661" t="s">
        <v>869</v>
      </c>
      <c r="G509" s="2" t="s">
        <v>16</v>
      </c>
      <c r="H509" s="392">
        <f>SUM(прил4!I778)</f>
        <v>103072</v>
      </c>
      <c r="I509" s="392">
        <f>SUM(прил4!J778)</f>
        <v>0</v>
      </c>
      <c r="J509" s="392">
        <f>SUM(прил4!K778)</f>
        <v>0</v>
      </c>
    </row>
    <row r="510" spans="1:10" ht="34.5" customHeight="1" x14ac:dyDescent="0.25">
      <c r="A510" s="3" t="s">
        <v>146</v>
      </c>
      <c r="B510" s="2" t="s">
        <v>35</v>
      </c>
      <c r="C510" s="2" t="s">
        <v>10</v>
      </c>
      <c r="D510" s="216" t="s">
        <v>441</v>
      </c>
      <c r="E510" s="217" t="s">
        <v>359</v>
      </c>
      <c r="F510" s="218" t="s">
        <v>360</v>
      </c>
      <c r="G510" s="2"/>
      <c r="H510" s="390">
        <f>SUM(H511)</f>
        <v>15001207</v>
      </c>
      <c r="I510" s="390">
        <f t="shared" ref="I510:J510" si="179">SUM(I511)</f>
        <v>10003393</v>
      </c>
      <c r="J510" s="390">
        <f t="shared" si="179"/>
        <v>10003393</v>
      </c>
    </row>
    <row r="511" spans="1:10" ht="18" customHeight="1" x14ac:dyDescent="0.25">
      <c r="A511" s="3" t="s">
        <v>442</v>
      </c>
      <c r="B511" s="2" t="s">
        <v>35</v>
      </c>
      <c r="C511" s="2" t="s">
        <v>10</v>
      </c>
      <c r="D511" s="216" t="s">
        <v>213</v>
      </c>
      <c r="E511" s="217" t="s">
        <v>10</v>
      </c>
      <c r="F511" s="218" t="s">
        <v>360</v>
      </c>
      <c r="G511" s="2"/>
      <c r="H511" s="390">
        <f>SUM(H522+H518+H512+H516+H520)</f>
        <v>15001207</v>
      </c>
      <c r="I511" s="390">
        <f t="shared" ref="I511:J511" si="180">SUM(I522+I518+I512+I516+I520)</f>
        <v>10003393</v>
      </c>
      <c r="J511" s="390">
        <f t="shared" si="180"/>
        <v>10003393</v>
      </c>
    </row>
    <row r="512" spans="1:10" s="599" customFormat="1" ht="47.25" x14ac:dyDescent="0.25">
      <c r="A512" s="601" t="s">
        <v>744</v>
      </c>
      <c r="B512" s="2" t="s">
        <v>35</v>
      </c>
      <c r="C512" s="2" t="s">
        <v>10</v>
      </c>
      <c r="D512" s="216" t="s">
        <v>213</v>
      </c>
      <c r="E512" s="217" t="s">
        <v>10</v>
      </c>
      <c r="F512" s="218" t="s">
        <v>743</v>
      </c>
      <c r="G512" s="2"/>
      <c r="H512" s="390">
        <f>SUM(H513:H515)</f>
        <v>871200</v>
      </c>
      <c r="I512" s="390">
        <f t="shared" ref="I512:J512" si="181">SUM(I513:I515)</f>
        <v>871200</v>
      </c>
      <c r="J512" s="390">
        <f t="shared" si="181"/>
        <v>871200</v>
      </c>
    </row>
    <row r="513" spans="1:10" s="599" customFormat="1" ht="47.25" x14ac:dyDescent="0.25">
      <c r="A513" s="101" t="s">
        <v>75</v>
      </c>
      <c r="B513" s="2" t="s">
        <v>35</v>
      </c>
      <c r="C513" s="2" t="s">
        <v>10</v>
      </c>
      <c r="D513" s="216" t="s">
        <v>213</v>
      </c>
      <c r="E513" s="217" t="s">
        <v>10</v>
      </c>
      <c r="F513" s="218" t="s">
        <v>743</v>
      </c>
      <c r="G513" s="2" t="s">
        <v>13</v>
      </c>
      <c r="H513" s="392">
        <f>SUM(прил4!I782+прил4!I316)</f>
        <v>658823</v>
      </c>
      <c r="I513" s="392">
        <f>SUM(прил4!J316)</f>
        <v>660000</v>
      </c>
      <c r="J513" s="392">
        <f>SUM(прил4!K316)</f>
        <v>660000</v>
      </c>
    </row>
    <row r="514" spans="1:10" s="599" customFormat="1" ht="31.5" x14ac:dyDescent="0.25">
      <c r="A514" s="535" t="s">
        <v>507</v>
      </c>
      <c r="B514" s="2" t="s">
        <v>35</v>
      </c>
      <c r="C514" s="2" t="s">
        <v>10</v>
      </c>
      <c r="D514" s="216" t="s">
        <v>213</v>
      </c>
      <c r="E514" s="217" t="s">
        <v>10</v>
      </c>
      <c r="F514" s="218" t="s">
        <v>743</v>
      </c>
      <c r="G514" s="2" t="s">
        <v>16</v>
      </c>
      <c r="H514" s="392">
        <f>SUM(прил4!I783)</f>
        <v>1177</v>
      </c>
      <c r="I514" s="392">
        <f>SUM(прил4!J783)</f>
        <v>0</v>
      </c>
      <c r="J514" s="392">
        <f>SUM(прил4!K783)</f>
        <v>0</v>
      </c>
    </row>
    <row r="515" spans="1:10" s="599" customFormat="1" ht="15.75" x14ac:dyDescent="0.25">
      <c r="A515" s="61" t="s">
        <v>40</v>
      </c>
      <c r="B515" s="2" t="s">
        <v>35</v>
      </c>
      <c r="C515" s="2" t="s">
        <v>10</v>
      </c>
      <c r="D515" s="216" t="s">
        <v>213</v>
      </c>
      <c r="E515" s="217" t="s">
        <v>10</v>
      </c>
      <c r="F515" s="218" t="s">
        <v>743</v>
      </c>
      <c r="G515" s="2" t="s">
        <v>39</v>
      </c>
      <c r="H515" s="392">
        <f>SUM(прил4!I784+прил4!I318)</f>
        <v>211200</v>
      </c>
      <c r="I515" s="392">
        <f>SUM(прил4!J318)</f>
        <v>211200</v>
      </c>
      <c r="J515" s="392">
        <f>SUM(прил4!K318)</f>
        <v>211200</v>
      </c>
    </row>
    <row r="516" spans="1:10" s="644" customFormat="1" ht="47.25" x14ac:dyDescent="0.25">
      <c r="A516" s="84" t="s">
        <v>75</v>
      </c>
      <c r="B516" s="2" t="s">
        <v>35</v>
      </c>
      <c r="C516" s="2" t="s">
        <v>10</v>
      </c>
      <c r="D516" s="216" t="s">
        <v>213</v>
      </c>
      <c r="E516" s="217" t="s">
        <v>10</v>
      </c>
      <c r="F516" s="218" t="s">
        <v>848</v>
      </c>
      <c r="G516" s="2"/>
      <c r="H516" s="390">
        <f>SUM(H517)</f>
        <v>2630536</v>
      </c>
      <c r="I516" s="390">
        <f t="shared" ref="I516:J516" si="182">SUM(I517)</f>
        <v>0</v>
      </c>
      <c r="J516" s="390">
        <f t="shared" si="182"/>
        <v>0</v>
      </c>
    </row>
    <row r="517" spans="1:10" s="644" customFormat="1" ht="31.5" x14ac:dyDescent="0.25">
      <c r="A517" s="61" t="s">
        <v>849</v>
      </c>
      <c r="B517" s="2" t="s">
        <v>35</v>
      </c>
      <c r="C517" s="2" t="s">
        <v>10</v>
      </c>
      <c r="D517" s="216" t="s">
        <v>213</v>
      </c>
      <c r="E517" s="217" t="s">
        <v>10</v>
      </c>
      <c r="F517" s="218" t="s">
        <v>848</v>
      </c>
      <c r="G517" s="2" t="s">
        <v>13</v>
      </c>
      <c r="H517" s="392">
        <f>SUM(прил4!I788+прил4!I322)</f>
        <v>2630536</v>
      </c>
      <c r="I517" s="392"/>
      <c r="J517" s="392"/>
    </row>
    <row r="518" spans="1:10" s="583" customFormat="1" ht="18.75" hidden="1" customHeight="1" x14ac:dyDescent="0.25">
      <c r="A518" s="538" t="s">
        <v>727</v>
      </c>
      <c r="B518" s="2" t="s">
        <v>35</v>
      </c>
      <c r="C518" s="2" t="s">
        <v>10</v>
      </c>
      <c r="D518" s="216" t="s">
        <v>213</v>
      </c>
      <c r="E518" s="217" t="s">
        <v>10</v>
      </c>
      <c r="F518" s="218" t="s">
        <v>728</v>
      </c>
      <c r="G518" s="2"/>
      <c r="H518" s="390">
        <f>SUM(H519)</f>
        <v>0</v>
      </c>
      <c r="I518" s="390">
        <f t="shared" ref="I518:J518" si="183">SUM(I519)</f>
        <v>0</v>
      </c>
      <c r="J518" s="390">
        <f t="shared" si="183"/>
        <v>0</v>
      </c>
    </row>
    <row r="519" spans="1:10" s="583" customFormat="1" ht="32.25" hidden="1" customHeight="1" x14ac:dyDescent="0.25">
      <c r="A519" s="89" t="s">
        <v>507</v>
      </c>
      <c r="B519" s="2" t="s">
        <v>35</v>
      </c>
      <c r="C519" s="2" t="s">
        <v>10</v>
      </c>
      <c r="D519" s="216" t="s">
        <v>213</v>
      </c>
      <c r="E519" s="217" t="s">
        <v>10</v>
      </c>
      <c r="F519" s="218" t="s">
        <v>728</v>
      </c>
      <c r="G519" s="2" t="s">
        <v>16</v>
      </c>
      <c r="H519" s="392">
        <f>SUM(прил4!I786)</f>
        <v>0</v>
      </c>
      <c r="I519" s="392">
        <f>SUM(прил4!J786)</f>
        <v>0</v>
      </c>
      <c r="J519" s="392">
        <f>SUM(прил4!K786)</f>
        <v>0</v>
      </c>
    </row>
    <row r="520" spans="1:10" s="644" customFormat="1" ht="32.25" customHeight="1" x14ac:dyDescent="0.25">
      <c r="A520" s="646" t="s">
        <v>851</v>
      </c>
      <c r="B520" s="2" t="s">
        <v>35</v>
      </c>
      <c r="C520" s="2" t="s">
        <v>10</v>
      </c>
      <c r="D520" s="216" t="s">
        <v>213</v>
      </c>
      <c r="E520" s="217" t="s">
        <v>10</v>
      </c>
      <c r="F520" s="218" t="s">
        <v>850</v>
      </c>
      <c r="G520" s="2"/>
      <c r="H520" s="390">
        <f>SUM(H521)</f>
        <v>10975329</v>
      </c>
      <c r="I520" s="390">
        <f t="shared" ref="I520:J520" si="184">SUM(I521)</f>
        <v>8641703</v>
      </c>
      <c r="J520" s="390">
        <f t="shared" si="184"/>
        <v>8641703</v>
      </c>
    </row>
    <row r="521" spans="1:10" ht="48.75" customHeight="1" x14ac:dyDescent="0.25">
      <c r="A521" s="84" t="s">
        <v>75</v>
      </c>
      <c r="B521" s="2" t="s">
        <v>35</v>
      </c>
      <c r="C521" s="2" t="s">
        <v>10</v>
      </c>
      <c r="D521" s="216" t="s">
        <v>213</v>
      </c>
      <c r="E521" s="217" t="s">
        <v>10</v>
      </c>
      <c r="F521" s="218" t="s">
        <v>850</v>
      </c>
      <c r="G521" s="2" t="s">
        <v>13</v>
      </c>
      <c r="H521" s="392">
        <f>SUM(прил4!I790+прил4!I324)</f>
        <v>10975329</v>
      </c>
      <c r="I521" s="392">
        <f>SUM(прил4!J324)</f>
        <v>8641703</v>
      </c>
      <c r="J521" s="392">
        <f>SUM(прил4!K324)</f>
        <v>8641703</v>
      </c>
    </row>
    <row r="522" spans="1:10" ht="32.25" customHeight="1" x14ac:dyDescent="0.25">
      <c r="A522" s="3" t="s">
        <v>83</v>
      </c>
      <c r="B522" s="2" t="s">
        <v>35</v>
      </c>
      <c r="C522" s="2" t="s">
        <v>10</v>
      </c>
      <c r="D522" s="216" t="s">
        <v>213</v>
      </c>
      <c r="E522" s="217" t="s">
        <v>10</v>
      </c>
      <c r="F522" s="218" t="s">
        <v>391</v>
      </c>
      <c r="G522" s="2"/>
      <c r="H522" s="390">
        <f>SUM(H523:H524)</f>
        <v>524142</v>
      </c>
      <c r="I522" s="390">
        <f t="shared" ref="I522:J522" si="185">SUM(I523:I524)</f>
        <v>490490</v>
      </c>
      <c r="J522" s="390">
        <f t="shared" si="185"/>
        <v>490490</v>
      </c>
    </row>
    <row r="523" spans="1:10" ht="31.5" customHeight="1" x14ac:dyDescent="0.25">
      <c r="A523" s="89" t="s">
        <v>507</v>
      </c>
      <c r="B523" s="2" t="s">
        <v>35</v>
      </c>
      <c r="C523" s="2" t="s">
        <v>10</v>
      </c>
      <c r="D523" s="216" t="s">
        <v>213</v>
      </c>
      <c r="E523" s="217" t="s">
        <v>10</v>
      </c>
      <c r="F523" s="218" t="s">
        <v>391</v>
      </c>
      <c r="G523" s="2" t="s">
        <v>16</v>
      </c>
      <c r="H523" s="392">
        <f>SUM(прил4!I792+прил4!I326)</f>
        <v>515796</v>
      </c>
      <c r="I523" s="392">
        <f>SUM(прил4!J326)</f>
        <v>481644</v>
      </c>
      <c r="J523" s="392">
        <f>SUM(прил4!K326)</f>
        <v>481644</v>
      </c>
    </row>
    <row r="524" spans="1:10" ht="17.25" customHeight="1" x14ac:dyDescent="0.25">
      <c r="A524" s="3" t="s">
        <v>18</v>
      </c>
      <c r="B524" s="2" t="s">
        <v>35</v>
      </c>
      <c r="C524" s="2" t="s">
        <v>10</v>
      </c>
      <c r="D524" s="216" t="s">
        <v>213</v>
      </c>
      <c r="E524" s="217" t="s">
        <v>10</v>
      </c>
      <c r="F524" s="218" t="s">
        <v>391</v>
      </c>
      <c r="G524" s="2" t="s">
        <v>17</v>
      </c>
      <c r="H524" s="392">
        <f>SUM(прил4!I793+прил4!I327)</f>
        <v>8346</v>
      </c>
      <c r="I524" s="392">
        <f>SUM(прил4!J327)</f>
        <v>8846</v>
      </c>
      <c r="J524" s="392">
        <f>SUM(прил4!K327)</f>
        <v>8846</v>
      </c>
    </row>
    <row r="525" spans="1:10" s="64" customFormat="1" ht="33.75" hidden="1" customHeight="1" x14ac:dyDescent="0.25">
      <c r="A525" s="75" t="s">
        <v>105</v>
      </c>
      <c r="B525" s="28" t="s">
        <v>35</v>
      </c>
      <c r="C525" s="28" t="s">
        <v>10</v>
      </c>
      <c r="D525" s="213" t="s">
        <v>374</v>
      </c>
      <c r="E525" s="214" t="s">
        <v>359</v>
      </c>
      <c r="F525" s="215" t="s">
        <v>360</v>
      </c>
      <c r="G525" s="28"/>
      <c r="H525" s="389">
        <f>SUM(H526)</f>
        <v>0</v>
      </c>
      <c r="I525" s="389">
        <f t="shared" ref="I525:J528" si="186">SUM(I526)</f>
        <v>0</v>
      </c>
      <c r="J525" s="389">
        <f t="shared" si="186"/>
        <v>0</v>
      </c>
    </row>
    <row r="526" spans="1:10" s="64" customFormat="1" ht="47.25" hidden="1" customHeight="1" x14ac:dyDescent="0.25">
      <c r="A526" s="76" t="s">
        <v>137</v>
      </c>
      <c r="B526" s="35" t="s">
        <v>35</v>
      </c>
      <c r="C526" s="44" t="s">
        <v>10</v>
      </c>
      <c r="D526" s="252" t="s">
        <v>206</v>
      </c>
      <c r="E526" s="253" t="s">
        <v>359</v>
      </c>
      <c r="F526" s="254" t="s">
        <v>360</v>
      </c>
      <c r="G526" s="71"/>
      <c r="H526" s="393">
        <f>SUM(H527)</f>
        <v>0</v>
      </c>
      <c r="I526" s="393">
        <f t="shared" si="186"/>
        <v>0</v>
      </c>
      <c r="J526" s="393">
        <f t="shared" si="186"/>
        <v>0</v>
      </c>
    </row>
    <row r="527" spans="1:10" s="64" customFormat="1" ht="32.25" hidden="1" customHeight="1" x14ac:dyDescent="0.25">
      <c r="A527" s="76" t="s">
        <v>429</v>
      </c>
      <c r="B527" s="35" t="s">
        <v>35</v>
      </c>
      <c r="C527" s="44" t="s">
        <v>10</v>
      </c>
      <c r="D527" s="252" t="s">
        <v>206</v>
      </c>
      <c r="E527" s="253" t="s">
        <v>10</v>
      </c>
      <c r="F527" s="254" t="s">
        <v>360</v>
      </c>
      <c r="G527" s="71"/>
      <c r="H527" s="393">
        <f>SUM(H528)</f>
        <v>0</v>
      </c>
      <c r="I527" s="393">
        <f t="shared" si="186"/>
        <v>0</v>
      </c>
      <c r="J527" s="393">
        <f t="shared" si="186"/>
        <v>0</v>
      </c>
    </row>
    <row r="528" spans="1:10" s="37" customFormat="1" ht="32.25" hidden="1" customHeight="1" x14ac:dyDescent="0.25">
      <c r="A528" s="69" t="s">
        <v>138</v>
      </c>
      <c r="B528" s="35" t="s">
        <v>35</v>
      </c>
      <c r="C528" s="44" t="s">
        <v>10</v>
      </c>
      <c r="D528" s="252" t="s">
        <v>206</v>
      </c>
      <c r="E528" s="253" t="s">
        <v>10</v>
      </c>
      <c r="F528" s="254" t="s">
        <v>430</v>
      </c>
      <c r="G528" s="71"/>
      <c r="H528" s="393">
        <f>SUM(H529)</f>
        <v>0</v>
      </c>
      <c r="I528" s="393">
        <f t="shared" si="186"/>
        <v>0</v>
      </c>
      <c r="J528" s="393">
        <f t="shared" si="186"/>
        <v>0</v>
      </c>
    </row>
    <row r="529" spans="1:10" s="37" customFormat="1" ht="30.75" hidden="1" customHeight="1" x14ac:dyDescent="0.25">
      <c r="A529" s="91" t="s">
        <v>507</v>
      </c>
      <c r="B529" s="44" t="s">
        <v>35</v>
      </c>
      <c r="C529" s="44" t="s">
        <v>10</v>
      </c>
      <c r="D529" s="252" t="s">
        <v>206</v>
      </c>
      <c r="E529" s="253" t="s">
        <v>10</v>
      </c>
      <c r="F529" s="254" t="s">
        <v>430</v>
      </c>
      <c r="G529" s="71" t="s">
        <v>16</v>
      </c>
      <c r="H529" s="394">
        <f>SUM(прил4!I798)</f>
        <v>0</v>
      </c>
      <c r="I529" s="394">
        <f>SUM(прил4!J798)</f>
        <v>0</v>
      </c>
      <c r="J529" s="394">
        <f>SUM(прил4!K798)</f>
        <v>0</v>
      </c>
    </row>
    <row r="530" spans="1:10" s="37" customFormat="1" ht="64.5" customHeight="1" x14ac:dyDescent="0.25">
      <c r="A530" s="102" t="s">
        <v>791</v>
      </c>
      <c r="B530" s="28" t="s">
        <v>35</v>
      </c>
      <c r="C530" s="42" t="s">
        <v>10</v>
      </c>
      <c r="D530" s="225" t="s">
        <v>187</v>
      </c>
      <c r="E530" s="226" t="s">
        <v>359</v>
      </c>
      <c r="F530" s="227" t="s">
        <v>360</v>
      </c>
      <c r="G530" s="28"/>
      <c r="H530" s="389">
        <f>SUM(H531)</f>
        <v>58000</v>
      </c>
      <c r="I530" s="389">
        <f t="shared" ref="I530:J533" si="187">SUM(I531)</f>
        <v>12213</v>
      </c>
      <c r="J530" s="389">
        <f t="shared" si="187"/>
        <v>12213</v>
      </c>
    </row>
    <row r="531" spans="1:10" s="37" customFormat="1" ht="94.5" customHeight="1" x14ac:dyDescent="0.25">
      <c r="A531" s="103" t="s">
        <v>794</v>
      </c>
      <c r="B531" s="2" t="s">
        <v>35</v>
      </c>
      <c r="C531" s="35" t="s">
        <v>10</v>
      </c>
      <c r="D531" s="255" t="s">
        <v>189</v>
      </c>
      <c r="E531" s="256" t="s">
        <v>359</v>
      </c>
      <c r="F531" s="257" t="s">
        <v>360</v>
      </c>
      <c r="G531" s="2"/>
      <c r="H531" s="390">
        <f>SUM(H532)</f>
        <v>58000</v>
      </c>
      <c r="I531" s="390">
        <f t="shared" si="187"/>
        <v>12213</v>
      </c>
      <c r="J531" s="390">
        <f t="shared" si="187"/>
        <v>12213</v>
      </c>
    </row>
    <row r="532" spans="1:10" s="37" customFormat="1" ht="46.5" customHeight="1" x14ac:dyDescent="0.25">
      <c r="A532" s="103" t="s">
        <v>379</v>
      </c>
      <c r="B532" s="2" t="s">
        <v>35</v>
      </c>
      <c r="C532" s="35" t="s">
        <v>10</v>
      </c>
      <c r="D532" s="255" t="s">
        <v>189</v>
      </c>
      <c r="E532" s="256" t="s">
        <v>10</v>
      </c>
      <c r="F532" s="257" t="s">
        <v>360</v>
      </c>
      <c r="G532" s="2"/>
      <c r="H532" s="390">
        <f>SUM(H533)</f>
        <v>58000</v>
      </c>
      <c r="I532" s="390">
        <f t="shared" si="187"/>
        <v>12213</v>
      </c>
      <c r="J532" s="390">
        <f t="shared" si="187"/>
        <v>12213</v>
      </c>
    </row>
    <row r="533" spans="1:10" s="37" customFormat="1" ht="18.75" customHeight="1" x14ac:dyDescent="0.25">
      <c r="A533" s="61" t="s">
        <v>92</v>
      </c>
      <c r="B533" s="2" t="s">
        <v>35</v>
      </c>
      <c r="C533" s="35" t="s">
        <v>10</v>
      </c>
      <c r="D533" s="255" t="s">
        <v>189</v>
      </c>
      <c r="E533" s="256" t="s">
        <v>10</v>
      </c>
      <c r="F533" s="257" t="s">
        <v>380</v>
      </c>
      <c r="G533" s="2"/>
      <c r="H533" s="390">
        <f>SUM(H534)</f>
        <v>58000</v>
      </c>
      <c r="I533" s="390">
        <f t="shared" si="187"/>
        <v>12213</v>
      </c>
      <c r="J533" s="390">
        <f t="shared" si="187"/>
        <v>12213</v>
      </c>
    </row>
    <row r="534" spans="1:10" s="37" customFormat="1" ht="34.5" customHeight="1" x14ac:dyDescent="0.25">
      <c r="A534" s="110" t="s">
        <v>507</v>
      </c>
      <c r="B534" s="2" t="s">
        <v>35</v>
      </c>
      <c r="C534" s="35" t="s">
        <v>10</v>
      </c>
      <c r="D534" s="255" t="s">
        <v>189</v>
      </c>
      <c r="E534" s="256" t="s">
        <v>10</v>
      </c>
      <c r="F534" s="257" t="s">
        <v>380</v>
      </c>
      <c r="G534" s="2" t="s">
        <v>16</v>
      </c>
      <c r="H534" s="392">
        <f>SUM(прил4!I803+прил4!I337)</f>
        <v>58000</v>
      </c>
      <c r="I534" s="392">
        <f>SUM(прил4!J337)</f>
        <v>12213</v>
      </c>
      <c r="J534" s="392">
        <f>SUM(прил4!K337)</f>
        <v>12213</v>
      </c>
    </row>
    <row r="535" spans="1:10" s="64" customFormat="1" ht="33.75" customHeight="1" x14ac:dyDescent="0.25">
      <c r="A535" s="27" t="s">
        <v>125</v>
      </c>
      <c r="B535" s="28" t="s">
        <v>35</v>
      </c>
      <c r="C535" s="28" t="s">
        <v>10</v>
      </c>
      <c r="D535" s="213" t="s">
        <v>192</v>
      </c>
      <c r="E535" s="214" t="s">
        <v>359</v>
      </c>
      <c r="F535" s="215" t="s">
        <v>360</v>
      </c>
      <c r="G535" s="31"/>
      <c r="H535" s="389">
        <f>SUM(H536)</f>
        <v>1210000</v>
      </c>
      <c r="I535" s="389">
        <f t="shared" ref="I535:J536" si="188">SUM(I536)</f>
        <v>25000</v>
      </c>
      <c r="J535" s="389">
        <f t="shared" si="188"/>
        <v>25000</v>
      </c>
    </row>
    <row r="536" spans="1:10" s="64" customFormat="1" ht="64.5" customHeight="1" x14ac:dyDescent="0.25">
      <c r="A536" s="84" t="s">
        <v>147</v>
      </c>
      <c r="B536" s="2" t="s">
        <v>35</v>
      </c>
      <c r="C536" s="2" t="s">
        <v>10</v>
      </c>
      <c r="D536" s="216" t="s">
        <v>214</v>
      </c>
      <c r="E536" s="217" t="s">
        <v>359</v>
      </c>
      <c r="F536" s="218" t="s">
        <v>360</v>
      </c>
      <c r="G536" s="2"/>
      <c r="H536" s="390">
        <f>SUM(H537)</f>
        <v>1210000</v>
      </c>
      <c r="I536" s="390">
        <f t="shared" si="188"/>
        <v>25000</v>
      </c>
      <c r="J536" s="390">
        <f t="shared" si="188"/>
        <v>25000</v>
      </c>
    </row>
    <row r="537" spans="1:10" s="64" customFormat="1" ht="33.75" customHeight="1" x14ac:dyDescent="0.25">
      <c r="A537" s="84" t="s">
        <v>443</v>
      </c>
      <c r="B537" s="2" t="s">
        <v>35</v>
      </c>
      <c r="C537" s="2" t="s">
        <v>10</v>
      </c>
      <c r="D537" s="216" t="s">
        <v>214</v>
      </c>
      <c r="E537" s="217" t="s">
        <v>12</v>
      </c>
      <c r="F537" s="218" t="s">
        <v>360</v>
      </c>
      <c r="G537" s="2"/>
      <c r="H537" s="390">
        <f>SUM(+H538)</f>
        <v>1210000</v>
      </c>
      <c r="I537" s="390">
        <f t="shared" ref="I537:J537" si="189">SUM(+I538)</f>
        <v>25000</v>
      </c>
      <c r="J537" s="390">
        <f t="shared" si="189"/>
        <v>25000</v>
      </c>
    </row>
    <row r="538" spans="1:10" s="64" customFormat="1" ht="33" customHeight="1" x14ac:dyDescent="0.25">
      <c r="A538" s="3" t="s">
        <v>445</v>
      </c>
      <c r="B538" s="2" t="s">
        <v>35</v>
      </c>
      <c r="C538" s="2" t="s">
        <v>10</v>
      </c>
      <c r="D538" s="216" t="s">
        <v>214</v>
      </c>
      <c r="E538" s="217" t="s">
        <v>12</v>
      </c>
      <c r="F538" s="218" t="s">
        <v>444</v>
      </c>
      <c r="G538" s="2"/>
      <c r="H538" s="390">
        <f>SUM(H539)</f>
        <v>1210000</v>
      </c>
      <c r="I538" s="390">
        <f t="shared" ref="I538:J538" si="190">SUM(I539)</f>
        <v>25000</v>
      </c>
      <c r="J538" s="390">
        <f t="shared" si="190"/>
        <v>25000</v>
      </c>
    </row>
    <row r="539" spans="1:10" s="64" customFormat="1" ht="30.75" customHeight="1" x14ac:dyDescent="0.25">
      <c r="A539" s="89" t="s">
        <v>507</v>
      </c>
      <c r="B539" s="2" t="s">
        <v>35</v>
      </c>
      <c r="C539" s="2" t="s">
        <v>10</v>
      </c>
      <c r="D539" s="216" t="s">
        <v>214</v>
      </c>
      <c r="E539" s="217" t="s">
        <v>12</v>
      </c>
      <c r="F539" s="218" t="s">
        <v>444</v>
      </c>
      <c r="G539" s="2" t="s">
        <v>16</v>
      </c>
      <c r="H539" s="392">
        <f>SUM(прил4!I342)</f>
        <v>1210000</v>
      </c>
      <c r="I539" s="392">
        <f>SUM(прил4!J342)</f>
        <v>25000</v>
      </c>
      <c r="J539" s="392">
        <f>SUM(прил4!K342)</f>
        <v>25000</v>
      </c>
    </row>
    <row r="540" spans="1:10" ht="15.75" x14ac:dyDescent="0.25">
      <c r="A540" s="86" t="s">
        <v>36</v>
      </c>
      <c r="B540" s="23" t="s">
        <v>35</v>
      </c>
      <c r="C540" s="23" t="s">
        <v>20</v>
      </c>
      <c r="D540" s="210"/>
      <c r="E540" s="211"/>
      <c r="F540" s="212"/>
      <c r="G540" s="22"/>
      <c r="H540" s="396">
        <f>SUM(H541,H550)</f>
        <v>1034849</v>
      </c>
      <c r="I540" s="396">
        <f>SUM(I541,I550)</f>
        <v>0</v>
      </c>
      <c r="J540" s="396">
        <f>SUM(J541,J550)</f>
        <v>0</v>
      </c>
    </row>
    <row r="541" spans="1:10" ht="35.25" customHeight="1" x14ac:dyDescent="0.25">
      <c r="A541" s="27" t="s">
        <v>139</v>
      </c>
      <c r="B541" s="28" t="s">
        <v>35</v>
      </c>
      <c r="C541" s="28" t="s">
        <v>20</v>
      </c>
      <c r="D541" s="213" t="s">
        <v>209</v>
      </c>
      <c r="E541" s="214" t="s">
        <v>359</v>
      </c>
      <c r="F541" s="215" t="s">
        <v>360</v>
      </c>
      <c r="G541" s="28"/>
      <c r="H541" s="389">
        <f>SUM(H546+H542)</f>
        <v>1029469</v>
      </c>
      <c r="I541" s="389">
        <f t="shared" ref="I541:J541" si="191">SUM(I546+I542)</f>
        <v>0</v>
      </c>
      <c r="J541" s="389">
        <f t="shared" si="191"/>
        <v>0</v>
      </c>
    </row>
    <row r="542" spans="1:10" s="43" customFormat="1" ht="35.25" customHeight="1" x14ac:dyDescent="0.25">
      <c r="A542" s="61" t="s">
        <v>146</v>
      </c>
      <c r="B542" s="2" t="s">
        <v>35</v>
      </c>
      <c r="C542" s="2" t="s">
        <v>20</v>
      </c>
      <c r="D542" s="216" t="s">
        <v>441</v>
      </c>
      <c r="E542" s="217" t="s">
        <v>359</v>
      </c>
      <c r="F542" s="218" t="s">
        <v>360</v>
      </c>
      <c r="G542" s="2"/>
      <c r="H542" s="390">
        <f>SUM(H543)</f>
        <v>210000</v>
      </c>
      <c r="I542" s="390">
        <f t="shared" ref="I542:J544" si="192">SUM(I543)</f>
        <v>0</v>
      </c>
      <c r="J542" s="390">
        <f t="shared" si="192"/>
        <v>0</v>
      </c>
    </row>
    <row r="543" spans="1:10" s="43" customFormat="1" ht="19.5" customHeight="1" x14ac:dyDescent="0.25">
      <c r="A543" s="105" t="s">
        <v>527</v>
      </c>
      <c r="B543" s="2" t="s">
        <v>35</v>
      </c>
      <c r="C543" s="2" t="s">
        <v>20</v>
      </c>
      <c r="D543" s="216" t="s">
        <v>213</v>
      </c>
      <c r="E543" s="217" t="s">
        <v>12</v>
      </c>
      <c r="F543" s="218" t="s">
        <v>360</v>
      </c>
      <c r="G543" s="2"/>
      <c r="H543" s="390">
        <f>SUM(H544)</f>
        <v>210000</v>
      </c>
      <c r="I543" s="390">
        <f t="shared" si="192"/>
        <v>0</v>
      </c>
      <c r="J543" s="390">
        <f t="shared" si="192"/>
        <v>0</v>
      </c>
    </row>
    <row r="544" spans="1:10" s="43" customFormat="1" ht="35.25" customHeight="1" x14ac:dyDescent="0.25">
      <c r="A544" s="105" t="s">
        <v>526</v>
      </c>
      <c r="B544" s="2" t="s">
        <v>35</v>
      </c>
      <c r="C544" s="2" t="s">
        <v>20</v>
      </c>
      <c r="D544" s="216" t="s">
        <v>213</v>
      </c>
      <c r="E544" s="217" t="s">
        <v>12</v>
      </c>
      <c r="F544" s="218" t="s">
        <v>525</v>
      </c>
      <c r="G544" s="2"/>
      <c r="H544" s="390">
        <f>SUM(H545)</f>
        <v>210000</v>
      </c>
      <c r="I544" s="390">
        <f t="shared" si="192"/>
        <v>0</v>
      </c>
      <c r="J544" s="390">
        <f t="shared" si="192"/>
        <v>0</v>
      </c>
    </row>
    <row r="545" spans="1:10" s="43" customFormat="1" ht="18" customHeight="1" x14ac:dyDescent="0.25">
      <c r="A545" s="105" t="s">
        <v>21</v>
      </c>
      <c r="B545" s="2" t="s">
        <v>35</v>
      </c>
      <c r="C545" s="2" t="s">
        <v>20</v>
      </c>
      <c r="D545" s="216" t="s">
        <v>213</v>
      </c>
      <c r="E545" s="217" t="s">
        <v>12</v>
      </c>
      <c r="F545" s="218" t="s">
        <v>525</v>
      </c>
      <c r="G545" s="2" t="s">
        <v>66</v>
      </c>
      <c r="H545" s="392">
        <f>SUM(прил4!I814+прил4!I348)</f>
        <v>210000</v>
      </c>
      <c r="I545" s="392">
        <f>SUM(прил4!J814)</f>
        <v>0</v>
      </c>
      <c r="J545" s="392">
        <f>SUM(прил4!K814)</f>
        <v>0</v>
      </c>
    </row>
    <row r="546" spans="1:10" ht="48" customHeight="1" x14ac:dyDescent="0.25">
      <c r="A546" s="3" t="s">
        <v>148</v>
      </c>
      <c r="B546" s="2" t="s">
        <v>35</v>
      </c>
      <c r="C546" s="2" t="s">
        <v>20</v>
      </c>
      <c r="D546" s="216" t="s">
        <v>215</v>
      </c>
      <c r="E546" s="217" t="s">
        <v>359</v>
      </c>
      <c r="F546" s="218" t="s">
        <v>360</v>
      </c>
      <c r="G546" s="2"/>
      <c r="H546" s="390">
        <f>SUM(H547)</f>
        <v>819469</v>
      </c>
      <c r="I546" s="390">
        <f t="shared" ref="I546:J546" si="193">SUM(I547)</f>
        <v>0</v>
      </c>
      <c r="J546" s="390">
        <f t="shared" si="193"/>
        <v>0</v>
      </c>
    </row>
    <row r="547" spans="1:10" ht="66.75" customHeight="1" x14ac:dyDescent="0.25">
      <c r="A547" s="3" t="s">
        <v>446</v>
      </c>
      <c r="B547" s="2" t="s">
        <v>35</v>
      </c>
      <c r="C547" s="2" t="s">
        <v>20</v>
      </c>
      <c r="D547" s="216" t="s">
        <v>215</v>
      </c>
      <c r="E547" s="217" t="s">
        <v>10</v>
      </c>
      <c r="F547" s="218" t="s">
        <v>360</v>
      </c>
      <c r="G547" s="2"/>
      <c r="H547" s="390">
        <f>SUM(H548)</f>
        <v>819469</v>
      </c>
      <c r="I547" s="390">
        <f t="shared" ref="I547:J547" si="194">SUM(I548)</f>
        <v>0</v>
      </c>
      <c r="J547" s="390">
        <f t="shared" si="194"/>
        <v>0</v>
      </c>
    </row>
    <row r="548" spans="1:10" ht="31.5" x14ac:dyDescent="0.25">
      <c r="A548" s="3" t="s">
        <v>74</v>
      </c>
      <c r="B548" s="44" t="s">
        <v>35</v>
      </c>
      <c r="C548" s="44" t="s">
        <v>20</v>
      </c>
      <c r="D548" s="252" t="s">
        <v>215</v>
      </c>
      <c r="E548" s="253" t="s">
        <v>447</v>
      </c>
      <c r="F548" s="254" t="s">
        <v>364</v>
      </c>
      <c r="G548" s="44"/>
      <c r="H548" s="390">
        <f>SUM(H549:H549)</f>
        <v>819469</v>
      </c>
      <c r="I548" s="390">
        <f t="shared" ref="I548:J548" si="195">SUM(I549:I549)</f>
        <v>0</v>
      </c>
      <c r="J548" s="390">
        <f t="shared" si="195"/>
        <v>0</v>
      </c>
    </row>
    <row r="549" spans="1:10" ht="48.75" customHeight="1" x14ac:dyDescent="0.25">
      <c r="A549" s="84" t="s">
        <v>75</v>
      </c>
      <c r="B549" s="2" t="s">
        <v>35</v>
      </c>
      <c r="C549" s="2" t="s">
        <v>20</v>
      </c>
      <c r="D549" s="216" t="s">
        <v>215</v>
      </c>
      <c r="E549" s="217" t="s">
        <v>447</v>
      </c>
      <c r="F549" s="218" t="s">
        <v>364</v>
      </c>
      <c r="G549" s="2" t="s">
        <v>13</v>
      </c>
      <c r="H549" s="392">
        <f>SUM(прил4!I818)</f>
        <v>819469</v>
      </c>
      <c r="I549" s="392">
        <f>SUM(прил4!J352)</f>
        <v>0</v>
      </c>
      <c r="J549" s="392">
        <f>SUM(прил4!K352)</f>
        <v>0</v>
      </c>
    </row>
    <row r="550" spans="1:10" ht="31.5" customHeight="1" x14ac:dyDescent="0.25">
      <c r="A550" s="102" t="s">
        <v>98</v>
      </c>
      <c r="B550" s="28" t="s">
        <v>35</v>
      </c>
      <c r="C550" s="28" t="s">
        <v>20</v>
      </c>
      <c r="D550" s="213" t="s">
        <v>362</v>
      </c>
      <c r="E550" s="214" t="s">
        <v>359</v>
      </c>
      <c r="F550" s="215" t="s">
        <v>360</v>
      </c>
      <c r="G550" s="28"/>
      <c r="H550" s="389">
        <f>SUM(H551)</f>
        <v>5380</v>
      </c>
      <c r="I550" s="389">
        <f t="shared" ref="I550:J553" si="196">SUM(I551)</f>
        <v>0</v>
      </c>
      <c r="J550" s="389">
        <f t="shared" si="196"/>
        <v>0</v>
      </c>
    </row>
    <row r="551" spans="1:10" ht="48.75" customHeight="1" x14ac:dyDescent="0.25">
      <c r="A551" s="103" t="s">
        <v>109</v>
      </c>
      <c r="B551" s="2" t="s">
        <v>35</v>
      </c>
      <c r="C551" s="2" t="s">
        <v>20</v>
      </c>
      <c r="D551" s="216" t="s">
        <v>171</v>
      </c>
      <c r="E551" s="217" t="s">
        <v>359</v>
      </c>
      <c r="F551" s="218" t="s">
        <v>360</v>
      </c>
      <c r="G551" s="44"/>
      <c r="H551" s="390">
        <f>SUM(H552)</f>
        <v>5380</v>
      </c>
      <c r="I551" s="390">
        <f t="shared" si="196"/>
        <v>0</v>
      </c>
      <c r="J551" s="390">
        <f t="shared" si="196"/>
        <v>0</v>
      </c>
    </row>
    <row r="552" spans="1:10" ht="48.75" customHeight="1" x14ac:dyDescent="0.25">
      <c r="A552" s="103" t="s">
        <v>366</v>
      </c>
      <c r="B552" s="2" t="s">
        <v>35</v>
      </c>
      <c r="C552" s="2" t="s">
        <v>20</v>
      </c>
      <c r="D552" s="216" t="s">
        <v>171</v>
      </c>
      <c r="E552" s="217" t="s">
        <v>10</v>
      </c>
      <c r="F552" s="218" t="s">
        <v>360</v>
      </c>
      <c r="G552" s="44"/>
      <c r="H552" s="390">
        <f>SUM(H553)</f>
        <v>5380</v>
      </c>
      <c r="I552" s="390">
        <f t="shared" si="196"/>
        <v>0</v>
      </c>
      <c r="J552" s="390">
        <f t="shared" si="196"/>
        <v>0</v>
      </c>
    </row>
    <row r="553" spans="1:10" ht="15.75" customHeight="1" x14ac:dyDescent="0.25">
      <c r="A553" s="103" t="s">
        <v>100</v>
      </c>
      <c r="B553" s="2" t="s">
        <v>35</v>
      </c>
      <c r="C553" s="2" t="s">
        <v>20</v>
      </c>
      <c r="D553" s="216" t="s">
        <v>171</v>
      </c>
      <c r="E553" s="217" t="s">
        <v>10</v>
      </c>
      <c r="F553" s="218" t="s">
        <v>365</v>
      </c>
      <c r="G553" s="44"/>
      <c r="H553" s="390">
        <f>SUM(H554)</f>
        <v>5380</v>
      </c>
      <c r="I553" s="390">
        <f t="shared" si="196"/>
        <v>0</v>
      </c>
      <c r="J553" s="390">
        <f t="shared" si="196"/>
        <v>0</v>
      </c>
    </row>
    <row r="554" spans="1:10" ht="32.25" customHeight="1" x14ac:dyDescent="0.25">
      <c r="A554" s="110" t="s">
        <v>507</v>
      </c>
      <c r="B554" s="2" t="s">
        <v>35</v>
      </c>
      <c r="C554" s="2" t="s">
        <v>20</v>
      </c>
      <c r="D554" s="216" t="s">
        <v>171</v>
      </c>
      <c r="E554" s="217" t="s">
        <v>10</v>
      </c>
      <c r="F554" s="218" t="s">
        <v>365</v>
      </c>
      <c r="G554" s="2" t="s">
        <v>16</v>
      </c>
      <c r="H554" s="392">
        <f>SUM(прил4!I823)</f>
        <v>5380</v>
      </c>
      <c r="I554" s="392">
        <f>SUM(прил4!J357)</f>
        <v>0</v>
      </c>
      <c r="J554" s="392">
        <f>SUM(прил4!K357)</f>
        <v>0</v>
      </c>
    </row>
    <row r="555" spans="1:10" ht="17.25" customHeight="1" x14ac:dyDescent="0.25">
      <c r="A555" s="365" t="s">
        <v>529</v>
      </c>
      <c r="B555" s="130" t="s">
        <v>32</v>
      </c>
      <c r="C555" s="39"/>
      <c r="D555" s="243"/>
      <c r="E555" s="244"/>
      <c r="F555" s="245"/>
      <c r="G555" s="16"/>
      <c r="H555" s="438">
        <f>SUM(H556)</f>
        <v>145583</v>
      </c>
      <c r="I555" s="438">
        <f t="shared" ref="I555:J559" si="197">SUM(I556)</f>
        <v>145583</v>
      </c>
      <c r="J555" s="438">
        <f t="shared" si="197"/>
        <v>145583</v>
      </c>
    </row>
    <row r="556" spans="1:10" ht="16.5" customHeight="1" x14ac:dyDescent="0.25">
      <c r="A556" s="359" t="s">
        <v>530</v>
      </c>
      <c r="B556" s="55" t="s">
        <v>32</v>
      </c>
      <c r="C556" s="23" t="s">
        <v>29</v>
      </c>
      <c r="D556" s="210"/>
      <c r="E556" s="211"/>
      <c r="F556" s="212"/>
      <c r="G556" s="23"/>
      <c r="H556" s="396">
        <f>SUM(H557)</f>
        <v>145583</v>
      </c>
      <c r="I556" s="396">
        <f t="shared" si="197"/>
        <v>145583</v>
      </c>
      <c r="J556" s="396">
        <f t="shared" si="197"/>
        <v>145583</v>
      </c>
    </row>
    <row r="557" spans="1:10" ht="16.5" customHeight="1" x14ac:dyDescent="0.25">
      <c r="A557" s="75" t="s">
        <v>164</v>
      </c>
      <c r="B557" s="28" t="s">
        <v>32</v>
      </c>
      <c r="C557" s="30" t="s">
        <v>29</v>
      </c>
      <c r="D557" s="219" t="s">
        <v>183</v>
      </c>
      <c r="E557" s="220" t="s">
        <v>359</v>
      </c>
      <c r="F557" s="221" t="s">
        <v>360</v>
      </c>
      <c r="G557" s="28"/>
      <c r="H557" s="389">
        <f>SUM(H558)</f>
        <v>145583</v>
      </c>
      <c r="I557" s="389">
        <f t="shared" si="197"/>
        <v>145583</v>
      </c>
      <c r="J557" s="389">
        <f t="shared" si="197"/>
        <v>145583</v>
      </c>
    </row>
    <row r="558" spans="1:10" ht="16.5" customHeight="1" x14ac:dyDescent="0.25">
      <c r="A558" s="84" t="s">
        <v>163</v>
      </c>
      <c r="B558" s="2" t="s">
        <v>32</v>
      </c>
      <c r="C558" s="334" t="s">
        <v>29</v>
      </c>
      <c r="D558" s="234" t="s">
        <v>184</v>
      </c>
      <c r="E558" s="235" t="s">
        <v>359</v>
      </c>
      <c r="F558" s="236" t="s">
        <v>360</v>
      </c>
      <c r="G558" s="2"/>
      <c r="H558" s="390">
        <f>SUM(H559)</f>
        <v>145583</v>
      </c>
      <c r="I558" s="390">
        <f t="shared" si="197"/>
        <v>145583</v>
      </c>
      <c r="J558" s="390">
        <f t="shared" si="197"/>
        <v>145583</v>
      </c>
    </row>
    <row r="559" spans="1:10" ht="30.75" customHeight="1" x14ac:dyDescent="0.25">
      <c r="A559" s="84" t="s">
        <v>589</v>
      </c>
      <c r="B559" s="2" t="s">
        <v>32</v>
      </c>
      <c r="C559" s="334" t="s">
        <v>29</v>
      </c>
      <c r="D559" s="234" t="s">
        <v>184</v>
      </c>
      <c r="E559" s="235" t="s">
        <v>359</v>
      </c>
      <c r="F559" s="343">
        <v>12700</v>
      </c>
      <c r="G559" s="2"/>
      <c r="H559" s="390">
        <f>SUM(H560)</f>
        <v>145583</v>
      </c>
      <c r="I559" s="390">
        <f t="shared" si="197"/>
        <v>145583</v>
      </c>
      <c r="J559" s="390">
        <f t="shared" si="197"/>
        <v>145583</v>
      </c>
    </row>
    <row r="560" spans="1:10" ht="31.5" customHeight="1" x14ac:dyDescent="0.25">
      <c r="A560" s="84" t="s">
        <v>507</v>
      </c>
      <c r="B560" s="2" t="s">
        <v>32</v>
      </c>
      <c r="C560" s="334" t="s">
        <v>29</v>
      </c>
      <c r="D560" s="234" t="s">
        <v>184</v>
      </c>
      <c r="E560" s="235" t="s">
        <v>359</v>
      </c>
      <c r="F560" s="343">
        <v>12700</v>
      </c>
      <c r="G560" s="2" t="s">
        <v>16</v>
      </c>
      <c r="H560" s="392">
        <f>SUM(прил4!I363)</f>
        <v>145583</v>
      </c>
      <c r="I560" s="392">
        <f>SUM(прил4!J363)</f>
        <v>145583</v>
      </c>
      <c r="J560" s="392">
        <f>SUM(прил4!K363)</f>
        <v>145583</v>
      </c>
    </row>
    <row r="561" spans="1:10" ht="15.75" x14ac:dyDescent="0.25">
      <c r="A561" s="74" t="s">
        <v>37</v>
      </c>
      <c r="B561" s="39">
        <v>10</v>
      </c>
      <c r="C561" s="39"/>
      <c r="D561" s="243"/>
      <c r="E561" s="244"/>
      <c r="F561" s="245"/>
      <c r="G561" s="15"/>
      <c r="H561" s="438">
        <f>SUM(H562,H568,H609,H638)</f>
        <v>38859200</v>
      </c>
      <c r="I561" s="438">
        <f>SUM(I562,I568,I609,I638)</f>
        <v>24375889</v>
      </c>
      <c r="J561" s="438">
        <f>SUM(J562,J568,J609,J638)</f>
        <v>27192454</v>
      </c>
    </row>
    <row r="562" spans="1:10" ht="15.75" x14ac:dyDescent="0.25">
      <c r="A562" s="86" t="s">
        <v>38</v>
      </c>
      <c r="B562" s="40">
        <v>10</v>
      </c>
      <c r="C562" s="23" t="s">
        <v>10</v>
      </c>
      <c r="D562" s="210"/>
      <c r="E562" s="211"/>
      <c r="F562" s="212"/>
      <c r="G562" s="22"/>
      <c r="H562" s="396">
        <f>SUM(H563)</f>
        <v>2780990</v>
      </c>
      <c r="I562" s="396">
        <f t="shared" ref="I562:J566" si="198">SUM(I563)</f>
        <v>3092460</v>
      </c>
      <c r="J562" s="396">
        <f t="shared" si="198"/>
        <v>3092460</v>
      </c>
    </row>
    <row r="563" spans="1:10" ht="32.25" customHeight="1" x14ac:dyDescent="0.25">
      <c r="A563" s="75" t="s">
        <v>103</v>
      </c>
      <c r="B563" s="30">
        <v>10</v>
      </c>
      <c r="C563" s="28" t="s">
        <v>10</v>
      </c>
      <c r="D563" s="213" t="s">
        <v>168</v>
      </c>
      <c r="E563" s="214" t="s">
        <v>359</v>
      </c>
      <c r="F563" s="215" t="s">
        <v>360</v>
      </c>
      <c r="G563" s="28"/>
      <c r="H563" s="389">
        <f>SUM(H564)</f>
        <v>2780990</v>
      </c>
      <c r="I563" s="389">
        <f t="shared" si="198"/>
        <v>3092460</v>
      </c>
      <c r="J563" s="389">
        <f t="shared" si="198"/>
        <v>3092460</v>
      </c>
    </row>
    <row r="564" spans="1:10" ht="48.75" customHeight="1" x14ac:dyDescent="0.25">
      <c r="A564" s="3" t="s">
        <v>149</v>
      </c>
      <c r="B564" s="334">
        <v>10</v>
      </c>
      <c r="C564" s="2" t="s">
        <v>10</v>
      </c>
      <c r="D564" s="216" t="s">
        <v>170</v>
      </c>
      <c r="E564" s="217" t="s">
        <v>359</v>
      </c>
      <c r="F564" s="218" t="s">
        <v>360</v>
      </c>
      <c r="G564" s="2"/>
      <c r="H564" s="390">
        <f>SUM(H565)</f>
        <v>2780990</v>
      </c>
      <c r="I564" s="390">
        <f t="shared" si="198"/>
        <v>3092460</v>
      </c>
      <c r="J564" s="390">
        <f t="shared" si="198"/>
        <v>3092460</v>
      </c>
    </row>
    <row r="565" spans="1:10" ht="33.75" customHeight="1" x14ac:dyDescent="0.25">
      <c r="A565" s="3" t="s">
        <v>448</v>
      </c>
      <c r="B565" s="334">
        <v>10</v>
      </c>
      <c r="C565" s="2" t="s">
        <v>10</v>
      </c>
      <c r="D565" s="216" t="s">
        <v>170</v>
      </c>
      <c r="E565" s="217" t="s">
        <v>10</v>
      </c>
      <c r="F565" s="218" t="s">
        <v>360</v>
      </c>
      <c r="G565" s="2"/>
      <c r="H565" s="390">
        <f>SUM(H566)</f>
        <v>2780990</v>
      </c>
      <c r="I565" s="390">
        <f t="shared" si="198"/>
        <v>3092460</v>
      </c>
      <c r="J565" s="390">
        <f t="shared" si="198"/>
        <v>3092460</v>
      </c>
    </row>
    <row r="566" spans="1:10" ht="18.75" customHeight="1" x14ac:dyDescent="0.25">
      <c r="A566" s="3" t="s">
        <v>150</v>
      </c>
      <c r="B566" s="334">
        <v>10</v>
      </c>
      <c r="C566" s="2" t="s">
        <v>10</v>
      </c>
      <c r="D566" s="216" t="s">
        <v>170</v>
      </c>
      <c r="E566" s="217" t="s">
        <v>10</v>
      </c>
      <c r="F566" s="218" t="s">
        <v>548</v>
      </c>
      <c r="G566" s="2"/>
      <c r="H566" s="390">
        <f>SUM(H567)</f>
        <v>2780990</v>
      </c>
      <c r="I566" s="390">
        <f t="shared" si="198"/>
        <v>3092460</v>
      </c>
      <c r="J566" s="390">
        <f t="shared" si="198"/>
        <v>3092460</v>
      </c>
    </row>
    <row r="567" spans="1:10" ht="17.25" customHeight="1" x14ac:dyDescent="0.25">
      <c r="A567" s="3" t="s">
        <v>40</v>
      </c>
      <c r="B567" s="334">
        <v>10</v>
      </c>
      <c r="C567" s="2" t="s">
        <v>10</v>
      </c>
      <c r="D567" s="216" t="s">
        <v>170</v>
      </c>
      <c r="E567" s="217" t="s">
        <v>10</v>
      </c>
      <c r="F567" s="218" t="s">
        <v>548</v>
      </c>
      <c r="G567" s="2" t="s">
        <v>39</v>
      </c>
      <c r="H567" s="391">
        <f>SUM(прил4!I839+прил4!I370)</f>
        <v>2780990</v>
      </c>
      <c r="I567" s="391">
        <f>SUM(прил4!J370)</f>
        <v>3092460</v>
      </c>
      <c r="J567" s="391">
        <f>SUM(прил4!K370)</f>
        <v>3092460</v>
      </c>
    </row>
    <row r="568" spans="1:10" ht="15.75" x14ac:dyDescent="0.25">
      <c r="A568" s="86" t="s">
        <v>41</v>
      </c>
      <c r="B568" s="40">
        <v>10</v>
      </c>
      <c r="C568" s="23" t="s">
        <v>15</v>
      </c>
      <c r="D568" s="210"/>
      <c r="E568" s="211"/>
      <c r="F568" s="212"/>
      <c r="G568" s="22"/>
      <c r="H568" s="396">
        <f>SUM(H569,H584)</f>
        <v>4860153</v>
      </c>
      <c r="I568" s="396">
        <f>SUM(I569,I584)</f>
        <v>5080515</v>
      </c>
      <c r="J568" s="396">
        <f>SUM(J569,J584)</f>
        <v>5080515</v>
      </c>
    </row>
    <row r="569" spans="1:10" ht="33" customHeight="1" x14ac:dyDescent="0.25">
      <c r="A569" s="75" t="s">
        <v>103</v>
      </c>
      <c r="B569" s="30">
        <v>10</v>
      </c>
      <c r="C569" s="28" t="s">
        <v>15</v>
      </c>
      <c r="D569" s="213" t="s">
        <v>168</v>
      </c>
      <c r="E569" s="214" t="s">
        <v>359</v>
      </c>
      <c r="F569" s="215" t="s">
        <v>360</v>
      </c>
      <c r="G569" s="28"/>
      <c r="H569" s="389">
        <f>SUM(H570)</f>
        <v>4248141</v>
      </c>
      <c r="I569" s="389">
        <f t="shared" ref="I569:J570" si="199">SUM(I570)</f>
        <v>4420231</v>
      </c>
      <c r="J569" s="389">
        <f t="shared" si="199"/>
        <v>4420231</v>
      </c>
    </row>
    <row r="570" spans="1:10" ht="50.25" customHeight="1" x14ac:dyDescent="0.25">
      <c r="A570" s="3" t="s">
        <v>149</v>
      </c>
      <c r="B570" s="334">
        <v>10</v>
      </c>
      <c r="C570" s="2" t="s">
        <v>15</v>
      </c>
      <c r="D570" s="216" t="s">
        <v>170</v>
      </c>
      <c r="E570" s="217" t="s">
        <v>359</v>
      </c>
      <c r="F570" s="218" t="s">
        <v>360</v>
      </c>
      <c r="G570" s="2"/>
      <c r="H570" s="390">
        <f>SUM(H571)</f>
        <v>4248141</v>
      </c>
      <c r="I570" s="390">
        <f t="shared" si="199"/>
        <v>4420231</v>
      </c>
      <c r="J570" s="390">
        <f t="shared" si="199"/>
        <v>4420231</v>
      </c>
    </row>
    <row r="571" spans="1:10" ht="33" customHeight="1" x14ac:dyDescent="0.25">
      <c r="A571" s="3" t="s">
        <v>448</v>
      </c>
      <c r="B571" s="334">
        <v>10</v>
      </c>
      <c r="C571" s="2" t="s">
        <v>15</v>
      </c>
      <c r="D571" s="216" t="s">
        <v>170</v>
      </c>
      <c r="E571" s="217" t="s">
        <v>10</v>
      </c>
      <c r="F571" s="218" t="s">
        <v>360</v>
      </c>
      <c r="G571" s="2"/>
      <c r="H571" s="390">
        <f>SUM(H572+H575+H578+H581)</f>
        <v>4248141</v>
      </c>
      <c r="I571" s="390">
        <f t="shared" ref="I571:J571" si="200">SUM(I572+I575+I578+I581)</f>
        <v>4420231</v>
      </c>
      <c r="J571" s="390">
        <f t="shared" si="200"/>
        <v>4420231</v>
      </c>
    </row>
    <row r="572" spans="1:10" ht="31.5" customHeight="1" x14ac:dyDescent="0.25">
      <c r="A572" s="84" t="s">
        <v>841</v>
      </c>
      <c r="B572" s="334">
        <v>10</v>
      </c>
      <c r="C572" s="2" t="s">
        <v>15</v>
      </c>
      <c r="D572" s="216" t="s">
        <v>170</v>
      </c>
      <c r="E572" s="217" t="s">
        <v>10</v>
      </c>
      <c r="F572" s="218" t="s">
        <v>450</v>
      </c>
      <c r="G572" s="2"/>
      <c r="H572" s="390">
        <f>SUM(H573:H574)</f>
        <v>48856</v>
      </c>
      <c r="I572" s="390">
        <f t="shared" ref="I572:J572" si="201">SUM(I573:I574)</f>
        <v>48856</v>
      </c>
      <c r="J572" s="390">
        <f t="shared" si="201"/>
        <v>48856</v>
      </c>
    </row>
    <row r="573" spans="1:10" ht="18" customHeight="1" x14ac:dyDescent="0.25">
      <c r="A573" s="89" t="s">
        <v>507</v>
      </c>
      <c r="B573" s="334">
        <v>10</v>
      </c>
      <c r="C573" s="2" t="s">
        <v>15</v>
      </c>
      <c r="D573" s="216" t="s">
        <v>170</v>
      </c>
      <c r="E573" s="217" t="s">
        <v>10</v>
      </c>
      <c r="F573" s="218" t="s">
        <v>450</v>
      </c>
      <c r="G573" s="2" t="s">
        <v>16</v>
      </c>
      <c r="H573" s="392">
        <f>SUM(прил4!I845+прил4!I376)</f>
        <v>650</v>
      </c>
      <c r="I573" s="392">
        <f>SUM(прил4!J376)</f>
        <v>650</v>
      </c>
      <c r="J573" s="392">
        <f>SUM(прил4!K376)</f>
        <v>650</v>
      </c>
    </row>
    <row r="574" spans="1:10" ht="16.5" customHeight="1" x14ac:dyDescent="0.25">
      <c r="A574" s="3" t="s">
        <v>40</v>
      </c>
      <c r="B574" s="334">
        <v>10</v>
      </c>
      <c r="C574" s="2" t="s">
        <v>15</v>
      </c>
      <c r="D574" s="216" t="s">
        <v>170</v>
      </c>
      <c r="E574" s="217" t="s">
        <v>10</v>
      </c>
      <c r="F574" s="218" t="s">
        <v>450</v>
      </c>
      <c r="G574" s="2" t="s">
        <v>39</v>
      </c>
      <c r="H574" s="392">
        <f>SUM(прил4!I846+прил4!I377)</f>
        <v>48206</v>
      </c>
      <c r="I574" s="392">
        <f>SUM(прил4!J377)</f>
        <v>48206</v>
      </c>
      <c r="J574" s="392">
        <f>SUM(прил4!K377)</f>
        <v>48206</v>
      </c>
    </row>
    <row r="575" spans="1:10" ht="32.25" customHeight="1" x14ac:dyDescent="0.25">
      <c r="A575" s="84" t="s">
        <v>842</v>
      </c>
      <c r="B575" s="334">
        <v>10</v>
      </c>
      <c r="C575" s="2" t="s">
        <v>15</v>
      </c>
      <c r="D575" s="216" t="s">
        <v>170</v>
      </c>
      <c r="E575" s="217" t="s">
        <v>10</v>
      </c>
      <c r="F575" s="218" t="s">
        <v>451</v>
      </c>
      <c r="G575" s="2"/>
      <c r="H575" s="390">
        <f>SUM(H576:H577)</f>
        <v>139521</v>
      </c>
      <c r="I575" s="390">
        <f t="shared" ref="I575:J575" si="202">SUM(I576:I577)</f>
        <v>368958</v>
      </c>
      <c r="J575" s="390">
        <f t="shared" si="202"/>
        <v>368958</v>
      </c>
    </row>
    <row r="576" spans="1:10" s="78" customFormat="1" ht="32.25" customHeight="1" x14ac:dyDescent="0.25">
      <c r="A576" s="89" t="s">
        <v>507</v>
      </c>
      <c r="B576" s="334">
        <v>10</v>
      </c>
      <c r="C576" s="2" t="s">
        <v>15</v>
      </c>
      <c r="D576" s="216" t="s">
        <v>170</v>
      </c>
      <c r="E576" s="217" t="s">
        <v>10</v>
      </c>
      <c r="F576" s="218" t="s">
        <v>451</v>
      </c>
      <c r="G576" s="77" t="s">
        <v>16</v>
      </c>
      <c r="H576" s="392">
        <f>SUM(прил4!I848+прил4!I379)</f>
        <v>2424</v>
      </c>
      <c r="I576" s="392">
        <f>SUM(прил4!J379)</f>
        <v>2424</v>
      </c>
      <c r="J576" s="392">
        <f>SUM(прил4!K379)</f>
        <v>2424</v>
      </c>
    </row>
    <row r="577" spans="1:10" ht="15.75" x14ac:dyDescent="0.25">
      <c r="A577" s="3" t="s">
        <v>40</v>
      </c>
      <c r="B577" s="334">
        <v>10</v>
      </c>
      <c r="C577" s="2" t="s">
        <v>15</v>
      </c>
      <c r="D577" s="216" t="s">
        <v>170</v>
      </c>
      <c r="E577" s="217" t="s">
        <v>10</v>
      </c>
      <c r="F577" s="218" t="s">
        <v>451</v>
      </c>
      <c r="G577" s="2" t="s">
        <v>39</v>
      </c>
      <c r="H577" s="392">
        <f>SUM(прил4!I849+прил4!I380)</f>
        <v>137097</v>
      </c>
      <c r="I577" s="392">
        <f>SUM(прил4!J380)</f>
        <v>366534</v>
      </c>
      <c r="J577" s="392">
        <f>SUM(прил4!K380)</f>
        <v>366534</v>
      </c>
    </row>
    <row r="578" spans="1:10" ht="15.75" x14ac:dyDescent="0.25">
      <c r="A578" s="83" t="s">
        <v>843</v>
      </c>
      <c r="B578" s="334">
        <v>10</v>
      </c>
      <c r="C578" s="2" t="s">
        <v>15</v>
      </c>
      <c r="D578" s="216" t="s">
        <v>170</v>
      </c>
      <c r="E578" s="217" t="s">
        <v>10</v>
      </c>
      <c r="F578" s="218" t="s">
        <v>452</v>
      </c>
      <c r="G578" s="2"/>
      <c r="H578" s="390">
        <f>SUM(H579:H580)</f>
        <v>3801644</v>
      </c>
      <c r="I578" s="390">
        <f t="shared" ref="I578:J578" si="203">SUM(I579:I580)</f>
        <v>3744297</v>
      </c>
      <c r="J578" s="390">
        <f t="shared" si="203"/>
        <v>3744297</v>
      </c>
    </row>
    <row r="579" spans="1:10" ht="31.5" x14ac:dyDescent="0.25">
      <c r="A579" s="89" t="s">
        <v>507</v>
      </c>
      <c r="B579" s="334">
        <v>10</v>
      </c>
      <c r="C579" s="2" t="s">
        <v>15</v>
      </c>
      <c r="D579" s="216" t="s">
        <v>170</v>
      </c>
      <c r="E579" s="217" t="s">
        <v>10</v>
      </c>
      <c r="F579" s="218" t="s">
        <v>452</v>
      </c>
      <c r="G579" s="2" t="s">
        <v>16</v>
      </c>
      <c r="H579" s="392">
        <f>SUM(прил4!I851+прил4!I382)</f>
        <v>33370</v>
      </c>
      <c r="I579" s="392">
        <f>SUM(прил4!J382)</f>
        <v>33370</v>
      </c>
      <c r="J579" s="392">
        <f>SUM(прил4!K382)</f>
        <v>33370</v>
      </c>
    </row>
    <row r="580" spans="1:10" ht="15.75" customHeight="1" x14ac:dyDescent="0.25">
      <c r="A580" s="3" t="s">
        <v>40</v>
      </c>
      <c r="B580" s="334">
        <v>10</v>
      </c>
      <c r="C580" s="2" t="s">
        <v>15</v>
      </c>
      <c r="D580" s="216" t="s">
        <v>170</v>
      </c>
      <c r="E580" s="217" t="s">
        <v>10</v>
      </c>
      <c r="F580" s="218" t="s">
        <v>452</v>
      </c>
      <c r="G580" s="2" t="s">
        <v>39</v>
      </c>
      <c r="H580" s="392">
        <f>SUM(прил4!I852+прил4!I383)</f>
        <v>3768274</v>
      </c>
      <c r="I580" s="392">
        <f>SUM(прил4!J383)</f>
        <v>3710927</v>
      </c>
      <c r="J580" s="392">
        <f>SUM(прил4!K383)</f>
        <v>3710927</v>
      </c>
    </row>
    <row r="581" spans="1:10" ht="15.75" x14ac:dyDescent="0.25">
      <c r="A581" s="84" t="s">
        <v>844</v>
      </c>
      <c r="B581" s="334">
        <v>10</v>
      </c>
      <c r="C581" s="2" t="s">
        <v>15</v>
      </c>
      <c r="D581" s="216" t="s">
        <v>170</v>
      </c>
      <c r="E581" s="217" t="s">
        <v>10</v>
      </c>
      <c r="F581" s="218" t="s">
        <v>453</v>
      </c>
      <c r="G581" s="2"/>
      <c r="H581" s="390">
        <f>SUM(H582:H583)</f>
        <v>258120</v>
      </c>
      <c r="I581" s="390">
        <f t="shared" ref="I581:J581" si="204">SUM(I582:I583)</f>
        <v>258120</v>
      </c>
      <c r="J581" s="390">
        <f t="shared" si="204"/>
        <v>258120</v>
      </c>
    </row>
    <row r="582" spans="1:10" ht="31.5" x14ac:dyDescent="0.25">
      <c r="A582" s="89" t="s">
        <v>507</v>
      </c>
      <c r="B582" s="334">
        <v>10</v>
      </c>
      <c r="C582" s="2" t="s">
        <v>15</v>
      </c>
      <c r="D582" s="216" t="s">
        <v>170</v>
      </c>
      <c r="E582" s="217" t="s">
        <v>10</v>
      </c>
      <c r="F582" s="218" t="s">
        <v>453</v>
      </c>
      <c r="G582" s="2" t="s">
        <v>16</v>
      </c>
      <c r="H582" s="392">
        <f>SUM(прил4!I854+прил4!I385)</f>
        <v>2720</v>
      </c>
      <c r="I582" s="392">
        <f>SUM(прил4!J385)</f>
        <v>2720</v>
      </c>
      <c r="J582" s="392">
        <f>SUM(прил4!K385)</f>
        <v>2720</v>
      </c>
    </row>
    <row r="583" spans="1:10" ht="18" customHeight="1" x14ac:dyDescent="0.25">
      <c r="A583" s="3" t="s">
        <v>40</v>
      </c>
      <c r="B583" s="334">
        <v>10</v>
      </c>
      <c r="C583" s="2" t="s">
        <v>15</v>
      </c>
      <c r="D583" s="216" t="s">
        <v>170</v>
      </c>
      <c r="E583" s="217" t="s">
        <v>10</v>
      </c>
      <c r="F583" s="218" t="s">
        <v>453</v>
      </c>
      <c r="G583" s="2" t="s">
        <v>39</v>
      </c>
      <c r="H583" s="392">
        <f>SUM(прил4!I855+прил4!I386)</f>
        <v>255400</v>
      </c>
      <c r="I583" s="392">
        <f>SUM(прил4!J386)</f>
        <v>255400</v>
      </c>
      <c r="J583" s="392">
        <f>SUM(прил4!K386)</f>
        <v>255400</v>
      </c>
    </row>
    <row r="584" spans="1:10" ht="30" customHeight="1" x14ac:dyDescent="0.25">
      <c r="A584" s="75" t="s">
        <v>131</v>
      </c>
      <c r="B584" s="30">
        <v>10</v>
      </c>
      <c r="C584" s="28" t="s">
        <v>15</v>
      </c>
      <c r="D584" s="213" t="s">
        <v>417</v>
      </c>
      <c r="E584" s="214" t="s">
        <v>359</v>
      </c>
      <c r="F584" s="215" t="s">
        <v>360</v>
      </c>
      <c r="G584" s="28"/>
      <c r="H584" s="389">
        <f>SUM(H585,H600)</f>
        <v>612012</v>
      </c>
      <c r="I584" s="389">
        <f>SUM(I585,I600)</f>
        <v>660284</v>
      </c>
      <c r="J584" s="389">
        <f>SUM(J585,J600)</f>
        <v>660284</v>
      </c>
    </row>
    <row r="585" spans="1:10" ht="48" customHeight="1" x14ac:dyDescent="0.25">
      <c r="A585" s="84" t="s">
        <v>132</v>
      </c>
      <c r="B585" s="334">
        <v>10</v>
      </c>
      <c r="C585" s="2" t="s">
        <v>15</v>
      </c>
      <c r="D585" s="216" t="s">
        <v>203</v>
      </c>
      <c r="E585" s="217" t="s">
        <v>359</v>
      </c>
      <c r="F585" s="218" t="s">
        <v>360</v>
      </c>
      <c r="G585" s="2"/>
      <c r="H585" s="390">
        <f>SUM(H586+H593)</f>
        <v>597925</v>
      </c>
      <c r="I585" s="390">
        <f>SUM(I586+I593)</f>
        <v>646197</v>
      </c>
      <c r="J585" s="390">
        <f>SUM(J586+J593)</f>
        <v>646197</v>
      </c>
    </row>
    <row r="586" spans="1:10" ht="18" customHeight="1" x14ac:dyDescent="0.25">
      <c r="A586" s="84" t="s">
        <v>418</v>
      </c>
      <c r="B586" s="334">
        <v>10</v>
      </c>
      <c r="C586" s="2" t="s">
        <v>15</v>
      </c>
      <c r="D586" s="216" t="s">
        <v>203</v>
      </c>
      <c r="E586" s="217" t="s">
        <v>10</v>
      </c>
      <c r="F586" s="218" t="s">
        <v>360</v>
      </c>
      <c r="G586" s="2"/>
      <c r="H586" s="390">
        <f>SUM(H587+H589+H591)</f>
        <v>200338</v>
      </c>
      <c r="I586" s="390">
        <f t="shared" ref="I586:J586" si="205">SUM(I587+I589+I591)</f>
        <v>200338</v>
      </c>
      <c r="J586" s="390">
        <f t="shared" si="205"/>
        <v>200338</v>
      </c>
    </row>
    <row r="587" spans="1:10" ht="31.5" customHeight="1" x14ac:dyDescent="0.25">
      <c r="A587" s="101" t="s">
        <v>514</v>
      </c>
      <c r="B587" s="334">
        <v>10</v>
      </c>
      <c r="C587" s="2" t="s">
        <v>15</v>
      </c>
      <c r="D587" s="216" t="s">
        <v>203</v>
      </c>
      <c r="E587" s="217" t="s">
        <v>10</v>
      </c>
      <c r="F587" s="218" t="s">
        <v>513</v>
      </c>
      <c r="G587" s="2"/>
      <c r="H587" s="390">
        <f>SUM(H588)</f>
        <v>20500</v>
      </c>
      <c r="I587" s="390">
        <f t="shared" ref="I587:J587" si="206">SUM(I588)</f>
        <v>20500</v>
      </c>
      <c r="J587" s="390">
        <f t="shared" si="206"/>
        <v>20500</v>
      </c>
    </row>
    <row r="588" spans="1:10" ht="18" customHeight="1" x14ac:dyDescent="0.25">
      <c r="A588" s="61" t="s">
        <v>40</v>
      </c>
      <c r="B588" s="334">
        <v>10</v>
      </c>
      <c r="C588" s="2" t="s">
        <v>15</v>
      </c>
      <c r="D588" s="216" t="s">
        <v>203</v>
      </c>
      <c r="E588" s="217" t="s">
        <v>10</v>
      </c>
      <c r="F588" s="218" t="s">
        <v>513</v>
      </c>
      <c r="G588" s="2" t="s">
        <v>39</v>
      </c>
      <c r="H588" s="392">
        <f>SUM(прил4!I699)</f>
        <v>20500</v>
      </c>
      <c r="I588" s="392">
        <f>SUM(прил4!J699)</f>
        <v>20500</v>
      </c>
      <c r="J588" s="392">
        <f>SUM(прил4!K699)</f>
        <v>20500</v>
      </c>
    </row>
    <row r="589" spans="1:10" ht="16.5" customHeight="1" x14ac:dyDescent="0.25">
      <c r="A589" s="3" t="s">
        <v>422</v>
      </c>
      <c r="B589" s="334">
        <v>10</v>
      </c>
      <c r="C589" s="2" t="s">
        <v>15</v>
      </c>
      <c r="D589" s="216" t="s">
        <v>203</v>
      </c>
      <c r="E589" s="217" t="s">
        <v>10</v>
      </c>
      <c r="F589" s="218" t="s">
        <v>423</v>
      </c>
      <c r="G589" s="2"/>
      <c r="H589" s="390">
        <f>SUM(H590)</f>
        <v>179838</v>
      </c>
      <c r="I589" s="390">
        <f t="shared" ref="I589:J589" si="207">SUM(I590)</f>
        <v>179838</v>
      </c>
      <c r="J589" s="390">
        <f t="shared" si="207"/>
        <v>179838</v>
      </c>
    </row>
    <row r="590" spans="1:10" ht="16.5" customHeight="1" x14ac:dyDescent="0.25">
      <c r="A590" s="3" t="s">
        <v>40</v>
      </c>
      <c r="B590" s="334">
        <v>10</v>
      </c>
      <c r="C590" s="2" t="s">
        <v>15</v>
      </c>
      <c r="D590" s="216" t="s">
        <v>203</v>
      </c>
      <c r="E590" s="217" t="s">
        <v>10</v>
      </c>
      <c r="F590" s="218" t="s">
        <v>423</v>
      </c>
      <c r="G590" s="2" t="s">
        <v>39</v>
      </c>
      <c r="H590" s="392">
        <f>SUM(прил4!I701)</f>
        <v>179838</v>
      </c>
      <c r="I590" s="392">
        <f>SUM(прил4!J701)</f>
        <v>179838</v>
      </c>
      <c r="J590" s="392">
        <f>SUM(прил4!K701)</f>
        <v>179838</v>
      </c>
    </row>
    <row r="591" spans="1:10" s="484" customFormat="1" ht="31.5" hidden="1" customHeight="1" x14ac:dyDescent="0.25">
      <c r="A591" s="373" t="s">
        <v>554</v>
      </c>
      <c r="B591" s="485">
        <v>10</v>
      </c>
      <c r="C591" s="2" t="s">
        <v>15</v>
      </c>
      <c r="D591" s="216" t="s">
        <v>203</v>
      </c>
      <c r="E591" s="217" t="s">
        <v>10</v>
      </c>
      <c r="F591" s="218" t="s">
        <v>553</v>
      </c>
      <c r="G591" s="2"/>
      <c r="H591" s="390">
        <f>SUM(H592)</f>
        <v>0</v>
      </c>
      <c r="I591" s="390">
        <f t="shared" ref="I591:J591" si="208">SUM(I592)</f>
        <v>0</v>
      </c>
      <c r="J591" s="390">
        <f t="shared" si="208"/>
        <v>0</v>
      </c>
    </row>
    <row r="592" spans="1:10" s="484" customFormat="1" ht="16.5" hidden="1" customHeight="1" x14ac:dyDescent="0.25">
      <c r="A592" s="3" t="s">
        <v>40</v>
      </c>
      <c r="B592" s="485">
        <v>10</v>
      </c>
      <c r="C592" s="2" t="s">
        <v>15</v>
      </c>
      <c r="D592" s="216" t="s">
        <v>203</v>
      </c>
      <c r="E592" s="217" t="s">
        <v>10</v>
      </c>
      <c r="F592" s="218" t="s">
        <v>553</v>
      </c>
      <c r="G592" s="2" t="s">
        <v>39</v>
      </c>
      <c r="H592" s="392">
        <f>SUM(прил4!I703)</f>
        <v>0</v>
      </c>
      <c r="I592" s="392">
        <f>SUM(прил4!J703)</f>
        <v>0</v>
      </c>
      <c r="J592" s="392">
        <f>SUM(прил4!K703)</f>
        <v>0</v>
      </c>
    </row>
    <row r="593" spans="1:10" ht="16.5" customHeight="1" x14ac:dyDescent="0.25">
      <c r="A593" s="3" t="s">
        <v>428</v>
      </c>
      <c r="B593" s="334">
        <v>10</v>
      </c>
      <c r="C593" s="2" t="s">
        <v>15</v>
      </c>
      <c r="D593" s="216" t="s">
        <v>203</v>
      </c>
      <c r="E593" s="217" t="s">
        <v>12</v>
      </c>
      <c r="F593" s="218" t="s">
        <v>360</v>
      </c>
      <c r="G593" s="2"/>
      <c r="H593" s="390">
        <f>SUM(H594+H596+H598)</f>
        <v>397587</v>
      </c>
      <c r="I593" s="390">
        <f t="shared" ref="I593:J593" si="209">SUM(I594+I596+I598)</f>
        <v>445859</v>
      </c>
      <c r="J593" s="390">
        <f t="shared" si="209"/>
        <v>445859</v>
      </c>
    </row>
    <row r="594" spans="1:10" ht="31.5" customHeight="1" x14ac:dyDescent="0.25">
      <c r="A594" s="101" t="s">
        <v>514</v>
      </c>
      <c r="B594" s="334">
        <v>10</v>
      </c>
      <c r="C594" s="2" t="s">
        <v>15</v>
      </c>
      <c r="D594" s="216" t="s">
        <v>203</v>
      </c>
      <c r="E594" s="217" t="s">
        <v>12</v>
      </c>
      <c r="F594" s="218" t="s">
        <v>513</v>
      </c>
      <c r="G594" s="2"/>
      <c r="H594" s="390">
        <f>SUM(H595)</f>
        <v>45450</v>
      </c>
      <c r="I594" s="390">
        <f t="shared" ref="I594:J594" si="210">SUM(I595)</f>
        <v>45450</v>
      </c>
      <c r="J594" s="390">
        <f t="shared" si="210"/>
        <v>45450</v>
      </c>
    </row>
    <row r="595" spans="1:10" ht="16.5" customHeight="1" x14ac:dyDescent="0.25">
      <c r="A595" s="61" t="s">
        <v>40</v>
      </c>
      <c r="B595" s="334">
        <v>10</v>
      </c>
      <c r="C595" s="2" t="s">
        <v>15</v>
      </c>
      <c r="D595" s="216" t="s">
        <v>203</v>
      </c>
      <c r="E595" s="217" t="s">
        <v>12</v>
      </c>
      <c r="F595" s="218" t="s">
        <v>513</v>
      </c>
      <c r="G595" s="2" t="s">
        <v>39</v>
      </c>
      <c r="H595" s="392">
        <f>SUM(прил4!I706)</f>
        <v>45450</v>
      </c>
      <c r="I595" s="392">
        <f>SUM(прил4!J706)</f>
        <v>45450</v>
      </c>
      <c r="J595" s="392">
        <f>SUM(прил4!K706)</f>
        <v>45450</v>
      </c>
    </row>
    <row r="596" spans="1:10" ht="32.25" customHeight="1" x14ac:dyDescent="0.25">
      <c r="A596" s="3" t="s">
        <v>422</v>
      </c>
      <c r="B596" s="334">
        <v>10</v>
      </c>
      <c r="C596" s="2" t="s">
        <v>15</v>
      </c>
      <c r="D596" s="216" t="s">
        <v>203</v>
      </c>
      <c r="E596" s="217" t="s">
        <v>12</v>
      </c>
      <c r="F596" s="218" t="s">
        <v>423</v>
      </c>
      <c r="G596" s="2"/>
      <c r="H596" s="390">
        <f>SUM(H597)</f>
        <v>352137</v>
      </c>
      <c r="I596" s="390">
        <f t="shared" ref="I596:J596" si="211">SUM(I597)</f>
        <v>400409</v>
      </c>
      <c r="J596" s="390">
        <f t="shared" si="211"/>
        <v>400409</v>
      </c>
    </row>
    <row r="597" spans="1:10" ht="16.5" customHeight="1" x14ac:dyDescent="0.25">
      <c r="A597" s="3" t="s">
        <v>40</v>
      </c>
      <c r="B597" s="334">
        <v>10</v>
      </c>
      <c r="C597" s="2" t="s">
        <v>15</v>
      </c>
      <c r="D597" s="216" t="s">
        <v>203</v>
      </c>
      <c r="E597" s="217" t="s">
        <v>12</v>
      </c>
      <c r="F597" s="218" t="s">
        <v>423</v>
      </c>
      <c r="G597" s="2" t="s">
        <v>39</v>
      </c>
      <c r="H597" s="392">
        <f>SUM(прил4!I708)</f>
        <v>352137</v>
      </c>
      <c r="I597" s="392">
        <f>SUM(прил4!J708)</f>
        <v>400409</v>
      </c>
      <c r="J597" s="392">
        <f>SUM(прил4!K708)</f>
        <v>400409</v>
      </c>
    </row>
    <row r="598" spans="1:10" ht="31.5" hidden="1" customHeight="1" x14ac:dyDescent="0.25">
      <c r="A598" s="373" t="s">
        <v>554</v>
      </c>
      <c r="B598" s="334">
        <v>10</v>
      </c>
      <c r="C598" s="2" t="s">
        <v>15</v>
      </c>
      <c r="D598" s="216" t="s">
        <v>203</v>
      </c>
      <c r="E598" s="217" t="s">
        <v>12</v>
      </c>
      <c r="F598" s="218" t="s">
        <v>553</v>
      </c>
      <c r="G598" s="2"/>
      <c r="H598" s="390">
        <f>SUM(H599)</f>
        <v>0</v>
      </c>
      <c r="I598" s="390">
        <f t="shared" ref="I598:J598" si="212">SUM(I599)</f>
        <v>0</v>
      </c>
      <c r="J598" s="390">
        <f t="shared" si="212"/>
        <v>0</v>
      </c>
    </row>
    <row r="599" spans="1:10" ht="16.5" hidden="1" customHeight="1" x14ac:dyDescent="0.25">
      <c r="A599" s="3" t="s">
        <v>40</v>
      </c>
      <c r="B599" s="334">
        <v>10</v>
      </c>
      <c r="C599" s="2" t="s">
        <v>15</v>
      </c>
      <c r="D599" s="216" t="s">
        <v>203</v>
      </c>
      <c r="E599" s="217" t="s">
        <v>12</v>
      </c>
      <c r="F599" s="218" t="s">
        <v>553</v>
      </c>
      <c r="G599" s="2" t="s">
        <v>39</v>
      </c>
      <c r="H599" s="392">
        <f>SUM(прил4!I710)</f>
        <v>0</v>
      </c>
      <c r="I599" s="392">
        <f>SUM(прил4!J710)</f>
        <v>0</v>
      </c>
      <c r="J599" s="392">
        <f>SUM(прил4!K710)</f>
        <v>0</v>
      </c>
    </row>
    <row r="600" spans="1:10" ht="48.75" customHeight="1" x14ac:dyDescent="0.25">
      <c r="A600" s="3" t="s">
        <v>135</v>
      </c>
      <c r="B600" s="334">
        <v>10</v>
      </c>
      <c r="C600" s="2" t="s">
        <v>15</v>
      </c>
      <c r="D600" s="216" t="s">
        <v>204</v>
      </c>
      <c r="E600" s="217" t="s">
        <v>359</v>
      </c>
      <c r="F600" s="218" t="s">
        <v>360</v>
      </c>
      <c r="G600" s="2"/>
      <c r="H600" s="390">
        <f>SUM(H601)</f>
        <v>14087</v>
      </c>
      <c r="I600" s="390">
        <f t="shared" ref="I600:J600" si="213">SUM(I601)</f>
        <v>14087</v>
      </c>
      <c r="J600" s="390">
        <f t="shared" si="213"/>
        <v>14087</v>
      </c>
    </row>
    <row r="601" spans="1:10" ht="32.25" customHeight="1" x14ac:dyDescent="0.25">
      <c r="A601" s="3" t="s">
        <v>431</v>
      </c>
      <c r="B601" s="334">
        <v>10</v>
      </c>
      <c r="C601" s="2" t="s">
        <v>15</v>
      </c>
      <c r="D601" s="216" t="s">
        <v>204</v>
      </c>
      <c r="E601" s="217" t="s">
        <v>10</v>
      </c>
      <c r="F601" s="218" t="s">
        <v>360</v>
      </c>
      <c r="G601" s="2"/>
      <c r="H601" s="390">
        <f>SUM(H602+H604+H607)</f>
        <v>14087</v>
      </c>
      <c r="I601" s="390">
        <f t="shared" ref="I601:J601" si="214">SUM(I602+I604+I607)</f>
        <v>14087</v>
      </c>
      <c r="J601" s="390">
        <f t="shared" si="214"/>
        <v>14087</v>
      </c>
    </row>
    <row r="602" spans="1:10" ht="32.25" customHeight="1" x14ac:dyDescent="0.25">
      <c r="A602" s="101" t="s">
        <v>514</v>
      </c>
      <c r="B602" s="334">
        <v>10</v>
      </c>
      <c r="C602" s="2" t="s">
        <v>15</v>
      </c>
      <c r="D602" s="216" t="s">
        <v>204</v>
      </c>
      <c r="E602" s="217" t="s">
        <v>10</v>
      </c>
      <c r="F602" s="218" t="s">
        <v>513</v>
      </c>
      <c r="G602" s="2"/>
      <c r="H602" s="390">
        <f>SUM(H603)</f>
        <v>1297</v>
      </c>
      <c r="I602" s="390">
        <f t="shared" ref="I602:J602" si="215">SUM(I603)</f>
        <v>1297</v>
      </c>
      <c r="J602" s="390">
        <f t="shared" si="215"/>
        <v>1297</v>
      </c>
    </row>
    <row r="603" spans="1:10" ht="33.75" customHeight="1" x14ac:dyDescent="0.25">
      <c r="A603" s="101" t="s">
        <v>721</v>
      </c>
      <c r="B603" s="334">
        <v>10</v>
      </c>
      <c r="C603" s="2" t="s">
        <v>15</v>
      </c>
      <c r="D603" s="216" t="s">
        <v>204</v>
      </c>
      <c r="E603" s="217" t="s">
        <v>10</v>
      </c>
      <c r="F603" s="218" t="s">
        <v>513</v>
      </c>
      <c r="G603" s="2" t="s">
        <v>722</v>
      </c>
      <c r="H603" s="392">
        <f>SUM(прил4!I714)</f>
        <v>1297</v>
      </c>
      <c r="I603" s="392">
        <f>SUM(прил4!J714)</f>
        <v>1297</v>
      </c>
      <c r="J603" s="392">
        <f>SUM(прил4!K714)</f>
        <v>1297</v>
      </c>
    </row>
    <row r="604" spans="1:10" ht="31.5" x14ac:dyDescent="0.25">
      <c r="A604" s="3" t="s">
        <v>422</v>
      </c>
      <c r="B604" s="334">
        <v>10</v>
      </c>
      <c r="C604" s="2" t="s">
        <v>15</v>
      </c>
      <c r="D604" s="216" t="s">
        <v>204</v>
      </c>
      <c r="E604" s="217" t="s">
        <v>10</v>
      </c>
      <c r="F604" s="218" t="s">
        <v>423</v>
      </c>
      <c r="G604" s="2"/>
      <c r="H604" s="390">
        <f>SUM(H605:H606)</f>
        <v>12790</v>
      </c>
      <c r="I604" s="390">
        <f t="shared" ref="I604:J604" si="216">SUM(I605:I606)</f>
        <v>12790</v>
      </c>
      <c r="J604" s="390">
        <f t="shared" si="216"/>
        <v>12790</v>
      </c>
    </row>
    <row r="605" spans="1:10" ht="15.75" hidden="1" x14ac:dyDescent="0.25">
      <c r="A605" s="3" t="s">
        <v>40</v>
      </c>
      <c r="B605" s="334">
        <v>10</v>
      </c>
      <c r="C605" s="2" t="s">
        <v>15</v>
      </c>
      <c r="D605" s="216" t="s">
        <v>204</v>
      </c>
      <c r="E605" s="217" t="s">
        <v>10</v>
      </c>
      <c r="F605" s="218" t="s">
        <v>423</v>
      </c>
      <c r="G605" s="2" t="s">
        <v>39</v>
      </c>
      <c r="H605" s="392">
        <f>SUM(прил4!I716)</f>
        <v>0</v>
      </c>
      <c r="I605" s="392">
        <f>SUM(прил4!J716)</f>
        <v>0</v>
      </c>
      <c r="J605" s="392">
        <f>SUM(прил4!K716)</f>
        <v>0</v>
      </c>
    </row>
    <row r="606" spans="1:10" s="599" customFormat="1" ht="31.5" x14ac:dyDescent="0.25">
      <c r="A606" s="101" t="s">
        <v>721</v>
      </c>
      <c r="B606" s="600">
        <v>10</v>
      </c>
      <c r="C606" s="2" t="s">
        <v>15</v>
      </c>
      <c r="D606" s="216" t="s">
        <v>204</v>
      </c>
      <c r="E606" s="217" t="s">
        <v>10</v>
      </c>
      <c r="F606" s="218" t="s">
        <v>423</v>
      </c>
      <c r="G606" s="2" t="s">
        <v>722</v>
      </c>
      <c r="H606" s="392">
        <f>SUM(прил4!I717)</f>
        <v>12790</v>
      </c>
      <c r="I606" s="392">
        <f>SUM(прил4!J717)</f>
        <v>12790</v>
      </c>
      <c r="J606" s="392">
        <f>SUM(прил4!K717)</f>
        <v>12790</v>
      </c>
    </row>
    <row r="607" spans="1:10" s="484" customFormat="1" ht="31.5" hidden="1" x14ac:dyDescent="0.25">
      <c r="A607" s="373" t="s">
        <v>554</v>
      </c>
      <c r="B607" s="485">
        <v>10</v>
      </c>
      <c r="C607" s="2" t="s">
        <v>15</v>
      </c>
      <c r="D607" s="216" t="s">
        <v>204</v>
      </c>
      <c r="E607" s="217" t="s">
        <v>10</v>
      </c>
      <c r="F607" s="218" t="s">
        <v>553</v>
      </c>
      <c r="G607" s="2"/>
      <c r="H607" s="390">
        <f>SUM(H608)</f>
        <v>0</v>
      </c>
      <c r="I607" s="390">
        <f t="shared" ref="I607:J607" si="217">SUM(I608)</f>
        <v>0</v>
      </c>
      <c r="J607" s="390">
        <f t="shared" si="217"/>
        <v>0</v>
      </c>
    </row>
    <row r="608" spans="1:10" s="484" customFormat="1" ht="15.75" hidden="1" x14ac:dyDescent="0.25">
      <c r="A608" s="3" t="s">
        <v>40</v>
      </c>
      <c r="B608" s="485">
        <v>10</v>
      </c>
      <c r="C608" s="2" t="s">
        <v>15</v>
      </c>
      <c r="D608" s="216" t="s">
        <v>204</v>
      </c>
      <c r="E608" s="217" t="s">
        <v>10</v>
      </c>
      <c r="F608" s="218" t="s">
        <v>553</v>
      </c>
      <c r="G608" s="2" t="s">
        <v>39</v>
      </c>
      <c r="H608" s="392">
        <f>SUM(прил4!I719)</f>
        <v>0</v>
      </c>
      <c r="I608" s="392">
        <f>SUM(прил4!J719)</f>
        <v>0</v>
      </c>
      <c r="J608" s="392">
        <f>SUM(прил4!K719)</f>
        <v>0</v>
      </c>
    </row>
    <row r="609" spans="1:10" ht="15.75" x14ac:dyDescent="0.25">
      <c r="A609" s="86" t="s">
        <v>42</v>
      </c>
      <c r="B609" s="40">
        <v>10</v>
      </c>
      <c r="C609" s="23" t="s">
        <v>20</v>
      </c>
      <c r="D609" s="210"/>
      <c r="E609" s="211"/>
      <c r="F609" s="212"/>
      <c r="G609" s="22"/>
      <c r="H609" s="396">
        <f>SUM(H628,H610+H633)</f>
        <v>28708549</v>
      </c>
      <c r="I609" s="396">
        <f t="shared" ref="I609:J609" si="218">SUM(I628,I610+I633)</f>
        <v>15198814</v>
      </c>
      <c r="J609" s="396">
        <f t="shared" si="218"/>
        <v>18015379</v>
      </c>
    </row>
    <row r="610" spans="1:10" ht="33.75" customHeight="1" x14ac:dyDescent="0.25">
      <c r="A610" s="75" t="s">
        <v>103</v>
      </c>
      <c r="B610" s="30">
        <v>10</v>
      </c>
      <c r="C610" s="28" t="s">
        <v>20</v>
      </c>
      <c r="D610" s="213" t="s">
        <v>168</v>
      </c>
      <c r="E610" s="214" t="s">
        <v>359</v>
      </c>
      <c r="F610" s="215" t="s">
        <v>360</v>
      </c>
      <c r="G610" s="28"/>
      <c r="H610" s="389">
        <f>SUM(H611+H621)</f>
        <v>26138912</v>
      </c>
      <c r="I610" s="389">
        <f t="shared" ref="I610:J610" si="219">SUM(I611+I621)</f>
        <v>13000585</v>
      </c>
      <c r="J610" s="389">
        <f t="shared" si="219"/>
        <v>15817150</v>
      </c>
    </row>
    <row r="611" spans="1:10" ht="49.5" customHeight="1" x14ac:dyDescent="0.25">
      <c r="A611" s="3" t="s">
        <v>149</v>
      </c>
      <c r="B611" s="6">
        <v>10</v>
      </c>
      <c r="C611" s="2" t="s">
        <v>20</v>
      </c>
      <c r="D611" s="216" t="s">
        <v>170</v>
      </c>
      <c r="E611" s="217" t="s">
        <v>359</v>
      </c>
      <c r="F611" s="218" t="s">
        <v>360</v>
      </c>
      <c r="G611" s="2"/>
      <c r="H611" s="390">
        <f>SUM(H612)</f>
        <v>18078177</v>
      </c>
      <c r="I611" s="390">
        <f t="shared" ref="I611:J611" si="220">SUM(I612)</f>
        <v>1045862</v>
      </c>
      <c r="J611" s="390">
        <f t="shared" si="220"/>
        <v>1045862</v>
      </c>
    </row>
    <row r="612" spans="1:10" ht="33.75" customHeight="1" x14ac:dyDescent="0.25">
      <c r="A612" s="3" t="s">
        <v>448</v>
      </c>
      <c r="B612" s="6">
        <v>10</v>
      </c>
      <c r="C612" s="2" t="s">
        <v>20</v>
      </c>
      <c r="D612" s="216" t="s">
        <v>170</v>
      </c>
      <c r="E612" s="217" t="s">
        <v>10</v>
      </c>
      <c r="F612" s="218" t="s">
        <v>360</v>
      </c>
      <c r="G612" s="2"/>
      <c r="H612" s="390">
        <f>SUM(H613+H617+H619+H615)</f>
        <v>18078177</v>
      </c>
      <c r="I612" s="390">
        <f t="shared" ref="I612:J612" si="221">SUM(I613+I617+I619+I615)</f>
        <v>1045862</v>
      </c>
      <c r="J612" s="390">
        <f t="shared" si="221"/>
        <v>1045862</v>
      </c>
    </row>
    <row r="613" spans="1:10" ht="15" customHeight="1" x14ac:dyDescent="0.25">
      <c r="A613" s="84" t="s">
        <v>520</v>
      </c>
      <c r="B613" s="6">
        <v>10</v>
      </c>
      <c r="C613" s="2" t="s">
        <v>20</v>
      </c>
      <c r="D613" s="216" t="s">
        <v>170</v>
      </c>
      <c r="E613" s="217" t="s">
        <v>10</v>
      </c>
      <c r="F613" s="218" t="s">
        <v>449</v>
      </c>
      <c r="G613" s="2"/>
      <c r="H613" s="390">
        <f>SUM(H614:H614)</f>
        <v>465254</v>
      </c>
      <c r="I613" s="390">
        <f t="shared" ref="I613:J613" si="222">SUM(I614:I614)</f>
        <v>1045862</v>
      </c>
      <c r="J613" s="390">
        <f t="shared" si="222"/>
        <v>1045862</v>
      </c>
    </row>
    <row r="614" spans="1:10" ht="15.75" x14ac:dyDescent="0.25">
      <c r="A614" s="3" t="s">
        <v>40</v>
      </c>
      <c r="B614" s="6">
        <v>10</v>
      </c>
      <c r="C614" s="2" t="s">
        <v>20</v>
      </c>
      <c r="D614" s="216" t="s">
        <v>170</v>
      </c>
      <c r="E614" s="217" t="s">
        <v>10</v>
      </c>
      <c r="F614" s="218" t="s">
        <v>449</v>
      </c>
      <c r="G614" s="2" t="s">
        <v>39</v>
      </c>
      <c r="H614" s="392">
        <f>SUM(прил4!I861+прил4!I392)</f>
        <v>465254</v>
      </c>
      <c r="I614" s="392">
        <f>SUM(прил4!J392)</f>
        <v>1045862</v>
      </c>
      <c r="J614" s="392">
        <f>SUM(прил4!K392)</f>
        <v>1045862</v>
      </c>
    </row>
    <row r="615" spans="1:10" s="489" customFormat="1" ht="31.5" hidden="1" x14ac:dyDescent="0.25">
      <c r="A615" s="61" t="s">
        <v>639</v>
      </c>
      <c r="B615" s="6">
        <v>10</v>
      </c>
      <c r="C615" s="2" t="s">
        <v>20</v>
      </c>
      <c r="D615" s="216" t="s">
        <v>170</v>
      </c>
      <c r="E615" s="217" t="s">
        <v>10</v>
      </c>
      <c r="F615" s="257" t="s">
        <v>640</v>
      </c>
      <c r="G615" s="264"/>
      <c r="H615" s="390">
        <f>SUM(H616)</f>
        <v>0</v>
      </c>
      <c r="I615" s="390">
        <f t="shared" ref="I615:J615" si="223">SUM(I616)</f>
        <v>0</v>
      </c>
      <c r="J615" s="390">
        <f t="shared" si="223"/>
        <v>0</v>
      </c>
    </row>
    <row r="616" spans="1:10" s="489" customFormat="1" ht="15.75" hidden="1" x14ac:dyDescent="0.25">
      <c r="A616" s="3" t="s">
        <v>40</v>
      </c>
      <c r="B616" s="6">
        <v>10</v>
      </c>
      <c r="C616" s="2" t="s">
        <v>20</v>
      </c>
      <c r="D616" s="216" t="s">
        <v>170</v>
      </c>
      <c r="E616" s="217" t="s">
        <v>10</v>
      </c>
      <c r="F616" s="257" t="s">
        <v>640</v>
      </c>
      <c r="G616" s="264" t="s">
        <v>39</v>
      </c>
      <c r="H616" s="392">
        <f>SUM(прил4!I863)</f>
        <v>0</v>
      </c>
      <c r="I616" s="392">
        <f>SUM(прил4!J863)</f>
        <v>0</v>
      </c>
      <c r="J616" s="392">
        <f>SUM(прил4!K863)</f>
        <v>0</v>
      </c>
    </row>
    <row r="617" spans="1:10" s="484" customFormat="1" ht="18.75" customHeight="1" x14ac:dyDescent="0.25">
      <c r="A617" s="61" t="s">
        <v>845</v>
      </c>
      <c r="B617" s="6">
        <v>10</v>
      </c>
      <c r="C617" s="2" t="s">
        <v>20</v>
      </c>
      <c r="D617" s="216" t="s">
        <v>170</v>
      </c>
      <c r="E617" s="217" t="s">
        <v>10</v>
      </c>
      <c r="F617" s="257" t="s">
        <v>625</v>
      </c>
      <c r="G617" s="264"/>
      <c r="H617" s="390">
        <f>SUM(H618)</f>
        <v>17369747</v>
      </c>
      <c r="I617" s="390">
        <f t="shared" ref="I617:J617" si="224">SUM(I618)</f>
        <v>0</v>
      </c>
      <c r="J617" s="390">
        <f t="shared" si="224"/>
        <v>0</v>
      </c>
    </row>
    <row r="618" spans="1:10" s="484" customFormat="1" ht="18" customHeight="1" x14ac:dyDescent="0.25">
      <c r="A618" s="3" t="s">
        <v>40</v>
      </c>
      <c r="B618" s="6">
        <v>10</v>
      </c>
      <c r="C618" s="2" t="s">
        <v>20</v>
      </c>
      <c r="D618" s="216" t="s">
        <v>170</v>
      </c>
      <c r="E618" s="217" t="s">
        <v>10</v>
      </c>
      <c r="F618" s="257" t="s">
        <v>625</v>
      </c>
      <c r="G618" s="264" t="s">
        <v>39</v>
      </c>
      <c r="H618" s="392">
        <f>SUM(прил4!I865+прил4!I396)</f>
        <v>17369747</v>
      </c>
      <c r="I618" s="392">
        <f>SUM(прил4!J865)</f>
        <v>0</v>
      </c>
      <c r="J618" s="392">
        <f>SUM(прил4!K865)</f>
        <v>0</v>
      </c>
    </row>
    <row r="619" spans="1:10" s="484" customFormat="1" ht="32.25" customHeight="1" x14ac:dyDescent="0.25">
      <c r="A619" s="61" t="s">
        <v>846</v>
      </c>
      <c r="B619" s="6">
        <v>10</v>
      </c>
      <c r="C619" s="2" t="s">
        <v>20</v>
      </c>
      <c r="D619" s="216" t="s">
        <v>170</v>
      </c>
      <c r="E619" s="217" t="s">
        <v>10</v>
      </c>
      <c r="F619" s="257" t="s">
        <v>624</v>
      </c>
      <c r="G619" s="264"/>
      <c r="H619" s="390">
        <f>SUM(H620)</f>
        <v>243176</v>
      </c>
      <c r="I619" s="390">
        <f t="shared" ref="I619:J619" si="225">SUM(I620)</f>
        <v>0</v>
      </c>
      <c r="J619" s="390">
        <f t="shared" si="225"/>
        <v>0</v>
      </c>
    </row>
    <row r="620" spans="1:10" s="484" customFormat="1" ht="33" customHeight="1" x14ac:dyDescent="0.25">
      <c r="A620" s="110" t="s">
        <v>507</v>
      </c>
      <c r="B620" s="6">
        <v>10</v>
      </c>
      <c r="C620" s="2" t="s">
        <v>20</v>
      </c>
      <c r="D620" s="216" t="s">
        <v>170</v>
      </c>
      <c r="E620" s="217" t="s">
        <v>10</v>
      </c>
      <c r="F620" s="257" t="s">
        <v>624</v>
      </c>
      <c r="G620" s="264" t="s">
        <v>16</v>
      </c>
      <c r="H620" s="392">
        <f>SUM(прил4!I867+прил4!I398)</f>
        <v>243176</v>
      </c>
      <c r="I620" s="392">
        <f>SUM(прил4!J867)</f>
        <v>0</v>
      </c>
      <c r="J620" s="392">
        <f>SUM(прил4!K867)</f>
        <v>0</v>
      </c>
    </row>
    <row r="621" spans="1:10" ht="66" customHeight="1" x14ac:dyDescent="0.25">
      <c r="A621" s="3" t="s">
        <v>104</v>
      </c>
      <c r="B621" s="6">
        <v>10</v>
      </c>
      <c r="C621" s="2" t="s">
        <v>20</v>
      </c>
      <c r="D621" s="216" t="s">
        <v>198</v>
      </c>
      <c r="E621" s="217" t="s">
        <v>359</v>
      </c>
      <c r="F621" s="218" t="s">
        <v>360</v>
      </c>
      <c r="G621" s="2"/>
      <c r="H621" s="390">
        <f>SUM(H622+H625)</f>
        <v>8060735</v>
      </c>
      <c r="I621" s="390">
        <f t="shared" ref="I621:J621" si="226">SUM(I622+I625)</f>
        <v>11954723</v>
      </c>
      <c r="J621" s="390">
        <f t="shared" si="226"/>
        <v>14771288</v>
      </c>
    </row>
    <row r="622" spans="1:10" ht="34.5" customHeight="1" x14ac:dyDescent="0.25">
      <c r="A622" s="3" t="s">
        <v>367</v>
      </c>
      <c r="B622" s="6">
        <v>10</v>
      </c>
      <c r="C622" s="2" t="s">
        <v>20</v>
      </c>
      <c r="D622" s="216" t="s">
        <v>198</v>
      </c>
      <c r="E622" s="217" t="s">
        <v>10</v>
      </c>
      <c r="F622" s="218" t="s">
        <v>360</v>
      </c>
      <c r="G622" s="2"/>
      <c r="H622" s="390">
        <f>SUM(H623)</f>
        <v>8060735</v>
      </c>
      <c r="I622" s="390">
        <f t="shared" ref="I622:J622" si="227">SUM(I623)</f>
        <v>9138159</v>
      </c>
      <c r="J622" s="390">
        <f t="shared" si="227"/>
        <v>9138159</v>
      </c>
    </row>
    <row r="623" spans="1:10" ht="33" customHeight="1" x14ac:dyDescent="0.25">
      <c r="A623" s="3" t="s">
        <v>342</v>
      </c>
      <c r="B623" s="6">
        <v>10</v>
      </c>
      <c r="C623" s="2" t="s">
        <v>20</v>
      </c>
      <c r="D623" s="216" t="s">
        <v>198</v>
      </c>
      <c r="E623" s="217" t="s">
        <v>10</v>
      </c>
      <c r="F623" s="218" t="s">
        <v>454</v>
      </c>
      <c r="G623" s="2"/>
      <c r="H623" s="390">
        <f>SUM(H624:H624)</f>
        <v>8060735</v>
      </c>
      <c r="I623" s="390">
        <f t="shared" ref="I623:J623" si="228">SUM(I624:I624)</f>
        <v>9138159</v>
      </c>
      <c r="J623" s="390">
        <f t="shared" si="228"/>
        <v>9138159</v>
      </c>
    </row>
    <row r="624" spans="1:10" ht="18" customHeight="1" x14ac:dyDescent="0.25">
      <c r="A624" s="3" t="s">
        <v>40</v>
      </c>
      <c r="B624" s="6">
        <v>10</v>
      </c>
      <c r="C624" s="2" t="s">
        <v>20</v>
      </c>
      <c r="D624" s="216" t="s">
        <v>198</v>
      </c>
      <c r="E624" s="217" t="s">
        <v>10</v>
      </c>
      <c r="F624" s="218" t="s">
        <v>454</v>
      </c>
      <c r="G624" s="2" t="s">
        <v>39</v>
      </c>
      <c r="H624" s="392">
        <f>SUM(прил4!I402)</f>
        <v>8060735</v>
      </c>
      <c r="I624" s="392">
        <f>SUM(прил4!J402)</f>
        <v>9138159</v>
      </c>
      <c r="J624" s="392">
        <f>SUM(прил4!K402)</f>
        <v>9138159</v>
      </c>
    </row>
    <row r="625" spans="1:10" s="573" customFormat="1" ht="31.5" x14ac:dyDescent="0.25">
      <c r="A625" s="61" t="s">
        <v>718</v>
      </c>
      <c r="B625" s="6">
        <v>10</v>
      </c>
      <c r="C625" s="2" t="s">
        <v>20</v>
      </c>
      <c r="D625" s="216" t="s">
        <v>198</v>
      </c>
      <c r="E625" s="217" t="s">
        <v>12</v>
      </c>
      <c r="F625" s="218" t="s">
        <v>360</v>
      </c>
      <c r="G625" s="2"/>
      <c r="H625" s="390">
        <f>SUM(H626)</f>
        <v>0</v>
      </c>
      <c r="I625" s="390">
        <f t="shared" ref="I625:J625" si="229">SUM(I626)</f>
        <v>2816564</v>
      </c>
      <c r="J625" s="390">
        <f t="shared" si="229"/>
        <v>5633129</v>
      </c>
    </row>
    <row r="626" spans="1:10" s="573" customFormat="1" ht="48.75" customHeight="1" x14ac:dyDescent="0.25">
      <c r="A626" s="61" t="s">
        <v>719</v>
      </c>
      <c r="B626" s="6">
        <v>10</v>
      </c>
      <c r="C626" s="2" t="s">
        <v>20</v>
      </c>
      <c r="D626" s="216" t="s">
        <v>198</v>
      </c>
      <c r="E626" s="217" t="s">
        <v>12</v>
      </c>
      <c r="F626" s="218" t="s">
        <v>720</v>
      </c>
      <c r="G626" s="2"/>
      <c r="H626" s="390">
        <f>SUM(H627:H627)</f>
        <v>0</v>
      </c>
      <c r="I626" s="390">
        <f t="shared" ref="I626:J626" si="230">SUM(I627:I627)</f>
        <v>2816564</v>
      </c>
      <c r="J626" s="390">
        <f t="shared" si="230"/>
        <v>5633129</v>
      </c>
    </row>
    <row r="627" spans="1:10" s="573" customFormat="1" ht="31.5" x14ac:dyDescent="0.25">
      <c r="A627" s="61" t="s">
        <v>159</v>
      </c>
      <c r="B627" s="6">
        <v>10</v>
      </c>
      <c r="C627" s="2" t="s">
        <v>20</v>
      </c>
      <c r="D627" s="216" t="s">
        <v>198</v>
      </c>
      <c r="E627" s="217" t="s">
        <v>12</v>
      </c>
      <c r="F627" s="218" t="s">
        <v>720</v>
      </c>
      <c r="G627" s="2" t="s">
        <v>158</v>
      </c>
      <c r="H627" s="392">
        <f>SUM(прил4!I405)</f>
        <v>0</v>
      </c>
      <c r="I627" s="392">
        <f>SUM(прил4!J405)</f>
        <v>2816564</v>
      </c>
      <c r="J627" s="392">
        <f>SUM(прил4!K405)</f>
        <v>5633129</v>
      </c>
    </row>
    <row r="628" spans="1:10" ht="32.25" customHeight="1" x14ac:dyDescent="0.25">
      <c r="A628" s="75" t="s">
        <v>151</v>
      </c>
      <c r="B628" s="30">
        <v>10</v>
      </c>
      <c r="C628" s="28" t="s">
        <v>20</v>
      </c>
      <c r="D628" s="213" t="s">
        <v>417</v>
      </c>
      <c r="E628" s="214" t="s">
        <v>359</v>
      </c>
      <c r="F628" s="215" t="s">
        <v>360</v>
      </c>
      <c r="G628" s="28"/>
      <c r="H628" s="389">
        <f>SUM(H629)</f>
        <v>1687637</v>
      </c>
      <c r="I628" s="389">
        <f t="shared" ref="I628:J630" si="231">SUM(I629)</f>
        <v>1605366</v>
      </c>
      <c r="J628" s="389">
        <f t="shared" si="231"/>
        <v>1605366</v>
      </c>
    </row>
    <row r="629" spans="1:10" ht="49.5" customHeight="1" x14ac:dyDescent="0.25">
      <c r="A629" s="3" t="s">
        <v>152</v>
      </c>
      <c r="B629" s="334">
        <v>10</v>
      </c>
      <c r="C629" s="2" t="s">
        <v>20</v>
      </c>
      <c r="D629" s="216" t="s">
        <v>203</v>
      </c>
      <c r="E629" s="217" t="s">
        <v>359</v>
      </c>
      <c r="F629" s="218" t="s">
        <v>360</v>
      </c>
      <c r="G629" s="2"/>
      <c r="H629" s="390">
        <f>SUM(H630)</f>
        <v>1687637</v>
      </c>
      <c r="I629" s="390">
        <f t="shared" si="231"/>
        <v>1605366</v>
      </c>
      <c r="J629" s="390">
        <f t="shared" si="231"/>
        <v>1605366</v>
      </c>
    </row>
    <row r="630" spans="1:10" ht="17.25" customHeight="1" x14ac:dyDescent="0.25">
      <c r="A630" s="3" t="s">
        <v>418</v>
      </c>
      <c r="B630" s="6">
        <v>10</v>
      </c>
      <c r="C630" s="2" t="s">
        <v>20</v>
      </c>
      <c r="D630" s="216" t="s">
        <v>203</v>
      </c>
      <c r="E630" s="217" t="s">
        <v>10</v>
      </c>
      <c r="F630" s="218" t="s">
        <v>360</v>
      </c>
      <c r="G630" s="2"/>
      <c r="H630" s="390">
        <f>SUM(H631)</f>
        <v>1687637</v>
      </c>
      <c r="I630" s="390">
        <f t="shared" si="231"/>
        <v>1605366</v>
      </c>
      <c r="J630" s="390">
        <f t="shared" si="231"/>
        <v>1605366</v>
      </c>
    </row>
    <row r="631" spans="1:10" ht="16.5" customHeight="1" x14ac:dyDescent="0.25">
      <c r="A631" s="84" t="s">
        <v>153</v>
      </c>
      <c r="B631" s="334">
        <v>10</v>
      </c>
      <c r="C631" s="2" t="s">
        <v>20</v>
      </c>
      <c r="D631" s="216" t="s">
        <v>203</v>
      </c>
      <c r="E631" s="217" t="s">
        <v>10</v>
      </c>
      <c r="F631" s="218" t="s">
        <v>455</v>
      </c>
      <c r="G631" s="2"/>
      <c r="H631" s="390">
        <f>SUM(H632:H632)</f>
        <v>1687637</v>
      </c>
      <c r="I631" s="390">
        <f t="shared" ref="I631:J631" si="232">SUM(I632:I632)</f>
        <v>1605366</v>
      </c>
      <c r="J631" s="390">
        <f t="shared" si="232"/>
        <v>1605366</v>
      </c>
    </row>
    <row r="632" spans="1:10" ht="15.75" x14ac:dyDescent="0.25">
      <c r="A632" s="3" t="s">
        <v>40</v>
      </c>
      <c r="B632" s="334">
        <v>10</v>
      </c>
      <c r="C632" s="2" t="s">
        <v>20</v>
      </c>
      <c r="D632" s="216" t="s">
        <v>203</v>
      </c>
      <c r="E632" s="217" t="s">
        <v>10</v>
      </c>
      <c r="F632" s="218" t="s">
        <v>455</v>
      </c>
      <c r="G632" s="2" t="s">
        <v>39</v>
      </c>
      <c r="H632" s="392">
        <f>SUM(прил4!I725)</f>
        <v>1687637</v>
      </c>
      <c r="I632" s="392">
        <f>SUM(прил4!J725)</f>
        <v>1605366</v>
      </c>
      <c r="J632" s="392">
        <f>SUM(прил4!K725)</f>
        <v>1605366</v>
      </c>
    </row>
    <row r="633" spans="1:10" ht="47.25" x14ac:dyDescent="0.25">
      <c r="A633" s="27" t="s">
        <v>166</v>
      </c>
      <c r="B633" s="30">
        <v>10</v>
      </c>
      <c r="C633" s="28" t="s">
        <v>20</v>
      </c>
      <c r="D633" s="213" t="s">
        <v>410</v>
      </c>
      <c r="E633" s="214" t="s">
        <v>359</v>
      </c>
      <c r="F633" s="215" t="s">
        <v>360</v>
      </c>
      <c r="G633" s="28"/>
      <c r="H633" s="389">
        <f>SUM(H634)</f>
        <v>882000</v>
      </c>
      <c r="I633" s="389">
        <f t="shared" ref="I633:J636" si="233">SUM(I634)</f>
        <v>592863</v>
      </c>
      <c r="J633" s="389">
        <f t="shared" si="233"/>
        <v>592863</v>
      </c>
    </row>
    <row r="634" spans="1:10" ht="78.75" x14ac:dyDescent="0.25">
      <c r="A634" s="3" t="s">
        <v>167</v>
      </c>
      <c r="B634" s="334">
        <v>10</v>
      </c>
      <c r="C634" s="2" t="s">
        <v>20</v>
      </c>
      <c r="D634" s="216" t="s">
        <v>194</v>
      </c>
      <c r="E634" s="217" t="s">
        <v>359</v>
      </c>
      <c r="F634" s="218" t="s">
        <v>360</v>
      </c>
      <c r="G634" s="2"/>
      <c r="H634" s="390">
        <f>SUM(H635)</f>
        <v>882000</v>
      </c>
      <c r="I634" s="390">
        <f t="shared" si="233"/>
        <v>592863</v>
      </c>
      <c r="J634" s="390">
        <f t="shared" si="233"/>
        <v>592863</v>
      </c>
    </row>
    <row r="635" spans="1:10" ht="31.5" x14ac:dyDescent="0.25">
      <c r="A635" s="61" t="s">
        <v>416</v>
      </c>
      <c r="B635" s="334">
        <v>10</v>
      </c>
      <c r="C635" s="2" t="s">
        <v>20</v>
      </c>
      <c r="D635" s="216" t="s">
        <v>194</v>
      </c>
      <c r="E635" s="217" t="s">
        <v>10</v>
      </c>
      <c r="F635" s="218" t="s">
        <v>360</v>
      </c>
      <c r="G635" s="2"/>
      <c r="H635" s="390">
        <f>SUM(H636)</f>
        <v>882000</v>
      </c>
      <c r="I635" s="390">
        <f t="shared" si="233"/>
        <v>592863</v>
      </c>
      <c r="J635" s="390">
        <f t="shared" si="233"/>
        <v>592863</v>
      </c>
    </row>
    <row r="636" spans="1:10" ht="15.75" x14ac:dyDescent="0.25">
      <c r="A636" s="61" t="s">
        <v>547</v>
      </c>
      <c r="B636" s="334">
        <v>10</v>
      </c>
      <c r="C636" s="2" t="s">
        <v>20</v>
      </c>
      <c r="D636" s="216" t="s">
        <v>194</v>
      </c>
      <c r="E636" s="217" t="s">
        <v>10</v>
      </c>
      <c r="F636" s="218" t="s">
        <v>546</v>
      </c>
      <c r="G636" s="2"/>
      <c r="H636" s="390">
        <f>SUM(H637)</f>
        <v>882000</v>
      </c>
      <c r="I636" s="390">
        <f t="shared" si="233"/>
        <v>592863</v>
      </c>
      <c r="J636" s="390">
        <f t="shared" si="233"/>
        <v>592863</v>
      </c>
    </row>
    <row r="637" spans="1:10" ht="15.75" x14ac:dyDescent="0.25">
      <c r="A637" s="76" t="s">
        <v>40</v>
      </c>
      <c r="B637" s="334">
        <v>10</v>
      </c>
      <c r="C637" s="2" t="s">
        <v>20</v>
      </c>
      <c r="D637" s="216" t="s">
        <v>194</v>
      </c>
      <c r="E637" s="217" t="s">
        <v>10</v>
      </c>
      <c r="F637" s="218" t="s">
        <v>546</v>
      </c>
      <c r="G637" s="2" t="s">
        <v>39</v>
      </c>
      <c r="H637" s="392">
        <f>SUM(прил4!I410)</f>
        <v>882000</v>
      </c>
      <c r="I637" s="392">
        <f>SUM(прил4!J410)</f>
        <v>592863</v>
      </c>
      <c r="J637" s="392">
        <f>SUM(прил4!K410)</f>
        <v>592863</v>
      </c>
    </row>
    <row r="638" spans="1:10" s="9" customFormat="1" ht="16.5" customHeight="1" x14ac:dyDescent="0.25">
      <c r="A638" s="41" t="s">
        <v>70</v>
      </c>
      <c r="B638" s="40">
        <v>10</v>
      </c>
      <c r="C638" s="51" t="s">
        <v>68</v>
      </c>
      <c r="D638" s="210"/>
      <c r="E638" s="211"/>
      <c r="F638" s="212"/>
      <c r="G638" s="52"/>
      <c r="H638" s="396">
        <f>SUM(H639)</f>
        <v>2509508</v>
      </c>
      <c r="I638" s="396">
        <f t="shared" ref="I638:J638" si="234">SUM(I639)</f>
        <v>1004100</v>
      </c>
      <c r="J638" s="396">
        <f t="shared" si="234"/>
        <v>1004100</v>
      </c>
    </row>
    <row r="639" spans="1:10" ht="35.25" customHeight="1" x14ac:dyDescent="0.25">
      <c r="A639" s="92" t="s">
        <v>116</v>
      </c>
      <c r="B639" s="67">
        <v>10</v>
      </c>
      <c r="C639" s="68" t="s">
        <v>68</v>
      </c>
      <c r="D639" s="258" t="s">
        <v>168</v>
      </c>
      <c r="E639" s="259" t="s">
        <v>359</v>
      </c>
      <c r="F639" s="260" t="s">
        <v>360</v>
      </c>
      <c r="G639" s="31"/>
      <c r="H639" s="389">
        <f>SUM(H640+H650)</f>
        <v>2509508</v>
      </c>
      <c r="I639" s="389">
        <f t="shared" ref="I639:J639" si="235">SUM(I640+I650)</f>
        <v>1004100</v>
      </c>
      <c r="J639" s="389">
        <f t="shared" si="235"/>
        <v>1004100</v>
      </c>
    </row>
    <row r="640" spans="1:10" ht="48" customHeight="1" x14ac:dyDescent="0.25">
      <c r="A640" s="7" t="s">
        <v>115</v>
      </c>
      <c r="B640" s="34">
        <v>10</v>
      </c>
      <c r="C640" s="35" t="s">
        <v>68</v>
      </c>
      <c r="D640" s="255" t="s">
        <v>199</v>
      </c>
      <c r="E640" s="256" t="s">
        <v>359</v>
      </c>
      <c r="F640" s="257" t="s">
        <v>360</v>
      </c>
      <c r="G640" s="264"/>
      <c r="H640" s="390">
        <f>SUM(H641)</f>
        <v>1505408</v>
      </c>
      <c r="I640" s="390">
        <f>SUM(I641)</f>
        <v>0</v>
      </c>
      <c r="J640" s="390">
        <f>SUM(J641)</f>
        <v>0</v>
      </c>
    </row>
    <row r="641" spans="1:10" ht="36" customHeight="1" x14ac:dyDescent="0.25">
      <c r="A641" s="7" t="s">
        <v>383</v>
      </c>
      <c r="B641" s="34">
        <v>10</v>
      </c>
      <c r="C641" s="35" t="s">
        <v>68</v>
      </c>
      <c r="D641" s="255" t="s">
        <v>199</v>
      </c>
      <c r="E641" s="256" t="s">
        <v>10</v>
      </c>
      <c r="F641" s="257" t="s">
        <v>360</v>
      </c>
      <c r="G641" s="264"/>
      <c r="H641" s="390">
        <f>SUM(H642+H648+H645)</f>
        <v>1505408</v>
      </c>
      <c r="I641" s="390">
        <f>SUM(I642+I648+I645)</f>
        <v>0</v>
      </c>
      <c r="J641" s="390">
        <f>SUM(J642+J648+J645)</f>
        <v>0</v>
      </c>
    </row>
    <row r="642" spans="1:10" ht="32.25" customHeight="1" x14ac:dyDescent="0.25">
      <c r="A642" s="3" t="s">
        <v>85</v>
      </c>
      <c r="B642" s="34">
        <v>10</v>
      </c>
      <c r="C642" s="35" t="s">
        <v>68</v>
      </c>
      <c r="D642" s="255" t="s">
        <v>199</v>
      </c>
      <c r="E642" s="256" t="s">
        <v>10</v>
      </c>
      <c r="F642" s="257" t="s">
        <v>456</v>
      </c>
      <c r="G642" s="264"/>
      <c r="H642" s="390">
        <f>SUM(H643:H644)</f>
        <v>1413397</v>
      </c>
      <c r="I642" s="390">
        <f>SUM(I643:I644)</f>
        <v>0</v>
      </c>
      <c r="J642" s="390">
        <f>SUM(J643:J644)</f>
        <v>0</v>
      </c>
    </row>
    <row r="643" spans="1:10" ht="48.75" customHeight="1" x14ac:dyDescent="0.25">
      <c r="A643" s="84" t="s">
        <v>75</v>
      </c>
      <c r="B643" s="34">
        <v>10</v>
      </c>
      <c r="C643" s="35" t="s">
        <v>68</v>
      </c>
      <c r="D643" s="255" t="s">
        <v>199</v>
      </c>
      <c r="E643" s="256" t="s">
        <v>10</v>
      </c>
      <c r="F643" s="257" t="s">
        <v>456</v>
      </c>
      <c r="G643" s="2" t="s">
        <v>13</v>
      </c>
      <c r="H643" s="392">
        <f>SUM(прил4!I873)</f>
        <v>1358390</v>
      </c>
      <c r="I643" s="392"/>
      <c r="J643" s="392"/>
    </row>
    <row r="644" spans="1:10" ht="33" customHeight="1" x14ac:dyDescent="0.25">
      <c r="A644" s="89" t="s">
        <v>507</v>
      </c>
      <c r="B644" s="34">
        <v>10</v>
      </c>
      <c r="C644" s="35" t="s">
        <v>68</v>
      </c>
      <c r="D644" s="255" t="s">
        <v>199</v>
      </c>
      <c r="E644" s="256" t="s">
        <v>10</v>
      </c>
      <c r="F644" s="257" t="s">
        <v>456</v>
      </c>
      <c r="G644" s="2" t="s">
        <v>16</v>
      </c>
      <c r="H644" s="392">
        <f>SUM(прил4!I874)</f>
        <v>55007</v>
      </c>
      <c r="I644" s="392"/>
      <c r="J644" s="392"/>
    </row>
    <row r="645" spans="1:10" s="484" customFormat="1" ht="48.75" customHeight="1" x14ac:dyDescent="0.25">
      <c r="A645" s="61" t="s">
        <v>847</v>
      </c>
      <c r="B645" s="34">
        <v>10</v>
      </c>
      <c r="C645" s="35" t="s">
        <v>68</v>
      </c>
      <c r="D645" s="255" t="s">
        <v>199</v>
      </c>
      <c r="E645" s="256" t="s">
        <v>10</v>
      </c>
      <c r="F645" s="257" t="s">
        <v>626</v>
      </c>
      <c r="G645" s="2"/>
      <c r="H645" s="390">
        <f>SUM(H646:H647)</f>
        <v>0</v>
      </c>
      <c r="I645" s="390">
        <f>SUM(I646:I647)</f>
        <v>0</v>
      </c>
      <c r="J645" s="390">
        <f>SUM(J646:J647)</f>
        <v>0</v>
      </c>
    </row>
    <row r="646" spans="1:10" s="484" customFormat="1" ht="48" customHeight="1" x14ac:dyDescent="0.25">
      <c r="A646" s="101" t="s">
        <v>75</v>
      </c>
      <c r="B646" s="34">
        <v>10</v>
      </c>
      <c r="C646" s="35" t="s">
        <v>68</v>
      </c>
      <c r="D646" s="255" t="s">
        <v>199</v>
      </c>
      <c r="E646" s="256" t="s">
        <v>10</v>
      </c>
      <c r="F646" s="257" t="s">
        <v>626</v>
      </c>
      <c r="G646" s="2" t="s">
        <v>13</v>
      </c>
      <c r="H646" s="392">
        <f>SUM(прил4!I876)</f>
        <v>0</v>
      </c>
      <c r="I646" s="392">
        <f>SUM(прил4!J876)</f>
        <v>0</v>
      </c>
      <c r="J646" s="392">
        <f>SUM(прил4!K876)</f>
        <v>0</v>
      </c>
    </row>
    <row r="647" spans="1:10" s="484" customFormat="1" ht="33.75" hidden="1" customHeight="1" x14ac:dyDescent="0.25">
      <c r="A647" s="110" t="s">
        <v>507</v>
      </c>
      <c r="B647" s="34">
        <v>10</v>
      </c>
      <c r="C647" s="35" t="s">
        <v>68</v>
      </c>
      <c r="D647" s="255" t="s">
        <v>199</v>
      </c>
      <c r="E647" s="256" t="s">
        <v>10</v>
      </c>
      <c r="F647" s="257" t="s">
        <v>626</v>
      </c>
      <c r="G647" s="2" t="s">
        <v>16</v>
      </c>
      <c r="H647" s="392">
        <f>SUM(прил4!I877)</f>
        <v>0</v>
      </c>
      <c r="I647" s="392">
        <f>SUM(прил4!J877)</f>
        <v>0</v>
      </c>
      <c r="J647" s="392">
        <f>SUM(прил4!K877)</f>
        <v>0</v>
      </c>
    </row>
    <row r="648" spans="1:10" ht="30.75" customHeight="1" x14ac:dyDescent="0.25">
      <c r="A648" s="3" t="s">
        <v>74</v>
      </c>
      <c r="B648" s="34">
        <v>10</v>
      </c>
      <c r="C648" s="35" t="s">
        <v>68</v>
      </c>
      <c r="D648" s="255" t="s">
        <v>199</v>
      </c>
      <c r="E648" s="256" t="s">
        <v>10</v>
      </c>
      <c r="F648" s="257" t="s">
        <v>364</v>
      </c>
      <c r="G648" s="2"/>
      <c r="H648" s="390">
        <f>SUM(H649)</f>
        <v>92011</v>
      </c>
      <c r="I648" s="390">
        <f t="shared" ref="I648:J648" si="236">SUM(I649)</f>
        <v>0</v>
      </c>
      <c r="J648" s="390">
        <f t="shared" si="236"/>
        <v>0</v>
      </c>
    </row>
    <row r="649" spans="1:10" ht="48.75" customHeight="1" x14ac:dyDescent="0.25">
      <c r="A649" s="84" t="s">
        <v>75</v>
      </c>
      <c r="B649" s="34">
        <v>10</v>
      </c>
      <c r="C649" s="35" t="s">
        <v>68</v>
      </c>
      <c r="D649" s="255" t="s">
        <v>199</v>
      </c>
      <c r="E649" s="256" t="s">
        <v>10</v>
      </c>
      <c r="F649" s="257" t="s">
        <v>364</v>
      </c>
      <c r="G649" s="2" t="s">
        <v>13</v>
      </c>
      <c r="H649" s="392">
        <f>SUM(прил4!I879)</f>
        <v>92011</v>
      </c>
      <c r="I649" s="392">
        <f>SUM(прил4!J414)</f>
        <v>0</v>
      </c>
      <c r="J649" s="392">
        <f>SUM(прил4!K414)</f>
        <v>0</v>
      </c>
    </row>
    <row r="650" spans="1:10" ht="66.75" customHeight="1" x14ac:dyDescent="0.25">
      <c r="A650" s="76" t="s">
        <v>104</v>
      </c>
      <c r="B650" s="34">
        <v>10</v>
      </c>
      <c r="C650" s="35" t="s">
        <v>68</v>
      </c>
      <c r="D650" s="255" t="s">
        <v>198</v>
      </c>
      <c r="E650" s="256" t="s">
        <v>359</v>
      </c>
      <c r="F650" s="257" t="s">
        <v>360</v>
      </c>
      <c r="G650" s="2"/>
      <c r="H650" s="390">
        <f>SUM(H651)</f>
        <v>1004100</v>
      </c>
      <c r="I650" s="390">
        <f t="shared" ref="I650:J654" si="237">SUM(I651)</f>
        <v>1004100</v>
      </c>
      <c r="J650" s="390">
        <f t="shared" si="237"/>
        <v>1004100</v>
      </c>
    </row>
    <row r="651" spans="1:10" ht="33" customHeight="1" x14ac:dyDescent="0.25">
      <c r="A651" s="266" t="s">
        <v>367</v>
      </c>
      <c r="B651" s="34">
        <v>10</v>
      </c>
      <c r="C651" s="35" t="s">
        <v>68</v>
      </c>
      <c r="D651" s="255" t="s">
        <v>198</v>
      </c>
      <c r="E651" s="256" t="s">
        <v>10</v>
      </c>
      <c r="F651" s="257" t="s">
        <v>360</v>
      </c>
      <c r="G651" s="2"/>
      <c r="H651" s="390">
        <f>SUM(H652)</f>
        <v>1004100</v>
      </c>
      <c r="I651" s="390">
        <f t="shared" si="237"/>
        <v>1004100</v>
      </c>
      <c r="J651" s="390">
        <f t="shared" si="237"/>
        <v>1004100</v>
      </c>
    </row>
    <row r="652" spans="1:10" ht="47.25" customHeight="1" x14ac:dyDescent="0.25">
      <c r="A652" s="84" t="s">
        <v>76</v>
      </c>
      <c r="B652" s="2" t="s">
        <v>10</v>
      </c>
      <c r="C652" s="2" t="s">
        <v>20</v>
      </c>
      <c r="D652" s="234" t="s">
        <v>198</v>
      </c>
      <c r="E652" s="235" t="s">
        <v>10</v>
      </c>
      <c r="F652" s="236" t="s">
        <v>368</v>
      </c>
      <c r="G652" s="2"/>
      <c r="H652" s="390">
        <f>SUM(H653)</f>
        <v>1004100</v>
      </c>
      <c r="I652" s="390">
        <f t="shared" ref="I652:J652" si="238">SUM(I653)</f>
        <v>1004100</v>
      </c>
      <c r="J652" s="390">
        <f t="shared" si="238"/>
        <v>1004100</v>
      </c>
    </row>
    <row r="653" spans="1:10" ht="49.5" customHeight="1" x14ac:dyDescent="0.25">
      <c r="A653" s="84" t="s">
        <v>75</v>
      </c>
      <c r="B653" s="2" t="s">
        <v>10</v>
      </c>
      <c r="C653" s="2" t="s">
        <v>20</v>
      </c>
      <c r="D653" s="234" t="s">
        <v>198</v>
      </c>
      <c r="E653" s="235" t="s">
        <v>10</v>
      </c>
      <c r="F653" s="236" t="s">
        <v>368</v>
      </c>
      <c r="G653" s="2" t="s">
        <v>13</v>
      </c>
      <c r="H653" s="391">
        <f>SUM(прил4!I418)</f>
        <v>1004100</v>
      </c>
      <c r="I653" s="391">
        <f>SUM(прил4!J418)</f>
        <v>1004100</v>
      </c>
      <c r="J653" s="391">
        <f>SUM(прил4!K418)</f>
        <v>1004100</v>
      </c>
    </row>
    <row r="654" spans="1:10" ht="33" customHeight="1" x14ac:dyDescent="0.25">
      <c r="A654" s="79" t="s">
        <v>95</v>
      </c>
      <c r="B654" s="34">
        <v>10</v>
      </c>
      <c r="C654" s="35" t="s">
        <v>68</v>
      </c>
      <c r="D654" s="255" t="s">
        <v>198</v>
      </c>
      <c r="E654" s="256" t="s">
        <v>10</v>
      </c>
      <c r="F654" s="257" t="s">
        <v>369</v>
      </c>
      <c r="G654" s="2"/>
      <c r="H654" s="390">
        <f>SUM(H655)</f>
        <v>0</v>
      </c>
      <c r="I654" s="390">
        <f t="shared" si="237"/>
        <v>0</v>
      </c>
      <c r="J654" s="390">
        <f t="shared" si="237"/>
        <v>0</v>
      </c>
    </row>
    <row r="655" spans="1:10" ht="32.25" customHeight="1" x14ac:dyDescent="0.25">
      <c r="A655" s="89" t="s">
        <v>507</v>
      </c>
      <c r="B655" s="34">
        <v>10</v>
      </c>
      <c r="C655" s="35" t="s">
        <v>68</v>
      </c>
      <c r="D655" s="255" t="s">
        <v>198</v>
      </c>
      <c r="E655" s="256" t="s">
        <v>10</v>
      </c>
      <c r="F655" s="257" t="s">
        <v>369</v>
      </c>
      <c r="G655" s="2" t="s">
        <v>16</v>
      </c>
      <c r="H655" s="391">
        <f>SUM(прил4!I887)</f>
        <v>0</v>
      </c>
      <c r="I655" s="392">
        <f>SUM(прил4!J420)</f>
        <v>0</v>
      </c>
      <c r="J655" s="392">
        <f>SUM(прил4!K420)</f>
        <v>0</v>
      </c>
    </row>
    <row r="656" spans="1:10" ht="15.75" x14ac:dyDescent="0.25">
      <c r="A656" s="74" t="s">
        <v>43</v>
      </c>
      <c r="B656" s="39">
        <v>11</v>
      </c>
      <c r="C656" s="39"/>
      <c r="D656" s="243"/>
      <c r="E656" s="244"/>
      <c r="F656" s="245"/>
      <c r="G656" s="15"/>
      <c r="H656" s="438">
        <f>SUM(H657)</f>
        <v>75000</v>
      </c>
      <c r="I656" s="438">
        <f t="shared" ref="I656:J660" si="239">SUM(I657)</f>
        <v>150000</v>
      </c>
      <c r="J656" s="438">
        <f t="shared" si="239"/>
        <v>150000</v>
      </c>
    </row>
    <row r="657" spans="1:10" ht="15.75" x14ac:dyDescent="0.25">
      <c r="A657" s="86" t="s">
        <v>44</v>
      </c>
      <c r="B657" s="40">
        <v>11</v>
      </c>
      <c r="C657" s="23" t="s">
        <v>12</v>
      </c>
      <c r="D657" s="210"/>
      <c r="E657" s="211"/>
      <c r="F657" s="212"/>
      <c r="G657" s="22"/>
      <c r="H657" s="396">
        <f>SUM(H658)</f>
        <v>75000</v>
      </c>
      <c r="I657" s="396">
        <f t="shared" si="239"/>
        <v>150000</v>
      </c>
      <c r="J657" s="396">
        <f t="shared" si="239"/>
        <v>150000</v>
      </c>
    </row>
    <row r="658" spans="1:10" ht="64.5" customHeight="1" x14ac:dyDescent="0.25">
      <c r="A658" s="66" t="s">
        <v>140</v>
      </c>
      <c r="B658" s="28" t="s">
        <v>45</v>
      </c>
      <c r="C658" s="28" t="s">
        <v>12</v>
      </c>
      <c r="D658" s="213" t="s">
        <v>432</v>
      </c>
      <c r="E658" s="214" t="s">
        <v>359</v>
      </c>
      <c r="F658" s="215" t="s">
        <v>360</v>
      </c>
      <c r="G658" s="28"/>
      <c r="H658" s="389">
        <f>SUM(H659)</f>
        <v>75000</v>
      </c>
      <c r="I658" s="389">
        <f t="shared" si="239"/>
        <v>150000</v>
      </c>
      <c r="J658" s="389">
        <f t="shared" si="239"/>
        <v>150000</v>
      </c>
    </row>
    <row r="659" spans="1:10" ht="81.75" customHeight="1" x14ac:dyDescent="0.25">
      <c r="A659" s="80" t="s">
        <v>155</v>
      </c>
      <c r="B659" s="2" t="s">
        <v>45</v>
      </c>
      <c r="C659" s="2" t="s">
        <v>12</v>
      </c>
      <c r="D659" s="216" t="s">
        <v>216</v>
      </c>
      <c r="E659" s="217" t="s">
        <v>359</v>
      </c>
      <c r="F659" s="218" t="s">
        <v>360</v>
      </c>
      <c r="G659" s="2"/>
      <c r="H659" s="390">
        <f>SUM(H660)</f>
        <v>75000</v>
      </c>
      <c r="I659" s="390">
        <f t="shared" si="239"/>
        <v>150000</v>
      </c>
      <c r="J659" s="390">
        <f t="shared" si="239"/>
        <v>150000</v>
      </c>
    </row>
    <row r="660" spans="1:10" ht="32.25" customHeight="1" x14ac:dyDescent="0.25">
      <c r="A660" s="80" t="s">
        <v>459</v>
      </c>
      <c r="B660" s="2" t="s">
        <v>45</v>
      </c>
      <c r="C660" s="2" t="s">
        <v>12</v>
      </c>
      <c r="D660" s="216" t="s">
        <v>216</v>
      </c>
      <c r="E660" s="217" t="s">
        <v>10</v>
      </c>
      <c r="F660" s="218" t="s">
        <v>360</v>
      </c>
      <c r="G660" s="2"/>
      <c r="H660" s="390">
        <f>SUM(H661)</f>
        <v>75000</v>
      </c>
      <c r="I660" s="390">
        <f t="shared" si="239"/>
        <v>150000</v>
      </c>
      <c r="J660" s="390">
        <f t="shared" si="239"/>
        <v>150000</v>
      </c>
    </row>
    <row r="661" spans="1:10" ht="47.25" x14ac:dyDescent="0.25">
      <c r="A661" s="3" t="s">
        <v>156</v>
      </c>
      <c r="B661" s="2" t="s">
        <v>45</v>
      </c>
      <c r="C661" s="2" t="s">
        <v>12</v>
      </c>
      <c r="D661" s="216" t="s">
        <v>216</v>
      </c>
      <c r="E661" s="217" t="s">
        <v>10</v>
      </c>
      <c r="F661" s="218" t="s">
        <v>460</v>
      </c>
      <c r="G661" s="2"/>
      <c r="H661" s="390">
        <f>SUM(H662:H663)</f>
        <v>75000</v>
      </c>
      <c r="I661" s="390">
        <f t="shared" ref="I661:J661" si="240">SUM(I662:I663)</f>
        <v>150000</v>
      </c>
      <c r="J661" s="390">
        <f t="shared" si="240"/>
        <v>150000</v>
      </c>
    </row>
    <row r="662" spans="1:10" ht="31.5" x14ac:dyDescent="0.25">
      <c r="A662" s="89" t="s">
        <v>507</v>
      </c>
      <c r="B662" s="2" t="s">
        <v>45</v>
      </c>
      <c r="C662" s="2" t="s">
        <v>12</v>
      </c>
      <c r="D662" s="216" t="s">
        <v>216</v>
      </c>
      <c r="E662" s="217" t="s">
        <v>10</v>
      </c>
      <c r="F662" s="218" t="s">
        <v>460</v>
      </c>
      <c r="G662" s="2" t="s">
        <v>16</v>
      </c>
      <c r="H662" s="392">
        <f>SUM(прил4!I830+прил4!I427)</f>
        <v>18964</v>
      </c>
      <c r="I662" s="392">
        <f>SUM(прил4!J427)</f>
        <v>70000</v>
      </c>
      <c r="J662" s="392">
        <f>SUM(прил4!K427)</f>
        <v>70000</v>
      </c>
    </row>
    <row r="663" spans="1:10" s="570" customFormat="1" ht="15.75" x14ac:dyDescent="0.25">
      <c r="A663" s="61" t="s">
        <v>40</v>
      </c>
      <c r="B663" s="2" t="s">
        <v>45</v>
      </c>
      <c r="C663" s="2" t="s">
        <v>12</v>
      </c>
      <c r="D663" s="216" t="s">
        <v>216</v>
      </c>
      <c r="E663" s="217" t="s">
        <v>10</v>
      </c>
      <c r="F663" s="218" t="s">
        <v>460</v>
      </c>
      <c r="G663" s="2" t="s">
        <v>39</v>
      </c>
      <c r="H663" s="392">
        <f>SUM(прил4!I831+прил4!I428)</f>
        <v>56036</v>
      </c>
      <c r="I663" s="392">
        <f>SUM(прил4!J428)</f>
        <v>80000</v>
      </c>
      <c r="J663" s="392">
        <f>SUM(прил4!K428)</f>
        <v>80000</v>
      </c>
    </row>
    <row r="664" spans="1:10" ht="47.25" x14ac:dyDescent="0.25">
      <c r="A664" s="74" t="s">
        <v>46</v>
      </c>
      <c r="B664" s="39">
        <v>14</v>
      </c>
      <c r="C664" s="39"/>
      <c r="D664" s="243"/>
      <c r="E664" s="244"/>
      <c r="F664" s="245"/>
      <c r="G664" s="15"/>
      <c r="H664" s="438">
        <f>SUM(H665+H671)</f>
        <v>10559024</v>
      </c>
      <c r="I664" s="438">
        <f t="shared" ref="I664:J664" si="241">SUM(I665+I671)</f>
        <v>5741151</v>
      </c>
      <c r="J664" s="438">
        <f t="shared" si="241"/>
        <v>5279219</v>
      </c>
    </row>
    <row r="665" spans="1:10" ht="31.5" customHeight="1" x14ac:dyDescent="0.25">
      <c r="A665" s="86" t="s">
        <v>47</v>
      </c>
      <c r="B665" s="40">
        <v>14</v>
      </c>
      <c r="C665" s="23" t="s">
        <v>10</v>
      </c>
      <c r="D665" s="210"/>
      <c r="E665" s="211"/>
      <c r="F665" s="212"/>
      <c r="G665" s="22"/>
      <c r="H665" s="396">
        <f>SUM(H666)</f>
        <v>6599024</v>
      </c>
      <c r="I665" s="396">
        <f t="shared" ref="I665:J669" si="242">SUM(I666)</f>
        <v>5741151</v>
      </c>
      <c r="J665" s="396">
        <f t="shared" si="242"/>
        <v>5279219</v>
      </c>
    </row>
    <row r="666" spans="1:10" ht="32.25" customHeight="1" x14ac:dyDescent="0.25">
      <c r="A666" s="75" t="s">
        <v>113</v>
      </c>
      <c r="B666" s="30">
        <v>14</v>
      </c>
      <c r="C666" s="28" t="s">
        <v>10</v>
      </c>
      <c r="D666" s="213" t="s">
        <v>196</v>
      </c>
      <c r="E666" s="214" t="s">
        <v>359</v>
      </c>
      <c r="F666" s="215" t="s">
        <v>360</v>
      </c>
      <c r="G666" s="28"/>
      <c r="H666" s="389">
        <f>SUM(H667)</f>
        <v>6599024</v>
      </c>
      <c r="I666" s="389">
        <f t="shared" si="242"/>
        <v>5741151</v>
      </c>
      <c r="J666" s="389">
        <f t="shared" si="242"/>
        <v>5279219</v>
      </c>
    </row>
    <row r="667" spans="1:10" ht="50.25" customHeight="1" x14ac:dyDescent="0.25">
      <c r="A667" s="84" t="s">
        <v>157</v>
      </c>
      <c r="B667" s="334">
        <v>14</v>
      </c>
      <c r="C667" s="2" t="s">
        <v>10</v>
      </c>
      <c r="D667" s="216" t="s">
        <v>200</v>
      </c>
      <c r="E667" s="217" t="s">
        <v>359</v>
      </c>
      <c r="F667" s="218" t="s">
        <v>360</v>
      </c>
      <c r="G667" s="2"/>
      <c r="H667" s="390">
        <f>SUM(H668)</f>
        <v>6599024</v>
      </c>
      <c r="I667" s="390">
        <f t="shared" si="242"/>
        <v>5741151</v>
      </c>
      <c r="J667" s="390">
        <f t="shared" si="242"/>
        <v>5279219</v>
      </c>
    </row>
    <row r="668" spans="1:10" ht="31.5" customHeight="1" x14ac:dyDescent="0.25">
      <c r="A668" s="84" t="s">
        <v>461</v>
      </c>
      <c r="B668" s="334">
        <v>14</v>
      </c>
      <c r="C668" s="2" t="s">
        <v>10</v>
      </c>
      <c r="D668" s="216" t="s">
        <v>200</v>
      </c>
      <c r="E668" s="217" t="s">
        <v>12</v>
      </c>
      <c r="F668" s="218" t="s">
        <v>360</v>
      </c>
      <c r="G668" s="2"/>
      <c r="H668" s="390">
        <f>SUM(H669)</f>
        <v>6599024</v>
      </c>
      <c r="I668" s="390">
        <f t="shared" si="242"/>
        <v>5741151</v>
      </c>
      <c r="J668" s="390">
        <f t="shared" si="242"/>
        <v>5279219</v>
      </c>
    </row>
    <row r="669" spans="1:10" ht="32.25" customHeight="1" x14ac:dyDescent="0.25">
      <c r="A669" s="84" t="s">
        <v>463</v>
      </c>
      <c r="B669" s="334">
        <v>14</v>
      </c>
      <c r="C669" s="2" t="s">
        <v>10</v>
      </c>
      <c r="D669" s="216" t="s">
        <v>200</v>
      </c>
      <c r="E669" s="217" t="s">
        <v>12</v>
      </c>
      <c r="F669" s="218" t="s">
        <v>462</v>
      </c>
      <c r="G669" s="2"/>
      <c r="H669" s="390">
        <f>SUM(H670)</f>
        <v>6599024</v>
      </c>
      <c r="I669" s="390">
        <f t="shared" si="242"/>
        <v>5741151</v>
      </c>
      <c r="J669" s="390">
        <f t="shared" si="242"/>
        <v>5279219</v>
      </c>
    </row>
    <row r="670" spans="1:10" ht="15.75" x14ac:dyDescent="0.25">
      <c r="A670" s="84" t="s">
        <v>21</v>
      </c>
      <c r="B670" s="334">
        <v>14</v>
      </c>
      <c r="C670" s="2" t="s">
        <v>10</v>
      </c>
      <c r="D670" s="216" t="s">
        <v>200</v>
      </c>
      <c r="E670" s="217" t="s">
        <v>12</v>
      </c>
      <c r="F670" s="218" t="s">
        <v>462</v>
      </c>
      <c r="G670" s="2" t="s">
        <v>66</v>
      </c>
      <c r="H670" s="392">
        <f>SUM(прил4!I468)</f>
        <v>6599024</v>
      </c>
      <c r="I670" s="392">
        <f>SUM(прил4!J468)</f>
        <v>5741151</v>
      </c>
      <c r="J670" s="392">
        <f>SUM(прил4!K468)</f>
        <v>5279219</v>
      </c>
    </row>
    <row r="671" spans="1:10" ht="15.75" x14ac:dyDescent="0.25">
      <c r="A671" s="86" t="s">
        <v>162</v>
      </c>
      <c r="B671" s="40">
        <v>14</v>
      </c>
      <c r="C671" s="23" t="s">
        <v>15</v>
      </c>
      <c r="D671" s="210"/>
      <c r="E671" s="211"/>
      <c r="F671" s="212"/>
      <c r="G671" s="23"/>
      <c r="H671" s="396">
        <f>SUM(H672)</f>
        <v>3960000</v>
      </c>
      <c r="I671" s="396">
        <f t="shared" ref="I671:J675" si="243">SUM(I672)</f>
        <v>0</v>
      </c>
      <c r="J671" s="396">
        <f t="shared" si="243"/>
        <v>0</v>
      </c>
    </row>
    <row r="672" spans="1:10" ht="33.75" customHeight="1" x14ac:dyDescent="0.25">
      <c r="A672" s="75" t="s">
        <v>113</v>
      </c>
      <c r="B672" s="30">
        <v>14</v>
      </c>
      <c r="C672" s="28" t="s">
        <v>15</v>
      </c>
      <c r="D672" s="213" t="s">
        <v>196</v>
      </c>
      <c r="E672" s="214" t="s">
        <v>359</v>
      </c>
      <c r="F672" s="215" t="s">
        <v>360</v>
      </c>
      <c r="G672" s="28"/>
      <c r="H672" s="389">
        <f>SUM(H673)</f>
        <v>3960000</v>
      </c>
      <c r="I672" s="389">
        <f t="shared" si="243"/>
        <v>0</v>
      </c>
      <c r="J672" s="389">
        <f t="shared" si="243"/>
        <v>0</v>
      </c>
    </row>
    <row r="673" spans="1:10" ht="50.25" customHeight="1" x14ac:dyDescent="0.25">
      <c r="A673" s="84" t="s">
        <v>157</v>
      </c>
      <c r="B673" s="334">
        <v>14</v>
      </c>
      <c r="C673" s="2" t="s">
        <v>15</v>
      </c>
      <c r="D673" s="216" t="s">
        <v>200</v>
      </c>
      <c r="E673" s="217" t="s">
        <v>359</v>
      </c>
      <c r="F673" s="218" t="s">
        <v>360</v>
      </c>
      <c r="G673" s="72"/>
      <c r="H673" s="390">
        <f>SUM(H674)</f>
        <v>3960000</v>
      </c>
      <c r="I673" s="390">
        <f t="shared" si="243"/>
        <v>0</v>
      </c>
      <c r="J673" s="390">
        <f t="shared" si="243"/>
        <v>0</v>
      </c>
    </row>
    <row r="674" spans="1:10" ht="35.25" customHeight="1" x14ac:dyDescent="0.25">
      <c r="A674" s="338" t="s">
        <v>498</v>
      </c>
      <c r="B674" s="279">
        <v>14</v>
      </c>
      <c r="C674" s="36" t="s">
        <v>15</v>
      </c>
      <c r="D674" s="255" t="s">
        <v>200</v>
      </c>
      <c r="E674" s="256" t="s">
        <v>20</v>
      </c>
      <c r="F674" s="257" t="s">
        <v>360</v>
      </c>
      <c r="G674" s="72"/>
      <c r="H674" s="390">
        <f>SUM(H675)</f>
        <v>3960000</v>
      </c>
      <c r="I674" s="390">
        <f t="shared" si="243"/>
        <v>0</v>
      </c>
      <c r="J674" s="390">
        <f t="shared" si="243"/>
        <v>0</v>
      </c>
    </row>
    <row r="675" spans="1:10" ht="35.25" customHeight="1" x14ac:dyDescent="0.25">
      <c r="A675" s="69" t="s">
        <v>691</v>
      </c>
      <c r="B675" s="279">
        <v>14</v>
      </c>
      <c r="C675" s="36" t="s">
        <v>15</v>
      </c>
      <c r="D675" s="255" t="s">
        <v>200</v>
      </c>
      <c r="E675" s="256" t="s">
        <v>20</v>
      </c>
      <c r="F675" s="257" t="s">
        <v>499</v>
      </c>
      <c r="G675" s="72"/>
      <c r="H675" s="390">
        <f>SUM(H676)</f>
        <v>3960000</v>
      </c>
      <c r="I675" s="390">
        <f t="shared" si="243"/>
        <v>0</v>
      </c>
      <c r="J675" s="390">
        <f t="shared" si="243"/>
        <v>0</v>
      </c>
    </row>
    <row r="676" spans="1:10" ht="16.5" customHeight="1" x14ac:dyDescent="0.25">
      <c r="A676" s="339" t="s">
        <v>21</v>
      </c>
      <c r="B676" s="279">
        <v>14</v>
      </c>
      <c r="C676" s="36" t="s">
        <v>15</v>
      </c>
      <c r="D676" s="255" t="s">
        <v>200</v>
      </c>
      <c r="E676" s="256" t="s">
        <v>20</v>
      </c>
      <c r="F676" s="257" t="s">
        <v>499</v>
      </c>
      <c r="G676" s="2" t="s">
        <v>66</v>
      </c>
      <c r="H676" s="377">
        <f>SUM(прил4!I474)</f>
        <v>3960000</v>
      </c>
      <c r="I676" s="377">
        <f>SUM(прил4!J474)</f>
        <v>0</v>
      </c>
      <c r="J676" s="377">
        <f>SUM(прил4!K474)</f>
        <v>0</v>
      </c>
    </row>
    <row r="677" spans="1:10" ht="15.75" x14ac:dyDescent="0.25">
      <c r="A677" s="423" t="s">
        <v>810</v>
      </c>
      <c r="B677" s="631"/>
      <c r="C677" s="631"/>
      <c r="D677" s="631"/>
      <c r="E677" s="631"/>
      <c r="F677" s="631"/>
      <c r="G677" s="631"/>
      <c r="H677" s="632"/>
      <c r="I677" s="405">
        <f>SUM(прил4!J888)</f>
        <v>3363332</v>
      </c>
      <c r="J677" s="405">
        <f>SUM(прил4!K888)</f>
        <v>6750840</v>
      </c>
    </row>
  </sheetData>
  <mergeCells count="3">
    <mergeCell ref="D14:F14"/>
    <mergeCell ref="K225:M225"/>
    <mergeCell ref="A10:J12"/>
  </mergeCells>
  <pageMargins left="0.78740157480314965" right="0.19685039370078741" top="0.74803149606299213" bottom="0.74803149606299213" header="0.31496062992125984" footer="0.31496062992125984"/>
  <pageSetup paperSize="9" scale="5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888"/>
  <sheetViews>
    <sheetView zoomScaleNormal="100" workbookViewId="0">
      <selection activeCell="A9" sqref="A9:I9"/>
    </sheetView>
  </sheetViews>
  <sheetFormatPr defaultRowHeight="15" x14ac:dyDescent="0.25"/>
  <cols>
    <col min="1" max="1" width="71.8554687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9" width="13.42578125" customWidth="1"/>
    <col min="10" max="11" width="13.42578125" style="611" customWidth="1"/>
    <col min="12" max="12" width="12.42578125" customWidth="1"/>
    <col min="13" max="13" width="11.5703125" customWidth="1"/>
    <col min="14" max="15" width="10.85546875" bestFit="1" customWidth="1"/>
  </cols>
  <sheetData>
    <row r="1" spans="1:15" x14ac:dyDescent="0.25">
      <c r="D1" s="350" t="s">
        <v>771</v>
      </c>
      <c r="E1" s="350"/>
      <c r="F1" s="350"/>
      <c r="G1" s="1"/>
    </row>
    <row r="2" spans="1:15" x14ac:dyDescent="0.25">
      <c r="D2" s="350" t="s">
        <v>7</v>
      </c>
      <c r="E2" s="350"/>
      <c r="F2" s="350"/>
    </row>
    <row r="3" spans="1:15" x14ac:dyDescent="0.25">
      <c r="D3" s="350" t="s">
        <v>6</v>
      </c>
      <c r="E3" s="350"/>
      <c r="F3" s="350"/>
    </row>
    <row r="4" spans="1:15" x14ac:dyDescent="0.25">
      <c r="D4" s="350" t="s">
        <v>86</v>
      </c>
      <c r="E4" s="350"/>
      <c r="F4" s="350"/>
    </row>
    <row r="5" spans="1:15" x14ac:dyDescent="0.25">
      <c r="D5" s="350" t="s">
        <v>756</v>
      </c>
      <c r="E5" s="350"/>
      <c r="F5" s="350"/>
    </row>
    <row r="6" spans="1:15" x14ac:dyDescent="0.25">
      <c r="D6" s="350" t="s">
        <v>757</v>
      </c>
      <c r="E6" s="350"/>
      <c r="F6" s="350"/>
    </row>
    <row r="7" spans="1:15" x14ac:dyDescent="0.25">
      <c r="D7" s="4" t="s">
        <v>864</v>
      </c>
      <c r="E7" s="4"/>
      <c r="F7" s="4"/>
    </row>
    <row r="8" spans="1:15" x14ac:dyDescent="0.25">
      <c r="D8" s="550" t="s">
        <v>881</v>
      </c>
      <c r="E8" s="350"/>
      <c r="F8" s="350"/>
    </row>
    <row r="9" spans="1:15" ht="18.75" x14ac:dyDescent="0.25">
      <c r="A9" s="679" t="s">
        <v>467</v>
      </c>
      <c r="B9" s="679"/>
      <c r="C9" s="679"/>
      <c r="D9" s="679"/>
      <c r="E9" s="679"/>
      <c r="F9" s="679"/>
      <c r="G9" s="679"/>
      <c r="H9" s="679"/>
      <c r="I9" s="679"/>
      <c r="J9" s="613"/>
      <c r="K9" s="613"/>
    </row>
    <row r="10" spans="1:15" ht="18.75" x14ac:dyDescent="0.25">
      <c r="A10" s="679" t="s">
        <v>67</v>
      </c>
      <c r="B10" s="679"/>
      <c r="C10" s="679"/>
      <c r="D10" s="679"/>
      <c r="E10" s="679"/>
      <c r="F10" s="679"/>
      <c r="G10" s="679"/>
      <c r="H10" s="679"/>
      <c r="I10" s="679"/>
      <c r="J10" s="613"/>
      <c r="K10" s="613"/>
    </row>
    <row r="11" spans="1:15" ht="18.75" x14ac:dyDescent="0.25">
      <c r="A11" s="679" t="s">
        <v>766</v>
      </c>
      <c r="B11" s="679"/>
      <c r="C11" s="679"/>
      <c r="D11" s="679"/>
      <c r="E11" s="679"/>
      <c r="F11" s="679"/>
      <c r="G11" s="679"/>
      <c r="H11" s="679"/>
      <c r="I11" s="679"/>
      <c r="J11" s="613"/>
      <c r="K11" s="613"/>
    </row>
    <row r="12" spans="1:15" ht="15.75" x14ac:dyDescent="0.25">
      <c r="C12" s="346"/>
      <c r="K12" s="611" t="s">
        <v>482</v>
      </c>
    </row>
    <row r="13" spans="1:15" ht="39" customHeight="1" x14ac:dyDescent="0.25">
      <c r="A13" s="50" t="s">
        <v>0</v>
      </c>
      <c r="B13" s="50" t="s">
        <v>48</v>
      </c>
      <c r="C13" s="50" t="s">
        <v>1</v>
      </c>
      <c r="D13" s="50" t="s">
        <v>2</v>
      </c>
      <c r="E13" s="674" t="s">
        <v>3</v>
      </c>
      <c r="F13" s="675"/>
      <c r="G13" s="676"/>
      <c r="H13" s="50" t="s">
        <v>4</v>
      </c>
      <c r="I13" s="10" t="s">
        <v>765</v>
      </c>
      <c r="J13" s="10" t="s">
        <v>714</v>
      </c>
      <c r="K13" s="10" t="s">
        <v>755</v>
      </c>
      <c r="L13" s="580"/>
    </row>
    <row r="14" spans="1:15" ht="15.75" x14ac:dyDescent="0.25">
      <c r="A14" s="81" t="s">
        <v>8</v>
      </c>
      <c r="B14" s="81"/>
      <c r="C14" s="38"/>
      <c r="D14" s="38"/>
      <c r="E14" s="204"/>
      <c r="F14" s="205"/>
      <c r="G14" s="206"/>
      <c r="H14" s="38"/>
      <c r="I14" s="386">
        <f>SUM(I15+I429+I475+I726+I498+I832)</f>
        <v>678529081</v>
      </c>
      <c r="J14" s="386">
        <f>SUM(J15+J429+J475+J726+J498+J832+J888)</f>
        <v>423485540</v>
      </c>
      <c r="K14" s="386">
        <f>SUM(K15+K429+K475+K726+K498+K832+K888)</f>
        <v>418217473</v>
      </c>
      <c r="L14" s="437"/>
      <c r="M14" s="437"/>
      <c r="N14" s="437"/>
      <c r="O14" s="437"/>
    </row>
    <row r="15" spans="1:15" ht="15.75" x14ac:dyDescent="0.25">
      <c r="A15" s="533" t="s">
        <v>49</v>
      </c>
      <c r="B15" s="398" t="s">
        <v>50</v>
      </c>
      <c r="C15" s="406"/>
      <c r="D15" s="406"/>
      <c r="E15" s="407"/>
      <c r="F15" s="408"/>
      <c r="G15" s="409"/>
      <c r="H15" s="406"/>
      <c r="I15" s="405">
        <f>SUM(I16+I171+I192+I238+I364+I358+I260+I290+I267+I421)</f>
        <v>112100446</v>
      </c>
      <c r="J15" s="405">
        <f>SUM(J16+J171+J192+J238+J364+J358+J260+J290+J267+J421)</f>
        <v>91937675</v>
      </c>
      <c r="K15" s="405">
        <f>SUM(K16+K171+K192+K238+K364+K358+K260+K290+K267+K421)</f>
        <v>95265790</v>
      </c>
      <c r="L15" s="437"/>
      <c r="M15" s="549"/>
      <c r="O15" s="437"/>
    </row>
    <row r="16" spans="1:15" ht="15.75" x14ac:dyDescent="0.25">
      <c r="A16" s="275" t="s">
        <v>9</v>
      </c>
      <c r="B16" s="292" t="s">
        <v>50</v>
      </c>
      <c r="C16" s="15" t="s">
        <v>10</v>
      </c>
      <c r="D16" s="15"/>
      <c r="E16" s="286"/>
      <c r="F16" s="287"/>
      <c r="G16" s="288"/>
      <c r="H16" s="15"/>
      <c r="I16" s="387">
        <f>SUM(I17+I28+I111+I82+I101+I106+I22+I87)</f>
        <v>37080499</v>
      </c>
      <c r="J16" s="387">
        <f>SUM(J17+J28+J111+J82+J101+J106+J22+J87)</f>
        <v>29927319</v>
      </c>
      <c r="K16" s="387">
        <f>SUM(K17+K28+K111+K82+K101+K106+K22+K87)</f>
        <v>29953319</v>
      </c>
      <c r="L16" s="437"/>
      <c r="M16" s="437"/>
      <c r="N16" s="437"/>
    </row>
    <row r="17" spans="1:11" ht="31.5" x14ac:dyDescent="0.25">
      <c r="A17" s="21" t="s">
        <v>11</v>
      </c>
      <c r="B17" s="26" t="s">
        <v>50</v>
      </c>
      <c r="C17" s="22" t="s">
        <v>10</v>
      </c>
      <c r="D17" s="22" t="s">
        <v>12</v>
      </c>
      <c r="E17" s="261"/>
      <c r="F17" s="262"/>
      <c r="G17" s="263"/>
      <c r="H17" s="22"/>
      <c r="I17" s="388">
        <f>SUM(I18)</f>
        <v>1939980</v>
      </c>
      <c r="J17" s="388">
        <f t="shared" ref="J17:K20" si="0">SUM(J18)</f>
        <v>1395526</v>
      </c>
      <c r="K17" s="388">
        <f t="shared" si="0"/>
        <v>1395526</v>
      </c>
    </row>
    <row r="18" spans="1:11" ht="15.75" x14ac:dyDescent="0.25">
      <c r="A18" s="27" t="s">
        <v>96</v>
      </c>
      <c r="B18" s="30" t="s">
        <v>50</v>
      </c>
      <c r="C18" s="28" t="s">
        <v>10</v>
      </c>
      <c r="D18" s="28" t="s">
        <v>12</v>
      </c>
      <c r="E18" s="213" t="s">
        <v>361</v>
      </c>
      <c r="F18" s="214" t="s">
        <v>359</v>
      </c>
      <c r="G18" s="215" t="s">
        <v>360</v>
      </c>
      <c r="H18" s="28"/>
      <c r="I18" s="389">
        <f>SUM(I19)</f>
        <v>1939980</v>
      </c>
      <c r="J18" s="389">
        <f t="shared" si="0"/>
        <v>1395526</v>
      </c>
      <c r="K18" s="389">
        <f t="shared" si="0"/>
        <v>1395526</v>
      </c>
    </row>
    <row r="19" spans="1:11" ht="15.75" x14ac:dyDescent="0.25">
      <c r="A19" s="83" t="s">
        <v>97</v>
      </c>
      <c r="B19" s="50" t="s">
        <v>50</v>
      </c>
      <c r="C19" s="2" t="s">
        <v>10</v>
      </c>
      <c r="D19" s="2" t="s">
        <v>12</v>
      </c>
      <c r="E19" s="216" t="s">
        <v>169</v>
      </c>
      <c r="F19" s="217" t="s">
        <v>359</v>
      </c>
      <c r="G19" s="218" t="s">
        <v>360</v>
      </c>
      <c r="H19" s="2"/>
      <c r="I19" s="390">
        <f>SUM(I20)</f>
        <v>1939980</v>
      </c>
      <c r="J19" s="390">
        <f t="shared" si="0"/>
        <v>1395526</v>
      </c>
      <c r="K19" s="390">
        <f t="shared" si="0"/>
        <v>1395526</v>
      </c>
    </row>
    <row r="20" spans="1:11" ht="31.5" x14ac:dyDescent="0.25">
      <c r="A20" s="3" t="s">
        <v>74</v>
      </c>
      <c r="B20" s="334" t="s">
        <v>50</v>
      </c>
      <c r="C20" s="2" t="s">
        <v>10</v>
      </c>
      <c r="D20" s="2" t="s">
        <v>12</v>
      </c>
      <c r="E20" s="216" t="s">
        <v>169</v>
      </c>
      <c r="F20" s="217" t="s">
        <v>359</v>
      </c>
      <c r="G20" s="218" t="s">
        <v>364</v>
      </c>
      <c r="H20" s="2"/>
      <c r="I20" s="390">
        <f>SUM(I21)</f>
        <v>1939980</v>
      </c>
      <c r="J20" s="390">
        <f t="shared" si="0"/>
        <v>1395526</v>
      </c>
      <c r="K20" s="390">
        <f t="shared" si="0"/>
        <v>1395526</v>
      </c>
    </row>
    <row r="21" spans="1:11" ht="63" x14ac:dyDescent="0.25">
      <c r="A21" s="84" t="s">
        <v>75</v>
      </c>
      <c r="B21" s="334" t="s">
        <v>50</v>
      </c>
      <c r="C21" s="2" t="s">
        <v>10</v>
      </c>
      <c r="D21" s="2" t="s">
        <v>12</v>
      </c>
      <c r="E21" s="216" t="s">
        <v>169</v>
      </c>
      <c r="F21" s="217" t="s">
        <v>359</v>
      </c>
      <c r="G21" s="218" t="s">
        <v>364</v>
      </c>
      <c r="H21" s="2" t="s">
        <v>13</v>
      </c>
      <c r="I21" s="391">
        <v>1939980</v>
      </c>
      <c r="J21" s="391">
        <v>1395526</v>
      </c>
      <c r="K21" s="391">
        <v>1395526</v>
      </c>
    </row>
    <row r="22" spans="1:11" s="653" customFormat="1" ht="47.25" x14ac:dyDescent="0.25">
      <c r="A22" s="21" t="s">
        <v>14</v>
      </c>
      <c r="B22" s="26" t="s">
        <v>50</v>
      </c>
      <c r="C22" s="22" t="s">
        <v>10</v>
      </c>
      <c r="D22" s="22" t="s">
        <v>15</v>
      </c>
      <c r="E22" s="210"/>
      <c r="F22" s="211"/>
      <c r="G22" s="212"/>
      <c r="H22" s="23"/>
      <c r="I22" s="388">
        <f>SUM(I23)</f>
        <v>7177</v>
      </c>
      <c r="J22" s="388">
        <f>SUM(J23)</f>
        <v>18000</v>
      </c>
      <c r="K22" s="388">
        <f>SUM(K23)</f>
        <v>18000</v>
      </c>
    </row>
    <row r="23" spans="1:11" s="653" customFormat="1" ht="47.25" x14ac:dyDescent="0.25">
      <c r="A23" s="75" t="s">
        <v>98</v>
      </c>
      <c r="B23" s="30" t="s">
        <v>50</v>
      </c>
      <c r="C23" s="28" t="s">
        <v>10</v>
      </c>
      <c r="D23" s="28" t="s">
        <v>15</v>
      </c>
      <c r="E23" s="225" t="s">
        <v>362</v>
      </c>
      <c r="F23" s="226" t="s">
        <v>359</v>
      </c>
      <c r="G23" s="227" t="s">
        <v>360</v>
      </c>
      <c r="H23" s="28"/>
      <c r="I23" s="389">
        <f>SUM(I24)</f>
        <v>7177</v>
      </c>
      <c r="J23" s="389">
        <f t="shared" ref="J23:K26" si="1">SUM(J24)</f>
        <v>18000</v>
      </c>
      <c r="K23" s="389">
        <f t="shared" si="1"/>
        <v>18000</v>
      </c>
    </row>
    <row r="24" spans="1:11" s="653" customFormat="1" ht="63" x14ac:dyDescent="0.25">
      <c r="A24" s="76" t="s">
        <v>99</v>
      </c>
      <c r="B24" s="53" t="s">
        <v>50</v>
      </c>
      <c r="C24" s="2" t="s">
        <v>10</v>
      </c>
      <c r="D24" s="2" t="s">
        <v>15</v>
      </c>
      <c r="E24" s="228" t="s">
        <v>363</v>
      </c>
      <c r="F24" s="229" t="s">
        <v>359</v>
      </c>
      <c r="G24" s="230" t="s">
        <v>360</v>
      </c>
      <c r="H24" s="44"/>
      <c r="I24" s="390">
        <f>SUM(I25)</f>
        <v>7177</v>
      </c>
      <c r="J24" s="390">
        <f t="shared" si="1"/>
        <v>18000</v>
      </c>
      <c r="K24" s="390">
        <f t="shared" si="1"/>
        <v>18000</v>
      </c>
    </row>
    <row r="25" spans="1:11" s="653" customFormat="1" ht="47.25" x14ac:dyDescent="0.25">
      <c r="A25" s="76" t="s">
        <v>366</v>
      </c>
      <c r="B25" s="53" t="s">
        <v>50</v>
      </c>
      <c r="C25" s="2" t="s">
        <v>10</v>
      </c>
      <c r="D25" s="2" t="s">
        <v>15</v>
      </c>
      <c r="E25" s="228" t="s">
        <v>363</v>
      </c>
      <c r="F25" s="229" t="s">
        <v>10</v>
      </c>
      <c r="G25" s="230" t="s">
        <v>360</v>
      </c>
      <c r="H25" s="44"/>
      <c r="I25" s="390">
        <f>SUM(I26)</f>
        <v>7177</v>
      </c>
      <c r="J25" s="390">
        <f t="shared" si="1"/>
        <v>18000</v>
      </c>
      <c r="K25" s="390">
        <f t="shared" si="1"/>
        <v>18000</v>
      </c>
    </row>
    <row r="26" spans="1:11" s="653" customFormat="1" ht="16.5" customHeight="1" x14ac:dyDescent="0.25">
      <c r="A26" s="76" t="s">
        <v>100</v>
      </c>
      <c r="B26" s="53" t="s">
        <v>50</v>
      </c>
      <c r="C26" s="2" t="s">
        <v>10</v>
      </c>
      <c r="D26" s="2" t="s">
        <v>15</v>
      </c>
      <c r="E26" s="228" t="s">
        <v>363</v>
      </c>
      <c r="F26" s="229" t="s">
        <v>10</v>
      </c>
      <c r="G26" s="230" t="s">
        <v>365</v>
      </c>
      <c r="H26" s="44"/>
      <c r="I26" s="390">
        <f>SUM(I27)</f>
        <v>7177</v>
      </c>
      <c r="J26" s="390">
        <f t="shared" si="1"/>
        <v>18000</v>
      </c>
      <c r="K26" s="390">
        <f t="shared" si="1"/>
        <v>18000</v>
      </c>
    </row>
    <row r="27" spans="1:11" s="653" customFormat="1" ht="30.75" customHeight="1" x14ac:dyDescent="0.25">
      <c r="A27" s="536" t="s">
        <v>507</v>
      </c>
      <c r="B27" s="276" t="s">
        <v>50</v>
      </c>
      <c r="C27" s="2" t="s">
        <v>10</v>
      </c>
      <c r="D27" s="2" t="s">
        <v>15</v>
      </c>
      <c r="E27" s="228" t="s">
        <v>363</v>
      </c>
      <c r="F27" s="229" t="s">
        <v>10</v>
      </c>
      <c r="G27" s="230" t="s">
        <v>365</v>
      </c>
      <c r="H27" s="2" t="s">
        <v>16</v>
      </c>
      <c r="I27" s="392">
        <v>7177</v>
      </c>
      <c r="J27" s="392">
        <v>18000</v>
      </c>
      <c r="K27" s="392">
        <v>18000</v>
      </c>
    </row>
    <row r="28" spans="1:11" ht="47.25" x14ac:dyDescent="0.25">
      <c r="A28" s="97" t="s">
        <v>19</v>
      </c>
      <c r="B28" s="26" t="s">
        <v>50</v>
      </c>
      <c r="C28" s="22" t="s">
        <v>10</v>
      </c>
      <c r="D28" s="22" t="s">
        <v>20</v>
      </c>
      <c r="E28" s="261"/>
      <c r="F28" s="262"/>
      <c r="G28" s="263"/>
      <c r="H28" s="22"/>
      <c r="I28" s="388">
        <f>SUM(I29+I54+I59+I65+I72+I77+I46)</f>
        <v>18605145</v>
      </c>
      <c r="J28" s="388">
        <f>SUM(J29+J54+J59+J65+J72+J77+J46)</f>
        <v>17670089</v>
      </c>
      <c r="K28" s="388">
        <f>SUM(K29+K54+K59+K65+K72+K77+K46)</f>
        <v>17670089</v>
      </c>
    </row>
    <row r="29" spans="1:11" ht="47.25" x14ac:dyDescent="0.25">
      <c r="A29" s="75" t="s">
        <v>103</v>
      </c>
      <c r="B29" s="30" t="s">
        <v>50</v>
      </c>
      <c r="C29" s="28" t="s">
        <v>10</v>
      </c>
      <c r="D29" s="28" t="s">
        <v>20</v>
      </c>
      <c r="E29" s="219" t="s">
        <v>168</v>
      </c>
      <c r="F29" s="220" t="s">
        <v>359</v>
      </c>
      <c r="G29" s="221" t="s">
        <v>360</v>
      </c>
      <c r="H29" s="28"/>
      <c r="I29" s="389">
        <f>SUM(I30+I38+I42)</f>
        <v>1563120</v>
      </c>
      <c r="J29" s="389">
        <f t="shared" ref="J29:K29" si="2">SUM(J30+J38+J42)</f>
        <v>2697600</v>
      </c>
      <c r="K29" s="389">
        <f t="shared" si="2"/>
        <v>2697600</v>
      </c>
    </row>
    <row r="30" spans="1:11" s="653" customFormat="1" ht="63" x14ac:dyDescent="0.25">
      <c r="A30" s="112" t="s">
        <v>115</v>
      </c>
      <c r="B30" s="6" t="s">
        <v>50</v>
      </c>
      <c r="C30" s="34" t="s">
        <v>10</v>
      </c>
      <c r="D30" s="35" t="s">
        <v>20</v>
      </c>
      <c r="E30" s="255" t="s">
        <v>199</v>
      </c>
      <c r="F30" s="256" t="s">
        <v>359</v>
      </c>
      <c r="G30" s="257" t="s">
        <v>360</v>
      </c>
      <c r="H30" s="264"/>
      <c r="I30" s="390">
        <f>SUM(I31)</f>
        <v>1543120</v>
      </c>
      <c r="J30" s="390">
        <f t="shared" ref="J30:K30" si="3">SUM(J31)</f>
        <v>2677600</v>
      </c>
      <c r="K30" s="390">
        <f t="shared" si="3"/>
        <v>2677600</v>
      </c>
    </row>
    <row r="31" spans="1:11" s="653" customFormat="1" ht="47.25" x14ac:dyDescent="0.25">
      <c r="A31" s="112" t="s">
        <v>383</v>
      </c>
      <c r="B31" s="6" t="s">
        <v>50</v>
      </c>
      <c r="C31" s="34" t="s">
        <v>10</v>
      </c>
      <c r="D31" s="35" t="s">
        <v>20</v>
      </c>
      <c r="E31" s="255" t="s">
        <v>199</v>
      </c>
      <c r="F31" s="256" t="s">
        <v>10</v>
      </c>
      <c r="G31" s="257" t="s">
        <v>360</v>
      </c>
      <c r="H31" s="264"/>
      <c r="I31" s="390">
        <f>SUM(I32+I35)</f>
        <v>1543120</v>
      </c>
      <c r="J31" s="390">
        <f>SUM(J32+J413+J35)</f>
        <v>2677600</v>
      </c>
      <c r="K31" s="390">
        <f>SUM(K32+K413+K35)</f>
        <v>2677600</v>
      </c>
    </row>
    <row r="32" spans="1:11" s="653" customFormat="1" ht="31.5" x14ac:dyDescent="0.25">
      <c r="A32" s="61" t="s">
        <v>85</v>
      </c>
      <c r="B32" s="654" t="s">
        <v>50</v>
      </c>
      <c r="C32" s="34" t="s">
        <v>10</v>
      </c>
      <c r="D32" s="35" t="s">
        <v>20</v>
      </c>
      <c r="E32" s="255" t="s">
        <v>199</v>
      </c>
      <c r="F32" s="256" t="s">
        <v>10</v>
      </c>
      <c r="G32" s="257" t="s">
        <v>456</v>
      </c>
      <c r="H32" s="264"/>
      <c r="I32" s="390">
        <f>SUM(I33:I34)</f>
        <v>1264203</v>
      </c>
      <c r="J32" s="390">
        <f t="shared" ref="J32:K32" si="4">SUM(J33:J34)</f>
        <v>2677600</v>
      </c>
      <c r="K32" s="390">
        <f t="shared" si="4"/>
        <v>2677600</v>
      </c>
    </row>
    <row r="33" spans="1:23" s="653" customFormat="1" ht="63" x14ac:dyDescent="0.25">
      <c r="A33" s="101" t="s">
        <v>75</v>
      </c>
      <c r="B33" s="654" t="s">
        <v>50</v>
      </c>
      <c r="C33" s="34" t="s">
        <v>10</v>
      </c>
      <c r="D33" s="35" t="s">
        <v>20</v>
      </c>
      <c r="E33" s="255" t="s">
        <v>199</v>
      </c>
      <c r="F33" s="256" t="s">
        <v>10</v>
      </c>
      <c r="G33" s="257" t="s">
        <v>456</v>
      </c>
      <c r="H33" s="2" t="s">
        <v>13</v>
      </c>
      <c r="I33" s="392">
        <v>1109210</v>
      </c>
      <c r="J33" s="392">
        <v>2467600</v>
      </c>
      <c r="K33" s="392">
        <v>2467600</v>
      </c>
      <c r="O33" s="681"/>
      <c r="P33" s="681"/>
      <c r="Q33" s="681"/>
      <c r="R33" s="681"/>
      <c r="S33" s="681"/>
      <c r="T33" s="681"/>
      <c r="U33" s="681"/>
      <c r="V33" s="681"/>
      <c r="W33" s="681"/>
    </row>
    <row r="34" spans="1:23" s="653" customFormat="1" ht="31.5" x14ac:dyDescent="0.25">
      <c r="A34" s="535" t="s">
        <v>507</v>
      </c>
      <c r="B34" s="6" t="s">
        <v>50</v>
      </c>
      <c r="C34" s="34" t="s">
        <v>10</v>
      </c>
      <c r="D34" s="35" t="s">
        <v>20</v>
      </c>
      <c r="E34" s="255" t="s">
        <v>199</v>
      </c>
      <c r="F34" s="256" t="s">
        <v>10</v>
      </c>
      <c r="G34" s="257" t="s">
        <v>456</v>
      </c>
      <c r="H34" s="2" t="s">
        <v>16</v>
      </c>
      <c r="I34" s="392">
        <v>154993</v>
      </c>
      <c r="J34" s="392">
        <v>210000</v>
      </c>
      <c r="K34" s="392">
        <v>210000</v>
      </c>
    </row>
    <row r="35" spans="1:23" s="653" customFormat="1" ht="47.25" x14ac:dyDescent="0.25">
      <c r="A35" s="61" t="s">
        <v>847</v>
      </c>
      <c r="B35" s="6" t="s">
        <v>50</v>
      </c>
      <c r="C35" s="34" t="s">
        <v>10</v>
      </c>
      <c r="D35" s="35" t="s">
        <v>20</v>
      </c>
      <c r="E35" s="255" t="s">
        <v>199</v>
      </c>
      <c r="F35" s="256" t="s">
        <v>10</v>
      </c>
      <c r="G35" s="257" t="s">
        <v>626</v>
      </c>
      <c r="H35" s="2"/>
      <c r="I35" s="390">
        <f>SUM(I36:I37)</f>
        <v>278917</v>
      </c>
      <c r="J35" s="390">
        <f t="shared" ref="J35:K35" si="5">SUM(J36:J37)</f>
        <v>0</v>
      </c>
      <c r="K35" s="390">
        <f t="shared" si="5"/>
        <v>0</v>
      </c>
    </row>
    <row r="36" spans="1:23" s="653" customFormat="1" ht="63" x14ac:dyDescent="0.25">
      <c r="A36" s="101" t="s">
        <v>75</v>
      </c>
      <c r="B36" s="6" t="s">
        <v>50</v>
      </c>
      <c r="C36" s="34" t="s">
        <v>10</v>
      </c>
      <c r="D36" s="35" t="s">
        <v>20</v>
      </c>
      <c r="E36" s="255" t="s">
        <v>199</v>
      </c>
      <c r="F36" s="256" t="s">
        <v>10</v>
      </c>
      <c r="G36" s="257" t="s">
        <v>626</v>
      </c>
      <c r="H36" s="2" t="s">
        <v>13</v>
      </c>
      <c r="I36" s="392">
        <v>278917</v>
      </c>
      <c r="J36" s="392"/>
      <c r="K36" s="392"/>
    </row>
    <row r="37" spans="1:23" s="653" customFormat="1" ht="31.5" x14ac:dyDescent="0.25">
      <c r="A37" s="535" t="s">
        <v>507</v>
      </c>
      <c r="B37" s="6" t="s">
        <v>50</v>
      </c>
      <c r="C37" s="34" t="s">
        <v>10</v>
      </c>
      <c r="D37" s="35" t="s">
        <v>20</v>
      </c>
      <c r="E37" s="255" t="s">
        <v>199</v>
      </c>
      <c r="F37" s="256" t="s">
        <v>10</v>
      </c>
      <c r="G37" s="257" t="s">
        <v>626</v>
      </c>
      <c r="H37" s="2" t="s">
        <v>16</v>
      </c>
      <c r="I37" s="392"/>
      <c r="J37" s="392"/>
      <c r="K37" s="392"/>
    </row>
    <row r="38" spans="1:23" s="37" customFormat="1" ht="63" x14ac:dyDescent="0.25">
      <c r="A38" s="61" t="s">
        <v>149</v>
      </c>
      <c r="B38" s="654" t="s">
        <v>50</v>
      </c>
      <c r="C38" s="35" t="s">
        <v>10</v>
      </c>
      <c r="D38" s="35" t="s">
        <v>20</v>
      </c>
      <c r="E38" s="255" t="s">
        <v>170</v>
      </c>
      <c r="F38" s="256" t="s">
        <v>359</v>
      </c>
      <c r="G38" s="257" t="s">
        <v>360</v>
      </c>
      <c r="H38" s="36"/>
      <c r="I38" s="393">
        <f>SUM(I39)</f>
        <v>5000</v>
      </c>
      <c r="J38" s="393">
        <f t="shared" ref="J38:K40" si="6">SUM(J39)</f>
        <v>5000</v>
      </c>
      <c r="K38" s="393">
        <f t="shared" si="6"/>
        <v>5000</v>
      </c>
    </row>
    <row r="39" spans="1:23" s="37" customFormat="1" ht="47.25" x14ac:dyDescent="0.25">
      <c r="A39" s="3" t="s">
        <v>448</v>
      </c>
      <c r="B39" s="654" t="s">
        <v>50</v>
      </c>
      <c r="C39" s="35" t="s">
        <v>10</v>
      </c>
      <c r="D39" s="35" t="s">
        <v>20</v>
      </c>
      <c r="E39" s="255" t="s">
        <v>170</v>
      </c>
      <c r="F39" s="256" t="s">
        <v>10</v>
      </c>
      <c r="G39" s="257" t="s">
        <v>360</v>
      </c>
      <c r="H39" s="36"/>
      <c r="I39" s="393">
        <f>SUM(I40)</f>
        <v>5000</v>
      </c>
      <c r="J39" s="393">
        <f t="shared" si="6"/>
        <v>5000</v>
      </c>
      <c r="K39" s="393">
        <f t="shared" si="6"/>
        <v>5000</v>
      </c>
    </row>
    <row r="40" spans="1:23" s="37" customFormat="1" ht="31.5" x14ac:dyDescent="0.25">
      <c r="A40" s="548" t="s">
        <v>458</v>
      </c>
      <c r="B40" s="279" t="s">
        <v>50</v>
      </c>
      <c r="C40" s="35" t="s">
        <v>10</v>
      </c>
      <c r="D40" s="35" t="s">
        <v>20</v>
      </c>
      <c r="E40" s="255" t="s">
        <v>170</v>
      </c>
      <c r="F40" s="256" t="s">
        <v>10</v>
      </c>
      <c r="G40" s="257" t="s">
        <v>457</v>
      </c>
      <c r="H40" s="36"/>
      <c r="I40" s="393">
        <f>SUM(I41)</f>
        <v>5000</v>
      </c>
      <c r="J40" s="393">
        <f t="shared" si="6"/>
        <v>5000</v>
      </c>
      <c r="K40" s="393">
        <f t="shared" si="6"/>
        <v>5000</v>
      </c>
    </row>
    <row r="41" spans="1:23" s="37" customFormat="1" ht="31.5" x14ac:dyDescent="0.25">
      <c r="A41" s="540" t="s">
        <v>507</v>
      </c>
      <c r="B41" s="279" t="s">
        <v>50</v>
      </c>
      <c r="C41" s="35" t="s">
        <v>10</v>
      </c>
      <c r="D41" s="35" t="s">
        <v>20</v>
      </c>
      <c r="E41" s="255" t="s">
        <v>170</v>
      </c>
      <c r="F41" s="256" t="s">
        <v>10</v>
      </c>
      <c r="G41" s="257" t="s">
        <v>457</v>
      </c>
      <c r="H41" s="36" t="s">
        <v>16</v>
      </c>
      <c r="I41" s="394">
        <v>5000</v>
      </c>
      <c r="J41" s="394">
        <v>5000</v>
      </c>
      <c r="K41" s="394">
        <v>5000</v>
      </c>
    </row>
    <row r="42" spans="1:23" ht="80.25" customHeight="1" x14ac:dyDescent="0.25">
      <c r="A42" s="76" t="s">
        <v>104</v>
      </c>
      <c r="B42" s="53" t="s">
        <v>50</v>
      </c>
      <c r="C42" s="2" t="s">
        <v>10</v>
      </c>
      <c r="D42" s="2" t="s">
        <v>20</v>
      </c>
      <c r="E42" s="231" t="s">
        <v>198</v>
      </c>
      <c r="F42" s="232" t="s">
        <v>359</v>
      </c>
      <c r="G42" s="233" t="s">
        <v>360</v>
      </c>
      <c r="H42" s="2"/>
      <c r="I42" s="390">
        <f>SUM(I43)</f>
        <v>15000</v>
      </c>
      <c r="J42" s="390">
        <f t="shared" ref="J42:K43" si="7">SUM(J43)</f>
        <v>15000</v>
      </c>
      <c r="K42" s="390">
        <f t="shared" si="7"/>
        <v>15000</v>
      </c>
    </row>
    <row r="43" spans="1:23" ht="47.25" x14ac:dyDescent="0.25">
      <c r="A43" s="76" t="s">
        <v>367</v>
      </c>
      <c r="B43" s="53" t="s">
        <v>50</v>
      </c>
      <c r="C43" s="2" t="s">
        <v>10</v>
      </c>
      <c r="D43" s="2" t="s">
        <v>20</v>
      </c>
      <c r="E43" s="231" t="s">
        <v>198</v>
      </c>
      <c r="F43" s="232" t="s">
        <v>10</v>
      </c>
      <c r="G43" s="233" t="s">
        <v>360</v>
      </c>
      <c r="H43" s="2"/>
      <c r="I43" s="390">
        <f>SUM(I44)</f>
        <v>15000</v>
      </c>
      <c r="J43" s="390">
        <f t="shared" si="7"/>
        <v>15000</v>
      </c>
      <c r="K43" s="390">
        <f t="shared" si="7"/>
        <v>15000</v>
      </c>
    </row>
    <row r="44" spans="1:23" ht="31.5" x14ac:dyDescent="0.25">
      <c r="A44" s="534" t="s">
        <v>95</v>
      </c>
      <c r="B44" s="293" t="s">
        <v>50</v>
      </c>
      <c r="C44" s="2" t="s">
        <v>10</v>
      </c>
      <c r="D44" s="2" t="s">
        <v>20</v>
      </c>
      <c r="E44" s="231" t="s">
        <v>198</v>
      </c>
      <c r="F44" s="232" t="s">
        <v>10</v>
      </c>
      <c r="G44" s="233" t="s">
        <v>369</v>
      </c>
      <c r="H44" s="2"/>
      <c r="I44" s="390">
        <f>SUM(I45)</f>
        <v>15000</v>
      </c>
      <c r="J44" s="390">
        <f t="shared" ref="J44:K44" si="8">SUM(J45)</f>
        <v>15000</v>
      </c>
      <c r="K44" s="390">
        <f t="shared" si="8"/>
        <v>15000</v>
      </c>
    </row>
    <row r="45" spans="1:23" ht="32.25" customHeight="1" x14ac:dyDescent="0.25">
      <c r="A45" s="535" t="s">
        <v>507</v>
      </c>
      <c r="B45" s="6" t="s">
        <v>50</v>
      </c>
      <c r="C45" s="2" t="s">
        <v>10</v>
      </c>
      <c r="D45" s="2" t="s">
        <v>20</v>
      </c>
      <c r="E45" s="231" t="s">
        <v>198</v>
      </c>
      <c r="F45" s="232" t="s">
        <v>10</v>
      </c>
      <c r="G45" s="233" t="s">
        <v>369</v>
      </c>
      <c r="H45" s="2" t="s">
        <v>16</v>
      </c>
      <c r="I45" s="391">
        <v>15000</v>
      </c>
      <c r="J45" s="391">
        <v>15000</v>
      </c>
      <c r="K45" s="391">
        <v>15000</v>
      </c>
    </row>
    <row r="46" spans="1:23" ht="49.5" customHeight="1" x14ac:dyDescent="0.25">
      <c r="A46" s="27" t="s">
        <v>117</v>
      </c>
      <c r="B46" s="30" t="s">
        <v>50</v>
      </c>
      <c r="C46" s="28" t="s">
        <v>10</v>
      </c>
      <c r="D46" s="28" t="s">
        <v>20</v>
      </c>
      <c r="E46" s="225" t="s">
        <v>384</v>
      </c>
      <c r="F46" s="226" t="s">
        <v>359</v>
      </c>
      <c r="G46" s="227" t="s">
        <v>360</v>
      </c>
      <c r="H46" s="28"/>
      <c r="I46" s="389">
        <f>SUM(I47)</f>
        <v>52633</v>
      </c>
      <c r="J46" s="389">
        <f t="shared" ref="J46:K47" si="9">SUM(J47)</f>
        <v>56460</v>
      </c>
      <c r="K46" s="389">
        <f t="shared" si="9"/>
        <v>56460</v>
      </c>
    </row>
    <row r="47" spans="1:23" ht="82.5" customHeight="1" x14ac:dyDescent="0.25">
      <c r="A47" s="54" t="s">
        <v>118</v>
      </c>
      <c r="B47" s="53" t="s">
        <v>50</v>
      </c>
      <c r="C47" s="2" t="s">
        <v>10</v>
      </c>
      <c r="D47" s="2" t="s">
        <v>20</v>
      </c>
      <c r="E47" s="228" t="s">
        <v>468</v>
      </c>
      <c r="F47" s="229" t="s">
        <v>359</v>
      </c>
      <c r="G47" s="230" t="s">
        <v>360</v>
      </c>
      <c r="H47" s="44"/>
      <c r="I47" s="390">
        <f>SUM(I48)</f>
        <v>52633</v>
      </c>
      <c r="J47" s="390">
        <f t="shared" si="9"/>
        <v>56460</v>
      </c>
      <c r="K47" s="390">
        <f t="shared" si="9"/>
        <v>56460</v>
      </c>
    </row>
    <row r="48" spans="1:23" ht="48" customHeight="1" x14ac:dyDescent="0.25">
      <c r="A48" s="76" t="s">
        <v>385</v>
      </c>
      <c r="B48" s="53" t="s">
        <v>50</v>
      </c>
      <c r="C48" s="2" t="s">
        <v>10</v>
      </c>
      <c r="D48" s="2" t="s">
        <v>20</v>
      </c>
      <c r="E48" s="228" t="s">
        <v>468</v>
      </c>
      <c r="F48" s="229" t="s">
        <v>10</v>
      </c>
      <c r="G48" s="230" t="s">
        <v>360</v>
      </c>
      <c r="H48" s="44"/>
      <c r="I48" s="390">
        <f>SUM(I49+I51)</f>
        <v>52633</v>
      </c>
      <c r="J48" s="390">
        <f t="shared" ref="J48:K48" si="10">SUM(J49+J51)</f>
        <v>56460</v>
      </c>
      <c r="K48" s="390">
        <f t="shared" si="10"/>
        <v>56460</v>
      </c>
    </row>
    <row r="49" spans="1:11" ht="18.75" hidden="1" customHeight="1" x14ac:dyDescent="0.25">
      <c r="A49" s="76" t="s">
        <v>539</v>
      </c>
      <c r="B49" s="53" t="s">
        <v>50</v>
      </c>
      <c r="C49" s="2" t="s">
        <v>10</v>
      </c>
      <c r="D49" s="2" t="s">
        <v>20</v>
      </c>
      <c r="E49" s="228" t="s">
        <v>180</v>
      </c>
      <c r="F49" s="229" t="s">
        <v>10</v>
      </c>
      <c r="G49" s="230" t="s">
        <v>540</v>
      </c>
      <c r="H49" s="44"/>
      <c r="I49" s="390">
        <f>SUM(I50)</f>
        <v>0</v>
      </c>
      <c r="J49" s="390">
        <f t="shared" ref="J49:K49" si="11">SUM(J50)</f>
        <v>0</v>
      </c>
      <c r="K49" s="390">
        <f t="shared" si="11"/>
        <v>0</v>
      </c>
    </row>
    <row r="50" spans="1:11" ht="34.5" hidden="1" customHeight="1" x14ac:dyDescent="0.25">
      <c r="A50" s="536" t="s">
        <v>507</v>
      </c>
      <c r="B50" s="53" t="s">
        <v>50</v>
      </c>
      <c r="C50" s="2" t="s">
        <v>10</v>
      </c>
      <c r="D50" s="2" t="s">
        <v>20</v>
      </c>
      <c r="E50" s="228" t="s">
        <v>180</v>
      </c>
      <c r="F50" s="229" t="s">
        <v>10</v>
      </c>
      <c r="G50" s="230" t="s">
        <v>540</v>
      </c>
      <c r="H50" s="44" t="s">
        <v>16</v>
      </c>
      <c r="I50" s="392"/>
      <c r="J50" s="392"/>
      <c r="K50" s="392"/>
    </row>
    <row r="51" spans="1:11" ht="16.5" customHeight="1" x14ac:dyDescent="0.25">
      <c r="A51" s="76" t="s">
        <v>470</v>
      </c>
      <c r="B51" s="53" t="s">
        <v>50</v>
      </c>
      <c r="C51" s="2" t="s">
        <v>10</v>
      </c>
      <c r="D51" s="2" t="s">
        <v>20</v>
      </c>
      <c r="E51" s="228" t="s">
        <v>180</v>
      </c>
      <c r="F51" s="229" t="s">
        <v>10</v>
      </c>
      <c r="G51" s="230" t="s">
        <v>469</v>
      </c>
      <c r="H51" s="44"/>
      <c r="I51" s="390">
        <f>SUM(I52:I53)</f>
        <v>52633</v>
      </c>
      <c r="J51" s="390">
        <f t="shared" ref="J51:K51" si="12">SUM(J52:J53)</f>
        <v>56460</v>
      </c>
      <c r="K51" s="390">
        <f t="shared" si="12"/>
        <v>56460</v>
      </c>
    </row>
    <row r="52" spans="1:11" ht="32.25" customHeight="1" x14ac:dyDescent="0.25">
      <c r="A52" s="536" t="s">
        <v>507</v>
      </c>
      <c r="B52" s="53" t="s">
        <v>50</v>
      </c>
      <c r="C52" s="2" t="s">
        <v>10</v>
      </c>
      <c r="D52" s="2" t="s">
        <v>20</v>
      </c>
      <c r="E52" s="228" t="s">
        <v>180</v>
      </c>
      <c r="F52" s="229" t="s">
        <v>10</v>
      </c>
      <c r="G52" s="230" t="s">
        <v>469</v>
      </c>
      <c r="H52" s="2" t="s">
        <v>16</v>
      </c>
      <c r="I52" s="392">
        <v>52633</v>
      </c>
      <c r="J52" s="392">
        <v>56460</v>
      </c>
      <c r="K52" s="392">
        <v>56460</v>
      </c>
    </row>
    <row r="53" spans="1:11" s="449" customFormat="1" ht="17.25" hidden="1" customHeight="1" x14ac:dyDescent="0.25">
      <c r="A53" s="3" t="s">
        <v>18</v>
      </c>
      <c r="B53" s="53" t="s">
        <v>50</v>
      </c>
      <c r="C53" s="2" t="s">
        <v>10</v>
      </c>
      <c r="D53" s="2" t="s">
        <v>20</v>
      </c>
      <c r="E53" s="228" t="s">
        <v>180</v>
      </c>
      <c r="F53" s="229" t="s">
        <v>10</v>
      </c>
      <c r="G53" s="230" t="s">
        <v>469</v>
      </c>
      <c r="H53" s="2" t="s">
        <v>17</v>
      </c>
      <c r="I53" s="392"/>
      <c r="J53" s="392"/>
      <c r="K53" s="392"/>
    </row>
    <row r="54" spans="1:11" ht="47.25" x14ac:dyDescent="0.25">
      <c r="A54" s="75" t="s">
        <v>98</v>
      </c>
      <c r="B54" s="30" t="s">
        <v>50</v>
      </c>
      <c r="C54" s="28" t="s">
        <v>10</v>
      </c>
      <c r="D54" s="28" t="s">
        <v>20</v>
      </c>
      <c r="E54" s="225" t="s">
        <v>362</v>
      </c>
      <c r="F54" s="226" t="s">
        <v>359</v>
      </c>
      <c r="G54" s="227" t="s">
        <v>360</v>
      </c>
      <c r="H54" s="28"/>
      <c r="I54" s="389">
        <f>SUM(I55)</f>
        <v>992267</v>
      </c>
      <c r="J54" s="389">
        <f t="shared" ref="J54:K57" si="13">SUM(J55)</f>
        <v>1053711</v>
      </c>
      <c r="K54" s="389">
        <f t="shared" si="13"/>
        <v>1053711</v>
      </c>
    </row>
    <row r="55" spans="1:11" ht="63" x14ac:dyDescent="0.25">
      <c r="A55" s="76" t="s">
        <v>109</v>
      </c>
      <c r="B55" s="53" t="s">
        <v>50</v>
      </c>
      <c r="C55" s="2" t="s">
        <v>10</v>
      </c>
      <c r="D55" s="2" t="s">
        <v>20</v>
      </c>
      <c r="E55" s="228" t="s">
        <v>363</v>
      </c>
      <c r="F55" s="229" t="s">
        <v>359</v>
      </c>
      <c r="G55" s="230" t="s">
        <v>360</v>
      </c>
      <c r="H55" s="44"/>
      <c r="I55" s="390">
        <f>SUM(I56)</f>
        <v>992267</v>
      </c>
      <c r="J55" s="390">
        <f t="shared" si="13"/>
        <v>1053711</v>
      </c>
      <c r="K55" s="390">
        <f t="shared" si="13"/>
        <v>1053711</v>
      </c>
    </row>
    <row r="56" spans="1:11" ht="47.25" x14ac:dyDescent="0.25">
      <c r="A56" s="76" t="s">
        <v>366</v>
      </c>
      <c r="B56" s="53" t="s">
        <v>50</v>
      </c>
      <c r="C56" s="2" t="s">
        <v>10</v>
      </c>
      <c r="D56" s="2" t="s">
        <v>20</v>
      </c>
      <c r="E56" s="228" t="s">
        <v>363</v>
      </c>
      <c r="F56" s="229" t="s">
        <v>10</v>
      </c>
      <c r="G56" s="230" t="s">
        <v>360</v>
      </c>
      <c r="H56" s="44"/>
      <c r="I56" s="390">
        <f>SUM(I57)</f>
        <v>992267</v>
      </c>
      <c r="J56" s="390">
        <f t="shared" si="13"/>
        <v>1053711</v>
      </c>
      <c r="K56" s="390">
        <f t="shared" si="13"/>
        <v>1053711</v>
      </c>
    </row>
    <row r="57" spans="1:11" ht="17.25" customHeight="1" x14ac:dyDescent="0.25">
      <c r="A57" s="76" t="s">
        <v>100</v>
      </c>
      <c r="B57" s="53" t="s">
        <v>50</v>
      </c>
      <c r="C57" s="2" t="s">
        <v>10</v>
      </c>
      <c r="D57" s="2" t="s">
        <v>20</v>
      </c>
      <c r="E57" s="228" t="s">
        <v>363</v>
      </c>
      <c r="F57" s="229" t="s">
        <v>10</v>
      </c>
      <c r="G57" s="230" t="s">
        <v>365</v>
      </c>
      <c r="H57" s="44"/>
      <c r="I57" s="390">
        <f>SUM(I58)</f>
        <v>992267</v>
      </c>
      <c r="J57" s="390">
        <f t="shared" si="13"/>
        <v>1053711</v>
      </c>
      <c r="K57" s="390">
        <f t="shared" si="13"/>
        <v>1053711</v>
      </c>
    </row>
    <row r="58" spans="1:11" ht="31.5" customHeight="1" x14ac:dyDescent="0.25">
      <c r="A58" s="536" t="s">
        <v>507</v>
      </c>
      <c r="B58" s="276" t="s">
        <v>50</v>
      </c>
      <c r="C58" s="2" t="s">
        <v>10</v>
      </c>
      <c r="D58" s="2" t="s">
        <v>20</v>
      </c>
      <c r="E58" s="228" t="s">
        <v>363</v>
      </c>
      <c r="F58" s="229" t="s">
        <v>10</v>
      </c>
      <c r="G58" s="230" t="s">
        <v>365</v>
      </c>
      <c r="H58" s="2" t="s">
        <v>16</v>
      </c>
      <c r="I58" s="453">
        <v>992267</v>
      </c>
      <c r="J58" s="453">
        <v>1053711</v>
      </c>
      <c r="K58" s="453">
        <v>1053711</v>
      </c>
    </row>
    <row r="59" spans="1:11" ht="31.5" x14ac:dyDescent="0.25">
      <c r="A59" s="75" t="s">
        <v>110</v>
      </c>
      <c r="B59" s="30" t="s">
        <v>50</v>
      </c>
      <c r="C59" s="28" t="s">
        <v>10</v>
      </c>
      <c r="D59" s="28" t="s">
        <v>20</v>
      </c>
      <c r="E59" s="213" t="s">
        <v>371</v>
      </c>
      <c r="F59" s="214" t="s">
        <v>359</v>
      </c>
      <c r="G59" s="215" t="s">
        <v>360</v>
      </c>
      <c r="H59" s="28"/>
      <c r="I59" s="389">
        <f>SUM(I60)</f>
        <v>185165</v>
      </c>
      <c r="J59" s="389">
        <f t="shared" ref="J59:K61" si="14">SUM(J60)</f>
        <v>185165</v>
      </c>
      <c r="K59" s="389">
        <f t="shared" si="14"/>
        <v>185165</v>
      </c>
    </row>
    <row r="60" spans="1:11" ht="63" x14ac:dyDescent="0.25">
      <c r="A60" s="76" t="s">
        <v>508</v>
      </c>
      <c r="B60" s="53" t="s">
        <v>50</v>
      </c>
      <c r="C60" s="2" t="s">
        <v>10</v>
      </c>
      <c r="D60" s="2" t="s">
        <v>20</v>
      </c>
      <c r="E60" s="216" t="s">
        <v>172</v>
      </c>
      <c r="F60" s="217" t="s">
        <v>359</v>
      </c>
      <c r="G60" s="218" t="s">
        <v>360</v>
      </c>
      <c r="H60" s="2"/>
      <c r="I60" s="390">
        <f>SUM(I61)</f>
        <v>185165</v>
      </c>
      <c r="J60" s="390">
        <f t="shared" si="14"/>
        <v>185165</v>
      </c>
      <c r="K60" s="390">
        <f t="shared" si="14"/>
        <v>185165</v>
      </c>
    </row>
    <row r="61" spans="1:11" ht="47.25" x14ac:dyDescent="0.25">
      <c r="A61" s="76" t="s">
        <v>370</v>
      </c>
      <c r="B61" s="53" t="s">
        <v>50</v>
      </c>
      <c r="C61" s="2" t="s">
        <v>10</v>
      </c>
      <c r="D61" s="2" t="s">
        <v>20</v>
      </c>
      <c r="E61" s="216" t="s">
        <v>172</v>
      </c>
      <c r="F61" s="217" t="s">
        <v>10</v>
      </c>
      <c r="G61" s="218" t="s">
        <v>360</v>
      </c>
      <c r="H61" s="2"/>
      <c r="I61" s="390">
        <f>SUM(I62)</f>
        <v>185165</v>
      </c>
      <c r="J61" s="390">
        <f t="shared" si="14"/>
        <v>185165</v>
      </c>
      <c r="K61" s="390">
        <f t="shared" si="14"/>
        <v>185165</v>
      </c>
    </row>
    <row r="62" spans="1:11" ht="32.25" customHeight="1" x14ac:dyDescent="0.25">
      <c r="A62" s="76" t="s">
        <v>79</v>
      </c>
      <c r="B62" s="294" t="s">
        <v>50</v>
      </c>
      <c r="C62" s="2" t="s">
        <v>10</v>
      </c>
      <c r="D62" s="2" t="s">
        <v>20</v>
      </c>
      <c r="E62" s="216" t="s">
        <v>172</v>
      </c>
      <c r="F62" s="217" t="s">
        <v>10</v>
      </c>
      <c r="G62" s="218" t="s">
        <v>372</v>
      </c>
      <c r="H62" s="2"/>
      <c r="I62" s="390">
        <f>SUM(I63:I64)</f>
        <v>185165</v>
      </c>
      <c r="J62" s="390">
        <f t="shared" ref="J62:K62" si="15">SUM(J63:J64)</f>
        <v>185165</v>
      </c>
      <c r="K62" s="390">
        <f t="shared" si="15"/>
        <v>185165</v>
      </c>
    </row>
    <row r="63" spans="1:11" ht="63" x14ac:dyDescent="0.25">
      <c r="A63" s="84" t="s">
        <v>75</v>
      </c>
      <c r="B63" s="334" t="s">
        <v>50</v>
      </c>
      <c r="C63" s="2" t="s">
        <v>10</v>
      </c>
      <c r="D63" s="2" t="s">
        <v>20</v>
      </c>
      <c r="E63" s="216" t="s">
        <v>172</v>
      </c>
      <c r="F63" s="217" t="s">
        <v>10</v>
      </c>
      <c r="G63" s="218" t="s">
        <v>372</v>
      </c>
      <c r="H63" s="2" t="s">
        <v>13</v>
      </c>
      <c r="I63" s="392">
        <v>185165</v>
      </c>
      <c r="J63" s="392">
        <v>185165</v>
      </c>
      <c r="K63" s="392">
        <v>185165</v>
      </c>
    </row>
    <row r="64" spans="1:11" s="590" customFormat="1" ht="31.5" hidden="1" x14ac:dyDescent="0.25">
      <c r="A64" s="536" t="s">
        <v>507</v>
      </c>
      <c r="B64" s="591" t="s">
        <v>50</v>
      </c>
      <c r="C64" s="2" t="s">
        <v>10</v>
      </c>
      <c r="D64" s="2" t="s">
        <v>20</v>
      </c>
      <c r="E64" s="216" t="s">
        <v>172</v>
      </c>
      <c r="F64" s="217" t="s">
        <v>10</v>
      </c>
      <c r="G64" s="218" t="s">
        <v>372</v>
      </c>
      <c r="H64" s="2" t="s">
        <v>16</v>
      </c>
      <c r="I64" s="392"/>
      <c r="J64" s="392"/>
      <c r="K64" s="392"/>
    </row>
    <row r="65" spans="1:11" ht="47.25" x14ac:dyDescent="0.25">
      <c r="A65" s="93" t="s">
        <v>105</v>
      </c>
      <c r="B65" s="32" t="s">
        <v>50</v>
      </c>
      <c r="C65" s="28" t="s">
        <v>10</v>
      </c>
      <c r="D65" s="28" t="s">
        <v>20</v>
      </c>
      <c r="E65" s="213" t="s">
        <v>374</v>
      </c>
      <c r="F65" s="214" t="s">
        <v>359</v>
      </c>
      <c r="G65" s="215" t="s">
        <v>360</v>
      </c>
      <c r="H65" s="28"/>
      <c r="I65" s="389">
        <f>SUM(I66)</f>
        <v>669400</v>
      </c>
      <c r="J65" s="389">
        <f t="shared" ref="J65:K66" si="16">SUM(J66)</f>
        <v>669400</v>
      </c>
      <c r="K65" s="389">
        <f t="shared" si="16"/>
        <v>669400</v>
      </c>
    </row>
    <row r="66" spans="1:11" ht="63" x14ac:dyDescent="0.25">
      <c r="A66" s="537" t="s">
        <v>106</v>
      </c>
      <c r="B66" s="276" t="s">
        <v>50</v>
      </c>
      <c r="C66" s="2" t="s">
        <v>10</v>
      </c>
      <c r="D66" s="2" t="s">
        <v>20</v>
      </c>
      <c r="E66" s="216" t="s">
        <v>173</v>
      </c>
      <c r="F66" s="217" t="s">
        <v>359</v>
      </c>
      <c r="G66" s="218" t="s">
        <v>360</v>
      </c>
      <c r="H66" s="2"/>
      <c r="I66" s="390">
        <f>SUM(I67)</f>
        <v>669400</v>
      </c>
      <c r="J66" s="390">
        <f t="shared" si="16"/>
        <v>669400</v>
      </c>
      <c r="K66" s="390">
        <f t="shared" si="16"/>
        <v>669400</v>
      </c>
    </row>
    <row r="67" spans="1:11" ht="63" x14ac:dyDescent="0.25">
      <c r="A67" s="538" t="s">
        <v>373</v>
      </c>
      <c r="B67" s="6" t="s">
        <v>50</v>
      </c>
      <c r="C67" s="2" t="s">
        <v>10</v>
      </c>
      <c r="D67" s="2" t="s">
        <v>20</v>
      </c>
      <c r="E67" s="216" t="s">
        <v>173</v>
      </c>
      <c r="F67" s="217" t="s">
        <v>10</v>
      </c>
      <c r="G67" s="218" t="s">
        <v>360</v>
      </c>
      <c r="H67" s="2"/>
      <c r="I67" s="390">
        <f>SUM(I68+I70)</f>
        <v>669400</v>
      </c>
      <c r="J67" s="390">
        <f t="shared" ref="J67:K67" si="17">SUM(J68+J70)</f>
        <v>669400</v>
      </c>
      <c r="K67" s="390">
        <f t="shared" si="17"/>
        <v>669400</v>
      </c>
    </row>
    <row r="68" spans="1:11" ht="47.25" x14ac:dyDescent="0.25">
      <c r="A68" s="84" t="s">
        <v>541</v>
      </c>
      <c r="B68" s="334" t="s">
        <v>50</v>
      </c>
      <c r="C68" s="2" t="s">
        <v>10</v>
      </c>
      <c r="D68" s="2" t="s">
        <v>20</v>
      </c>
      <c r="E68" s="216" t="s">
        <v>173</v>
      </c>
      <c r="F68" s="217" t="s">
        <v>10</v>
      </c>
      <c r="G68" s="218" t="s">
        <v>375</v>
      </c>
      <c r="H68" s="2"/>
      <c r="I68" s="390">
        <f>SUM(I69)</f>
        <v>334700</v>
      </c>
      <c r="J68" s="390">
        <f t="shared" ref="J68:K68" si="18">SUM(J69)</f>
        <v>334700</v>
      </c>
      <c r="K68" s="390">
        <f t="shared" si="18"/>
        <v>334700</v>
      </c>
    </row>
    <row r="69" spans="1:11" ht="63" x14ac:dyDescent="0.25">
      <c r="A69" s="84" t="s">
        <v>75</v>
      </c>
      <c r="B69" s="334" t="s">
        <v>50</v>
      </c>
      <c r="C69" s="2" t="s">
        <v>10</v>
      </c>
      <c r="D69" s="2" t="s">
        <v>20</v>
      </c>
      <c r="E69" s="216" t="s">
        <v>173</v>
      </c>
      <c r="F69" s="217" t="s">
        <v>10</v>
      </c>
      <c r="G69" s="218" t="s">
        <v>375</v>
      </c>
      <c r="H69" s="2" t="s">
        <v>13</v>
      </c>
      <c r="I69" s="391">
        <v>334700</v>
      </c>
      <c r="J69" s="391">
        <v>334700</v>
      </c>
      <c r="K69" s="391">
        <v>334700</v>
      </c>
    </row>
    <row r="70" spans="1:11" ht="35.25" customHeight="1" x14ac:dyDescent="0.25">
      <c r="A70" s="84" t="s">
        <v>78</v>
      </c>
      <c r="B70" s="334" t="s">
        <v>50</v>
      </c>
      <c r="C70" s="2" t="s">
        <v>10</v>
      </c>
      <c r="D70" s="2" t="s">
        <v>20</v>
      </c>
      <c r="E70" s="216" t="s">
        <v>173</v>
      </c>
      <c r="F70" s="217" t="s">
        <v>10</v>
      </c>
      <c r="G70" s="218" t="s">
        <v>376</v>
      </c>
      <c r="H70" s="2"/>
      <c r="I70" s="390">
        <f>SUM(I71)</f>
        <v>334700</v>
      </c>
      <c r="J70" s="390">
        <f t="shared" ref="J70:K70" si="19">SUM(J71)</f>
        <v>334700</v>
      </c>
      <c r="K70" s="390">
        <f t="shared" si="19"/>
        <v>334700</v>
      </c>
    </row>
    <row r="71" spans="1:11" ht="63" x14ac:dyDescent="0.25">
      <c r="A71" s="84" t="s">
        <v>75</v>
      </c>
      <c r="B71" s="334" t="s">
        <v>50</v>
      </c>
      <c r="C71" s="2" t="s">
        <v>10</v>
      </c>
      <c r="D71" s="2" t="s">
        <v>20</v>
      </c>
      <c r="E71" s="216" t="s">
        <v>173</v>
      </c>
      <c r="F71" s="217" t="s">
        <v>10</v>
      </c>
      <c r="G71" s="218" t="s">
        <v>376</v>
      </c>
      <c r="H71" s="2" t="s">
        <v>13</v>
      </c>
      <c r="I71" s="392">
        <v>334700</v>
      </c>
      <c r="J71" s="392">
        <v>334700</v>
      </c>
      <c r="K71" s="392">
        <v>334700</v>
      </c>
    </row>
    <row r="72" spans="1:11" ht="47.25" x14ac:dyDescent="0.25">
      <c r="A72" s="75" t="s">
        <v>107</v>
      </c>
      <c r="B72" s="30" t="s">
        <v>50</v>
      </c>
      <c r="C72" s="28" t="s">
        <v>10</v>
      </c>
      <c r="D72" s="28" t="s">
        <v>20</v>
      </c>
      <c r="E72" s="213" t="s">
        <v>174</v>
      </c>
      <c r="F72" s="214" t="s">
        <v>359</v>
      </c>
      <c r="G72" s="215" t="s">
        <v>360</v>
      </c>
      <c r="H72" s="28"/>
      <c r="I72" s="389">
        <f>SUM(I73)</f>
        <v>334700</v>
      </c>
      <c r="J72" s="389">
        <f t="shared" ref="J72:K75" si="20">SUM(J73)</f>
        <v>334700</v>
      </c>
      <c r="K72" s="389">
        <f t="shared" si="20"/>
        <v>334700</v>
      </c>
    </row>
    <row r="73" spans="1:11" ht="47.25" x14ac:dyDescent="0.25">
      <c r="A73" s="76" t="s">
        <v>108</v>
      </c>
      <c r="B73" s="53" t="s">
        <v>50</v>
      </c>
      <c r="C73" s="2" t="s">
        <v>10</v>
      </c>
      <c r="D73" s="2" t="s">
        <v>20</v>
      </c>
      <c r="E73" s="216" t="s">
        <v>175</v>
      </c>
      <c r="F73" s="217" t="s">
        <v>359</v>
      </c>
      <c r="G73" s="218" t="s">
        <v>360</v>
      </c>
      <c r="H73" s="44"/>
      <c r="I73" s="390">
        <f>SUM(I74)</f>
        <v>334700</v>
      </c>
      <c r="J73" s="390">
        <f t="shared" si="20"/>
        <v>334700</v>
      </c>
      <c r="K73" s="390">
        <f t="shared" si="20"/>
        <v>334700</v>
      </c>
    </row>
    <row r="74" spans="1:11" ht="47.25" x14ac:dyDescent="0.25">
      <c r="A74" s="76" t="s">
        <v>377</v>
      </c>
      <c r="B74" s="53" t="s">
        <v>50</v>
      </c>
      <c r="C74" s="2" t="s">
        <v>10</v>
      </c>
      <c r="D74" s="2" t="s">
        <v>20</v>
      </c>
      <c r="E74" s="216" t="s">
        <v>175</v>
      </c>
      <c r="F74" s="217" t="s">
        <v>12</v>
      </c>
      <c r="G74" s="218" t="s">
        <v>360</v>
      </c>
      <c r="H74" s="44"/>
      <c r="I74" s="390">
        <f>SUM(I75)</f>
        <v>334700</v>
      </c>
      <c r="J74" s="390">
        <f t="shared" si="20"/>
        <v>334700</v>
      </c>
      <c r="K74" s="390">
        <f t="shared" si="20"/>
        <v>334700</v>
      </c>
    </row>
    <row r="75" spans="1:11" ht="33.75" customHeight="1" x14ac:dyDescent="0.25">
      <c r="A75" s="3" t="s">
        <v>77</v>
      </c>
      <c r="B75" s="334" t="s">
        <v>50</v>
      </c>
      <c r="C75" s="2" t="s">
        <v>10</v>
      </c>
      <c r="D75" s="2" t="s">
        <v>20</v>
      </c>
      <c r="E75" s="216" t="s">
        <v>175</v>
      </c>
      <c r="F75" s="217" t="s">
        <v>12</v>
      </c>
      <c r="G75" s="218" t="s">
        <v>378</v>
      </c>
      <c r="H75" s="2"/>
      <c r="I75" s="390">
        <f>SUM(I76)</f>
        <v>334700</v>
      </c>
      <c r="J75" s="390">
        <f t="shared" si="20"/>
        <v>334700</v>
      </c>
      <c r="K75" s="390">
        <f t="shared" si="20"/>
        <v>334700</v>
      </c>
    </row>
    <row r="76" spans="1:11" ht="63" x14ac:dyDescent="0.25">
      <c r="A76" s="84" t="s">
        <v>75</v>
      </c>
      <c r="B76" s="334" t="s">
        <v>50</v>
      </c>
      <c r="C76" s="2" t="s">
        <v>10</v>
      </c>
      <c r="D76" s="2" t="s">
        <v>20</v>
      </c>
      <c r="E76" s="216" t="s">
        <v>175</v>
      </c>
      <c r="F76" s="217" t="s">
        <v>12</v>
      </c>
      <c r="G76" s="218" t="s">
        <v>378</v>
      </c>
      <c r="H76" s="2" t="s">
        <v>13</v>
      </c>
      <c r="I76" s="392">
        <v>334700</v>
      </c>
      <c r="J76" s="392">
        <v>334700</v>
      </c>
      <c r="K76" s="392">
        <v>334700</v>
      </c>
    </row>
    <row r="77" spans="1:11" ht="15.75" x14ac:dyDescent="0.25">
      <c r="A77" s="27" t="s">
        <v>111</v>
      </c>
      <c r="B77" s="30" t="s">
        <v>50</v>
      </c>
      <c r="C77" s="28" t="s">
        <v>10</v>
      </c>
      <c r="D77" s="28" t="s">
        <v>20</v>
      </c>
      <c r="E77" s="213" t="s">
        <v>176</v>
      </c>
      <c r="F77" s="214" t="s">
        <v>359</v>
      </c>
      <c r="G77" s="215" t="s">
        <v>360</v>
      </c>
      <c r="H77" s="28"/>
      <c r="I77" s="389">
        <f>SUM(I78)</f>
        <v>14807860</v>
      </c>
      <c r="J77" s="389">
        <f t="shared" ref="J77:K78" si="21">SUM(J78)</f>
        <v>12673053</v>
      </c>
      <c r="K77" s="389">
        <f t="shared" si="21"/>
        <v>12673053</v>
      </c>
    </row>
    <row r="78" spans="1:11" ht="31.5" x14ac:dyDescent="0.25">
      <c r="A78" s="3" t="s">
        <v>112</v>
      </c>
      <c r="B78" s="334" t="s">
        <v>50</v>
      </c>
      <c r="C78" s="2" t="s">
        <v>10</v>
      </c>
      <c r="D78" s="2" t="s">
        <v>20</v>
      </c>
      <c r="E78" s="216" t="s">
        <v>177</v>
      </c>
      <c r="F78" s="217" t="s">
        <v>359</v>
      </c>
      <c r="G78" s="218" t="s">
        <v>360</v>
      </c>
      <c r="H78" s="2"/>
      <c r="I78" s="390">
        <f>SUM(I79)</f>
        <v>14807860</v>
      </c>
      <c r="J78" s="390">
        <f t="shared" si="21"/>
        <v>12673053</v>
      </c>
      <c r="K78" s="390">
        <f t="shared" si="21"/>
        <v>12673053</v>
      </c>
    </row>
    <row r="79" spans="1:11" ht="31.5" x14ac:dyDescent="0.25">
      <c r="A79" s="3" t="s">
        <v>74</v>
      </c>
      <c r="B79" s="334" t="s">
        <v>50</v>
      </c>
      <c r="C79" s="2" t="s">
        <v>10</v>
      </c>
      <c r="D79" s="2" t="s">
        <v>20</v>
      </c>
      <c r="E79" s="216" t="s">
        <v>177</v>
      </c>
      <c r="F79" s="217" t="s">
        <v>359</v>
      </c>
      <c r="G79" s="218" t="s">
        <v>364</v>
      </c>
      <c r="H79" s="2"/>
      <c r="I79" s="390">
        <f>SUM(I80:I81)</f>
        <v>14807860</v>
      </c>
      <c r="J79" s="390">
        <f t="shared" ref="J79:K79" si="22">SUM(J80:J81)</f>
        <v>12673053</v>
      </c>
      <c r="K79" s="390">
        <f t="shared" si="22"/>
        <v>12673053</v>
      </c>
    </row>
    <row r="80" spans="1:11" ht="63" x14ac:dyDescent="0.25">
      <c r="A80" s="84" t="s">
        <v>75</v>
      </c>
      <c r="B80" s="334" t="s">
        <v>50</v>
      </c>
      <c r="C80" s="2" t="s">
        <v>10</v>
      </c>
      <c r="D80" s="2" t="s">
        <v>20</v>
      </c>
      <c r="E80" s="216" t="s">
        <v>177</v>
      </c>
      <c r="F80" s="217" t="s">
        <v>359</v>
      </c>
      <c r="G80" s="218" t="s">
        <v>364</v>
      </c>
      <c r="H80" s="2" t="s">
        <v>13</v>
      </c>
      <c r="I80" s="394">
        <v>14744341</v>
      </c>
      <c r="J80" s="394">
        <v>12662509</v>
      </c>
      <c r="K80" s="394">
        <v>12662509</v>
      </c>
    </row>
    <row r="81" spans="1:11" ht="15.75" x14ac:dyDescent="0.25">
      <c r="A81" s="3" t="s">
        <v>18</v>
      </c>
      <c r="B81" s="334" t="s">
        <v>50</v>
      </c>
      <c r="C81" s="2" t="s">
        <v>10</v>
      </c>
      <c r="D81" s="2" t="s">
        <v>20</v>
      </c>
      <c r="E81" s="216" t="s">
        <v>177</v>
      </c>
      <c r="F81" s="217" t="s">
        <v>359</v>
      </c>
      <c r="G81" s="218" t="s">
        <v>364</v>
      </c>
      <c r="H81" s="2" t="s">
        <v>17</v>
      </c>
      <c r="I81" s="391">
        <v>63519</v>
      </c>
      <c r="J81" s="391">
        <v>10544</v>
      </c>
      <c r="K81" s="391">
        <v>10544</v>
      </c>
    </row>
    <row r="82" spans="1:11" ht="15.75" hidden="1" x14ac:dyDescent="0.25">
      <c r="A82" s="97" t="s">
        <v>560</v>
      </c>
      <c r="B82" s="26" t="s">
        <v>50</v>
      </c>
      <c r="C82" s="22" t="s">
        <v>10</v>
      </c>
      <c r="D82" s="56" t="s">
        <v>91</v>
      </c>
      <c r="E82" s="98"/>
      <c r="F82" s="283"/>
      <c r="G82" s="284"/>
      <c r="H82" s="22"/>
      <c r="I82" s="388">
        <f>SUM(I83)</f>
        <v>0</v>
      </c>
      <c r="J82" s="388">
        <f t="shared" ref="J82:K85" si="23">SUM(J83)</f>
        <v>0</v>
      </c>
      <c r="K82" s="388">
        <f t="shared" si="23"/>
        <v>0</v>
      </c>
    </row>
    <row r="83" spans="1:11" ht="20.25" hidden="1" customHeight="1" x14ac:dyDescent="0.25">
      <c r="A83" s="75" t="s">
        <v>164</v>
      </c>
      <c r="B83" s="30" t="s">
        <v>50</v>
      </c>
      <c r="C83" s="28" t="s">
        <v>10</v>
      </c>
      <c r="D83" s="42" t="s">
        <v>91</v>
      </c>
      <c r="E83" s="219" t="s">
        <v>184</v>
      </c>
      <c r="F83" s="220" t="s">
        <v>359</v>
      </c>
      <c r="G83" s="221" t="s">
        <v>360</v>
      </c>
      <c r="H83" s="28"/>
      <c r="I83" s="389">
        <f>SUM(I84)</f>
        <v>0</v>
      </c>
      <c r="J83" s="389">
        <f t="shared" si="23"/>
        <v>0</v>
      </c>
      <c r="K83" s="389">
        <f t="shared" si="23"/>
        <v>0</v>
      </c>
    </row>
    <row r="84" spans="1:11" ht="18" hidden="1" customHeight="1" x14ac:dyDescent="0.25">
      <c r="A84" s="87" t="s">
        <v>163</v>
      </c>
      <c r="B84" s="6" t="s">
        <v>50</v>
      </c>
      <c r="C84" s="2" t="s">
        <v>10</v>
      </c>
      <c r="D84" s="8" t="s">
        <v>91</v>
      </c>
      <c r="E84" s="234" t="s">
        <v>184</v>
      </c>
      <c r="F84" s="235" t="s">
        <v>359</v>
      </c>
      <c r="G84" s="236" t="s">
        <v>360</v>
      </c>
      <c r="H84" s="2"/>
      <c r="I84" s="390">
        <f>SUM(I85)</f>
        <v>0</v>
      </c>
      <c r="J84" s="390">
        <f t="shared" si="23"/>
        <v>0</v>
      </c>
      <c r="K84" s="390">
        <f t="shared" si="23"/>
        <v>0</v>
      </c>
    </row>
    <row r="85" spans="1:11" ht="47.25" hidden="1" x14ac:dyDescent="0.25">
      <c r="A85" s="3" t="s">
        <v>561</v>
      </c>
      <c r="B85" s="334" t="s">
        <v>50</v>
      </c>
      <c r="C85" s="2" t="s">
        <v>10</v>
      </c>
      <c r="D85" s="8" t="s">
        <v>91</v>
      </c>
      <c r="E85" s="234" t="s">
        <v>184</v>
      </c>
      <c r="F85" s="235" t="s">
        <v>359</v>
      </c>
      <c r="G85" s="343">
        <v>51200</v>
      </c>
      <c r="H85" s="2"/>
      <c r="I85" s="390">
        <f>SUM(I86)</f>
        <v>0</v>
      </c>
      <c r="J85" s="390">
        <f t="shared" si="23"/>
        <v>0</v>
      </c>
      <c r="K85" s="390">
        <f t="shared" si="23"/>
        <v>0</v>
      </c>
    </row>
    <row r="86" spans="1:11" ht="31.5" hidden="1" x14ac:dyDescent="0.25">
      <c r="A86" s="537" t="s">
        <v>507</v>
      </c>
      <c r="B86" s="334" t="s">
        <v>50</v>
      </c>
      <c r="C86" s="2" t="s">
        <v>10</v>
      </c>
      <c r="D86" s="8" t="s">
        <v>91</v>
      </c>
      <c r="E86" s="234" t="s">
        <v>184</v>
      </c>
      <c r="F86" s="235" t="s">
        <v>359</v>
      </c>
      <c r="G86" s="343">
        <v>51200</v>
      </c>
      <c r="H86" s="2" t="s">
        <v>16</v>
      </c>
      <c r="I86" s="391"/>
      <c r="J86" s="391"/>
      <c r="K86" s="391"/>
    </row>
    <row r="87" spans="1:11" s="653" customFormat="1" ht="31.5" x14ac:dyDescent="0.25">
      <c r="A87" s="97" t="s">
        <v>69</v>
      </c>
      <c r="B87" s="26" t="s">
        <v>50</v>
      </c>
      <c r="C87" s="22" t="s">
        <v>10</v>
      </c>
      <c r="D87" s="22" t="s">
        <v>68</v>
      </c>
      <c r="E87" s="210"/>
      <c r="F87" s="211"/>
      <c r="G87" s="212"/>
      <c r="H87" s="23"/>
      <c r="I87" s="388">
        <f>SUM(I88+I93)</f>
        <v>750791</v>
      </c>
      <c r="J87" s="388">
        <f t="shared" ref="J87:K87" si="24">SUM(J88+J93)</f>
        <v>534504</v>
      </c>
      <c r="K87" s="388">
        <f t="shared" si="24"/>
        <v>534504</v>
      </c>
    </row>
    <row r="88" spans="1:11" s="653" customFormat="1" ht="47.25" x14ac:dyDescent="0.25">
      <c r="A88" s="75" t="s">
        <v>98</v>
      </c>
      <c r="B88" s="30" t="s">
        <v>50</v>
      </c>
      <c r="C88" s="28" t="s">
        <v>10</v>
      </c>
      <c r="D88" s="28" t="s">
        <v>68</v>
      </c>
      <c r="E88" s="225" t="s">
        <v>362</v>
      </c>
      <c r="F88" s="226" t="s">
        <v>359</v>
      </c>
      <c r="G88" s="227" t="s">
        <v>360</v>
      </c>
      <c r="H88" s="28"/>
      <c r="I88" s="389">
        <f>SUM(I89)</f>
        <v>25488</v>
      </c>
      <c r="J88" s="389">
        <f t="shared" ref="J88:K91" si="25">SUM(J89)</f>
        <v>28000</v>
      </c>
      <c r="K88" s="389">
        <f t="shared" si="25"/>
        <v>28000</v>
      </c>
    </row>
    <row r="89" spans="1:11" s="653" customFormat="1" ht="63" x14ac:dyDescent="0.25">
      <c r="A89" s="76" t="s">
        <v>99</v>
      </c>
      <c r="B89" s="53" t="s">
        <v>50</v>
      </c>
      <c r="C89" s="2" t="s">
        <v>10</v>
      </c>
      <c r="D89" s="2" t="s">
        <v>68</v>
      </c>
      <c r="E89" s="228" t="s">
        <v>363</v>
      </c>
      <c r="F89" s="229" t="s">
        <v>359</v>
      </c>
      <c r="G89" s="230" t="s">
        <v>360</v>
      </c>
      <c r="H89" s="44"/>
      <c r="I89" s="390">
        <f>SUM(I90)</f>
        <v>25488</v>
      </c>
      <c r="J89" s="390">
        <f t="shared" si="25"/>
        <v>28000</v>
      </c>
      <c r="K89" s="390">
        <f t="shared" si="25"/>
        <v>28000</v>
      </c>
    </row>
    <row r="90" spans="1:11" s="653" customFormat="1" ht="47.25" x14ac:dyDescent="0.25">
      <c r="A90" s="76" t="s">
        <v>366</v>
      </c>
      <c r="B90" s="53" t="s">
        <v>50</v>
      </c>
      <c r="C90" s="2" t="s">
        <v>10</v>
      </c>
      <c r="D90" s="2" t="s">
        <v>68</v>
      </c>
      <c r="E90" s="228" t="s">
        <v>363</v>
      </c>
      <c r="F90" s="229" t="s">
        <v>10</v>
      </c>
      <c r="G90" s="230" t="s">
        <v>360</v>
      </c>
      <c r="H90" s="44"/>
      <c r="I90" s="390">
        <f>SUM(I91)</f>
        <v>25488</v>
      </c>
      <c r="J90" s="390">
        <f t="shared" si="25"/>
        <v>28000</v>
      </c>
      <c r="K90" s="390">
        <f t="shared" si="25"/>
        <v>28000</v>
      </c>
    </row>
    <row r="91" spans="1:11" s="653" customFormat="1" ht="16.5" customHeight="1" x14ac:dyDescent="0.25">
      <c r="A91" s="76" t="s">
        <v>100</v>
      </c>
      <c r="B91" s="53" t="s">
        <v>50</v>
      </c>
      <c r="C91" s="2" t="s">
        <v>10</v>
      </c>
      <c r="D91" s="2" t="s">
        <v>68</v>
      </c>
      <c r="E91" s="228" t="s">
        <v>363</v>
      </c>
      <c r="F91" s="229" t="s">
        <v>10</v>
      </c>
      <c r="G91" s="230" t="s">
        <v>365</v>
      </c>
      <c r="H91" s="44"/>
      <c r="I91" s="390">
        <f>SUM(I92)</f>
        <v>25488</v>
      </c>
      <c r="J91" s="390">
        <f t="shared" si="25"/>
        <v>28000</v>
      </c>
      <c r="K91" s="390">
        <f t="shared" si="25"/>
        <v>28000</v>
      </c>
    </row>
    <row r="92" spans="1:11" s="653" customFormat="1" ht="30.75" customHeight="1" x14ac:dyDescent="0.25">
      <c r="A92" s="536" t="s">
        <v>507</v>
      </c>
      <c r="B92" s="276" t="s">
        <v>50</v>
      </c>
      <c r="C92" s="2" t="s">
        <v>10</v>
      </c>
      <c r="D92" s="2" t="s">
        <v>68</v>
      </c>
      <c r="E92" s="228" t="s">
        <v>363</v>
      </c>
      <c r="F92" s="229" t="s">
        <v>10</v>
      </c>
      <c r="G92" s="230" t="s">
        <v>365</v>
      </c>
      <c r="H92" s="2" t="s">
        <v>16</v>
      </c>
      <c r="I92" s="392">
        <v>25488</v>
      </c>
      <c r="J92" s="392">
        <v>28000</v>
      </c>
      <c r="K92" s="392">
        <v>28000</v>
      </c>
    </row>
    <row r="93" spans="1:11" s="653" customFormat="1" ht="31.5" x14ac:dyDescent="0.25">
      <c r="A93" s="27" t="s">
        <v>101</v>
      </c>
      <c r="B93" s="30" t="s">
        <v>50</v>
      </c>
      <c r="C93" s="28" t="s">
        <v>10</v>
      </c>
      <c r="D93" s="28" t="s">
        <v>68</v>
      </c>
      <c r="E93" s="213" t="s">
        <v>201</v>
      </c>
      <c r="F93" s="214" t="s">
        <v>359</v>
      </c>
      <c r="G93" s="215" t="s">
        <v>360</v>
      </c>
      <c r="H93" s="28"/>
      <c r="I93" s="389">
        <f>SUM(I94+I97)</f>
        <v>725303</v>
      </c>
      <c r="J93" s="389">
        <f t="shared" ref="J93:K93" si="26">SUM(J94+J97)</f>
        <v>506504</v>
      </c>
      <c r="K93" s="389">
        <f t="shared" si="26"/>
        <v>506504</v>
      </c>
    </row>
    <row r="94" spans="1:11" s="653" customFormat="1" ht="31.5" x14ac:dyDescent="0.25">
      <c r="A94" s="3" t="s">
        <v>102</v>
      </c>
      <c r="B94" s="654" t="s">
        <v>50</v>
      </c>
      <c r="C94" s="2" t="s">
        <v>10</v>
      </c>
      <c r="D94" s="2" t="s">
        <v>68</v>
      </c>
      <c r="E94" s="216" t="s">
        <v>202</v>
      </c>
      <c r="F94" s="217" t="s">
        <v>359</v>
      </c>
      <c r="G94" s="218" t="s">
        <v>360</v>
      </c>
      <c r="H94" s="2"/>
      <c r="I94" s="390">
        <f>SUM(I95)</f>
        <v>420832</v>
      </c>
      <c r="J94" s="390">
        <f t="shared" ref="J94:K95" si="27">SUM(J95)</f>
        <v>506504</v>
      </c>
      <c r="K94" s="390">
        <f t="shared" si="27"/>
        <v>506504</v>
      </c>
    </row>
    <row r="95" spans="1:11" s="653" customFormat="1" ht="31.5" x14ac:dyDescent="0.25">
      <c r="A95" s="3" t="s">
        <v>74</v>
      </c>
      <c r="B95" s="654" t="s">
        <v>50</v>
      </c>
      <c r="C95" s="2" t="s">
        <v>10</v>
      </c>
      <c r="D95" s="2" t="s">
        <v>68</v>
      </c>
      <c r="E95" s="216" t="s">
        <v>202</v>
      </c>
      <c r="F95" s="217" t="s">
        <v>359</v>
      </c>
      <c r="G95" s="218" t="s">
        <v>364</v>
      </c>
      <c r="H95" s="2"/>
      <c r="I95" s="390">
        <f>SUM(I96)</f>
        <v>420832</v>
      </c>
      <c r="J95" s="390">
        <f t="shared" si="27"/>
        <v>506504</v>
      </c>
      <c r="K95" s="390">
        <f t="shared" si="27"/>
        <v>506504</v>
      </c>
    </row>
    <row r="96" spans="1:11" s="653" customFormat="1" ht="63" x14ac:dyDescent="0.25">
      <c r="A96" s="84" t="s">
        <v>75</v>
      </c>
      <c r="B96" s="654" t="s">
        <v>50</v>
      </c>
      <c r="C96" s="2" t="s">
        <v>10</v>
      </c>
      <c r="D96" s="2" t="s">
        <v>68</v>
      </c>
      <c r="E96" s="216" t="s">
        <v>202</v>
      </c>
      <c r="F96" s="217" t="s">
        <v>359</v>
      </c>
      <c r="G96" s="218" t="s">
        <v>364</v>
      </c>
      <c r="H96" s="2" t="s">
        <v>13</v>
      </c>
      <c r="I96" s="391">
        <v>420832</v>
      </c>
      <c r="J96" s="391">
        <v>506504</v>
      </c>
      <c r="K96" s="391">
        <v>506504</v>
      </c>
    </row>
    <row r="97" spans="1:11" s="653" customFormat="1" ht="15.75" x14ac:dyDescent="0.25">
      <c r="A97" s="84" t="s">
        <v>614</v>
      </c>
      <c r="B97" s="654" t="s">
        <v>50</v>
      </c>
      <c r="C97" s="2" t="s">
        <v>10</v>
      </c>
      <c r="D97" s="2" t="s">
        <v>68</v>
      </c>
      <c r="E97" s="216" t="s">
        <v>612</v>
      </c>
      <c r="F97" s="217" t="s">
        <v>359</v>
      </c>
      <c r="G97" s="218" t="s">
        <v>360</v>
      </c>
      <c r="H97" s="2"/>
      <c r="I97" s="393">
        <f>SUM(I98)</f>
        <v>304471</v>
      </c>
      <c r="J97" s="393">
        <f t="shared" ref="J97:K97" si="28">SUM(J98)</f>
        <v>0</v>
      </c>
      <c r="K97" s="393">
        <f t="shared" si="28"/>
        <v>0</v>
      </c>
    </row>
    <row r="98" spans="1:11" s="653" customFormat="1" ht="31.5" x14ac:dyDescent="0.25">
      <c r="A98" s="84" t="s">
        <v>615</v>
      </c>
      <c r="B98" s="654" t="s">
        <v>50</v>
      </c>
      <c r="C98" s="2" t="s">
        <v>10</v>
      </c>
      <c r="D98" s="2" t="s">
        <v>68</v>
      </c>
      <c r="E98" s="216" t="s">
        <v>612</v>
      </c>
      <c r="F98" s="217" t="s">
        <v>359</v>
      </c>
      <c r="G98" s="218" t="s">
        <v>613</v>
      </c>
      <c r="H98" s="2"/>
      <c r="I98" s="393">
        <f>SUM(I99:I100)</f>
        <v>304471</v>
      </c>
      <c r="J98" s="393">
        <f t="shared" ref="J98:K98" si="29">SUM(J99:J100)</f>
        <v>0</v>
      </c>
      <c r="K98" s="393">
        <f t="shared" si="29"/>
        <v>0</v>
      </c>
    </row>
    <row r="99" spans="1:11" s="653" customFormat="1" ht="63" x14ac:dyDescent="0.25">
      <c r="A99" s="84" t="s">
        <v>75</v>
      </c>
      <c r="B99" s="654" t="s">
        <v>50</v>
      </c>
      <c r="C99" s="2" t="s">
        <v>10</v>
      </c>
      <c r="D99" s="2" t="s">
        <v>68</v>
      </c>
      <c r="E99" s="216" t="s">
        <v>612</v>
      </c>
      <c r="F99" s="217" t="s">
        <v>359</v>
      </c>
      <c r="G99" s="218" t="s">
        <v>613</v>
      </c>
      <c r="H99" s="2" t="s">
        <v>13</v>
      </c>
      <c r="I99" s="391">
        <v>279704</v>
      </c>
      <c r="J99" s="391"/>
      <c r="K99" s="391"/>
    </row>
    <row r="100" spans="1:11" s="653" customFormat="1" ht="31.5" x14ac:dyDescent="0.25">
      <c r="A100" s="536" t="s">
        <v>507</v>
      </c>
      <c r="B100" s="654" t="s">
        <v>50</v>
      </c>
      <c r="C100" s="2" t="s">
        <v>10</v>
      </c>
      <c r="D100" s="2" t="s">
        <v>68</v>
      </c>
      <c r="E100" s="216" t="s">
        <v>612</v>
      </c>
      <c r="F100" s="217" t="s">
        <v>359</v>
      </c>
      <c r="G100" s="218" t="s">
        <v>613</v>
      </c>
      <c r="H100" s="2" t="s">
        <v>16</v>
      </c>
      <c r="I100" s="391">
        <v>24767</v>
      </c>
      <c r="J100" s="391"/>
      <c r="K100" s="391"/>
    </row>
    <row r="101" spans="1:11" s="615" customFormat="1" ht="17.25" customHeight="1" x14ac:dyDescent="0.25">
      <c r="A101" s="97" t="s">
        <v>797</v>
      </c>
      <c r="B101" s="26" t="s">
        <v>50</v>
      </c>
      <c r="C101" s="22" t="s">
        <v>10</v>
      </c>
      <c r="D101" s="56" t="s">
        <v>29</v>
      </c>
      <c r="E101" s="98"/>
      <c r="F101" s="283"/>
      <c r="G101" s="622"/>
      <c r="H101" s="22"/>
      <c r="I101" s="388">
        <f>SUM(I102)</f>
        <v>800000</v>
      </c>
      <c r="J101" s="623">
        <f t="shared" ref="J101:K104" si="30">SUM(J102)</f>
        <v>0</v>
      </c>
      <c r="K101" s="623">
        <f t="shared" si="30"/>
        <v>0</v>
      </c>
    </row>
    <row r="102" spans="1:11" s="615" customFormat="1" ht="18" customHeight="1" x14ac:dyDescent="0.25">
      <c r="A102" s="75" t="s">
        <v>164</v>
      </c>
      <c r="B102" s="30" t="s">
        <v>50</v>
      </c>
      <c r="C102" s="28" t="s">
        <v>10</v>
      </c>
      <c r="D102" s="42" t="s">
        <v>29</v>
      </c>
      <c r="E102" s="219" t="s">
        <v>183</v>
      </c>
      <c r="F102" s="220" t="s">
        <v>359</v>
      </c>
      <c r="G102" s="624" t="s">
        <v>360</v>
      </c>
      <c r="H102" s="28"/>
      <c r="I102" s="389">
        <f>SUM(I103)</f>
        <v>800000</v>
      </c>
      <c r="J102" s="625">
        <f t="shared" si="30"/>
        <v>0</v>
      </c>
      <c r="K102" s="625">
        <f t="shared" si="30"/>
        <v>0</v>
      </c>
    </row>
    <row r="103" spans="1:11" s="615" customFormat="1" ht="16.5" customHeight="1" x14ac:dyDescent="0.25">
      <c r="A103" s="87" t="s">
        <v>798</v>
      </c>
      <c r="B103" s="6" t="s">
        <v>50</v>
      </c>
      <c r="C103" s="2" t="s">
        <v>10</v>
      </c>
      <c r="D103" s="8" t="s">
        <v>29</v>
      </c>
      <c r="E103" s="234" t="s">
        <v>800</v>
      </c>
      <c r="F103" s="235" t="s">
        <v>359</v>
      </c>
      <c r="G103" s="343" t="s">
        <v>360</v>
      </c>
      <c r="H103" s="2"/>
      <c r="I103" s="390">
        <f>SUM(I104)</f>
        <v>800000</v>
      </c>
      <c r="J103" s="626">
        <f t="shared" si="30"/>
        <v>0</v>
      </c>
      <c r="K103" s="626">
        <f t="shared" si="30"/>
        <v>0</v>
      </c>
    </row>
    <row r="104" spans="1:11" s="615" customFormat="1" ht="17.25" customHeight="1" x14ac:dyDescent="0.25">
      <c r="A104" s="3" t="s">
        <v>799</v>
      </c>
      <c r="B104" s="616" t="s">
        <v>50</v>
      </c>
      <c r="C104" s="2" t="s">
        <v>10</v>
      </c>
      <c r="D104" s="8" t="s">
        <v>29</v>
      </c>
      <c r="E104" s="234" t="s">
        <v>800</v>
      </c>
      <c r="F104" s="235" t="s">
        <v>359</v>
      </c>
      <c r="G104" s="343" t="s">
        <v>801</v>
      </c>
      <c r="H104" s="2"/>
      <c r="I104" s="390">
        <f>SUM(I105)</f>
        <v>800000</v>
      </c>
      <c r="J104" s="626">
        <f t="shared" si="30"/>
        <v>0</v>
      </c>
      <c r="K104" s="626">
        <f t="shared" si="30"/>
        <v>0</v>
      </c>
    </row>
    <row r="105" spans="1:11" s="615" customFormat="1" ht="18.75" customHeight="1" x14ac:dyDescent="0.25">
      <c r="A105" s="3" t="s">
        <v>18</v>
      </c>
      <c r="B105" s="616" t="s">
        <v>50</v>
      </c>
      <c r="C105" s="2" t="s">
        <v>10</v>
      </c>
      <c r="D105" s="8" t="s">
        <v>29</v>
      </c>
      <c r="E105" s="234" t="s">
        <v>800</v>
      </c>
      <c r="F105" s="235" t="s">
        <v>359</v>
      </c>
      <c r="G105" s="343" t="s">
        <v>801</v>
      </c>
      <c r="H105" s="2" t="s">
        <v>17</v>
      </c>
      <c r="I105" s="391">
        <v>800000</v>
      </c>
      <c r="J105" s="391"/>
      <c r="K105" s="391"/>
    </row>
    <row r="106" spans="1:11" ht="15.75" x14ac:dyDescent="0.25">
      <c r="A106" s="97" t="s">
        <v>22</v>
      </c>
      <c r="B106" s="26" t="s">
        <v>50</v>
      </c>
      <c r="C106" s="22" t="s">
        <v>10</v>
      </c>
      <c r="D106" s="26">
        <v>11</v>
      </c>
      <c r="E106" s="98"/>
      <c r="F106" s="283"/>
      <c r="G106" s="284"/>
      <c r="H106" s="22"/>
      <c r="I106" s="388">
        <f>SUM(I107)</f>
        <v>692200</v>
      </c>
      <c r="J106" s="388">
        <f t="shared" ref="J106:K109" si="31">SUM(J107)</f>
        <v>400000</v>
      </c>
      <c r="K106" s="388">
        <f t="shared" si="31"/>
        <v>400000</v>
      </c>
    </row>
    <row r="107" spans="1:11" ht="16.5" customHeight="1" x14ac:dyDescent="0.25">
      <c r="A107" s="75" t="s">
        <v>80</v>
      </c>
      <c r="B107" s="30" t="s">
        <v>50</v>
      </c>
      <c r="C107" s="28" t="s">
        <v>10</v>
      </c>
      <c r="D107" s="30">
        <v>11</v>
      </c>
      <c r="E107" s="219" t="s">
        <v>178</v>
      </c>
      <c r="F107" s="220" t="s">
        <v>359</v>
      </c>
      <c r="G107" s="221" t="s">
        <v>360</v>
      </c>
      <c r="H107" s="28"/>
      <c r="I107" s="389">
        <f>SUM(I108)</f>
        <v>692200</v>
      </c>
      <c r="J107" s="389">
        <f t="shared" si="31"/>
        <v>400000</v>
      </c>
      <c r="K107" s="389">
        <f t="shared" si="31"/>
        <v>400000</v>
      </c>
    </row>
    <row r="108" spans="1:11" ht="16.5" customHeight="1" x14ac:dyDescent="0.25">
      <c r="A108" s="87" t="s">
        <v>81</v>
      </c>
      <c r="B108" s="6" t="s">
        <v>50</v>
      </c>
      <c r="C108" s="2" t="s">
        <v>10</v>
      </c>
      <c r="D108" s="334">
        <v>11</v>
      </c>
      <c r="E108" s="234" t="s">
        <v>179</v>
      </c>
      <c r="F108" s="235" t="s">
        <v>359</v>
      </c>
      <c r="G108" s="236" t="s">
        <v>360</v>
      </c>
      <c r="H108" s="2"/>
      <c r="I108" s="390">
        <f>SUM(I109)</f>
        <v>692200</v>
      </c>
      <c r="J108" s="390">
        <f t="shared" si="31"/>
        <v>400000</v>
      </c>
      <c r="K108" s="390">
        <f t="shared" si="31"/>
        <v>400000</v>
      </c>
    </row>
    <row r="109" spans="1:11" ht="16.5" customHeight="1" x14ac:dyDescent="0.25">
      <c r="A109" s="3" t="s">
        <v>93</v>
      </c>
      <c r="B109" s="334" t="s">
        <v>50</v>
      </c>
      <c r="C109" s="2" t="s">
        <v>10</v>
      </c>
      <c r="D109" s="334">
        <v>11</v>
      </c>
      <c r="E109" s="234" t="s">
        <v>179</v>
      </c>
      <c r="F109" s="235" t="s">
        <v>359</v>
      </c>
      <c r="G109" s="236" t="s">
        <v>382</v>
      </c>
      <c r="H109" s="2"/>
      <c r="I109" s="390">
        <f>SUM(I110)</f>
        <v>692200</v>
      </c>
      <c r="J109" s="390">
        <f t="shared" si="31"/>
        <v>400000</v>
      </c>
      <c r="K109" s="390">
        <f t="shared" si="31"/>
        <v>400000</v>
      </c>
    </row>
    <row r="110" spans="1:11" ht="15.75" customHeight="1" x14ac:dyDescent="0.25">
      <c r="A110" s="3" t="s">
        <v>18</v>
      </c>
      <c r="B110" s="334" t="s">
        <v>50</v>
      </c>
      <c r="C110" s="2" t="s">
        <v>10</v>
      </c>
      <c r="D110" s="334">
        <v>11</v>
      </c>
      <c r="E110" s="234" t="s">
        <v>179</v>
      </c>
      <c r="F110" s="235" t="s">
        <v>359</v>
      </c>
      <c r="G110" s="236" t="s">
        <v>382</v>
      </c>
      <c r="H110" s="2" t="s">
        <v>17</v>
      </c>
      <c r="I110" s="391">
        <v>692200</v>
      </c>
      <c r="J110" s="391">
        <v>400000</v>
      </c>
      <c r="K110" s="391">
        <v>400000</v>
      </c>
    </row>
    <row r="111" spans="1:11" ht="15.75" x14ac:dyDescent="0.25">
      <c r="A111" s="97" t="s">
        <v>23</v>
      </c>
      <c r="B111" s="26" t="s">
        <v>50</v>
      </c>
      <c r="C111" s="22" t="s">
        <v>10</v>
      </c>
      <c r="D111" s="26">
        <v>13</v>
      </c>
      <c r="E111" s="98"/>
      <c r="F111" s="283"/>
      <c r="G111" s="284"/>
      <c r="H111" s="22"/>
      <c r="I111" s="388">
        <f>SUM(I117+I122+I141+I150+I163+I131+I136+I112)</f>
        <v>14285206</v>
      </c>
      <c r="J111" s="388">
        <f t="shared" ref="J111:K111" si="32">SUM(J117+J122+J141+J150+J163+J131+J136+J112)</f>
        <v>9909200</v>
      </c>
      <c r="K111" s="388">
        <f t="shared" si="32"/>
        <v>9935200</v>
      </c>
    </row>
    <row r="112" spans="1:11" s="653" customFormat="1" ht="31.5" hidden="1" x14ac:dyDescent="0.25">
      <c r="A112" s="27" t="s">
        <v>139</v>
      </c>
      <c r="B112" s="30" t="s">
        <v>50</v>
      </c>
      <c r="C112" s="28" t="s">
        <v>10</v>
      </c>
      <c r="D112" s="30">
        <v>13</v>
      </c>
      <c r="E112" s="213" t="s">
        <v>209</v>
      </c>
      <c r="F112" s="214" t="s">
        <v>359</v>
      </c>
      <c r="G112" s="215" t="s">
        <v>360</v>
      </c>
      <c r="H112" s="31"/>
      <c r="I112" s="389">
        <f t="shared" ref="I112:K115" si="33">SUM(I113)</f>
        <v>0</v>
      </c>
      <c r="J112" s="389">
        <f t="shared" si="33"/>
        <v>0</v>
      </c>
      <c r="K112" s="389">
        <f t="shared" si="33"/>
        <v>0</v>
      </c>
    </row>
    <row r="113" spans="1:12" s="653" customFormat="1" ht="32.25" hidden="1" customHeight="1" x14ac:dyDescent="0.25">
      <c r="A113" s="3" t="s">
        <v>146</v>
      </c>
      <c r="B113" s="654" t="s">
        <v>50</v>
      </c>
      <c r="C113" s="2" t="s">
        <v>10</v>
      </c>
      <c r="D113" s="2">
        <v>13</v>
      </c>
      <c r="E113" s="216" t="s">
        <v>441</v>
      </c>
      <c r="F113" s="217" t="s">
        <v>359</v>
      </c>
      <c r="G113" s="218" t="s">
        <v>360</v>
      </c>
      <c r="H113" s="2"/>
      <c r="I113" s="390">
        <f t="shared" si="33"/>
        <v>0</v>
      </c>
      <c r="J113" s="390">
        <f t="shared" si="33"/>
        <v>0</v>
      </c>
      <c r="K113" s="390">
        <f t="shared" si="33"/>
        <v>0</v>
      </c>
    </row>
    <row r="114" spans="1:12" s="653" customFormat="1" ht="15.75" hidden="1" x14ac:dyDescent="0.25">
      <c r="A114" s="69" t="s">
        <v>527</v>
      </c>
      <c r="B114" s="279" t="s">
        <v>50</v>
      </c>
      <c r="C114" s="2" t="s">
        <v>10</v>
      </c>
      <c r="D114" s="2">
        <v>13</v>
      </c>
      <c r="E114" s="216" t="s">
        <v>213</v>
      </c>
      <c r="F114" s="217" t="s">
        <v>12</v>
      </c>
      <c r="G114" s="218" t="s">
        <v>360</v>
      </c>
      <c r="H114" s="2"/>
      <c r="I114" s="390">
        <f t="shared" si="33"/>
        <v>0</v>
      </c>
      <c r="J114" s="390">
        <f t="shared" si="33"/>
        <v>0</v>
      </c>
      <c r="K114" s="390">
        <f t="shared" si="33"/>
        <v>0</v>
      </c>
      <c r="L114" s="269"/>
    </row>
    <row r="115" spans="1:12" s="653" customFormat="1" ht="31.5" hidden="1" x14ac:dyDescent="0.25">
      <c r="A115" s="542" t="s">
        <v>415</v>
      </c>
      <c r="B115" s="6" t="s">
        <v>50</v>
      </c>
      <c r="C115" s="2" t="s">
        <v>10</v>
      </c>
      <c r="D115" s="2">
        <v>13</v>
      </c>
      <c r="E115" s="216" t="s">
        <v>213</v>
      </c>
      <c r="F115" s="217" t="s">
        <v>12</v>
      </c>
      <c r="G115" s="236" t="s">
        <v>414</v>
      </c>
      <c r="H115" s="2"/>
      <c r="I115" s="390">
        <f t="shared" si="33"/>
        <v>0</v>
      </c>
      <c r="J115" s="390">
        <f t="shared" si="33"/>
        <v>0</v>
      </c>
      <c r="K115" s="390">
        <f t="shared" si="33"/>
        <v>0</v>
      </c>
    </row>
    <row r="116" spans="1:12" s="653" customFormat="1" ht="16.5" hidden="1" customHeight="1" x14ac:dyDescent="0.25">
      <c r="A116" s="7" t="s">
        <v>21</v>
      </c>
      <c r="B116" s="6" t="s">
        <v>50</v>
      </c>
      <c r="C116" s="2" t="s">
        <v>10</v>
      </c>
      <c r="D116" s="2">
        <v>13</v>
      </c>
      <c r="E116" s="216" t="s">
        <v>213</v>
      </c>
      <c r="F116" s="217" t="s">
        <v>12</v>
      </c>
      <c r="G116" s="236" t="s">
        <v>414</v>
      </c>
      <c r="H116" s="2" t="s">
        <v>66</v>
      </c>
      <c r="I116" s="392"/>
      <c r="J116" s="392"/>
      <c r="K116" s="392"/>
    </row>
    <row r="117" spans="1:12" ht="47.25" x14ac:dyDescent="0.25">
      <c r="A117" s="27" t="s">
        <v>117</v>
      </c>
      <c r="B117" s="30" t="s">
        <v>50</v>
      </c>
      <c r="C117" s="28" t="s">
        <v>10</v>
      </c>
      <c r="D117" s="30">
        <v>13</v>
      </c>
      <c r="E117" s="219" t="s">
        <v>384</v>
      </c>
      <c r="F117" s="220" t="s">
        <v>359</v>
      </c>
      <c r="G117" s="221" t="s">
        <v>360</v>
      </c>
      <c r="H117" s="28"/>
      <c r="I117" s="389">
        <f>SUM(I118)</f>
        <v>3000</v>
      </c>
      <c r="J117" s="389">
        <f t="shared" ref="J117:K120" si="34">SUM(J118)</f>
        <v>3000</v>
      </c>
      <c r="K117" s="389">
        <f t="shared" si="34"/>
        <v>3000</v>
      </c>
    </row>
    <row r="118" spans="1:12" ht="80.25" customHeight="1" x14ac:dyDescent="0.25">
      <c r="A118" s="54" t="s">
        <v>118</v>
      </c>
      <c r="B118" s="53" t="s">
        <v>50</v>
      </c>
      <c r="C118" s="2" t="s">
        <v>10</v>
      </c>
      <c r="D118" s="334">
        <v>13</v>
      </c>
      <c r="E118" s="234" t="s">
        <v>180</v>
      </c>
      <c r="F118" s="235" t="s">
        <v>359</v>
      </c>
      <c r="G118" s="236" t="s">
        <v>360</v>
      </c>
      <c r="H118" s="2"/>
      <c r="I118" s="390">
        <f>SUM(I119)</f>
        <v>3000</v>
      </c>
      <c r="J118" s="390">
        <f t="shared" si="34"/>
        <v>3000</v>
      </c>
      <c r="K118" s="390">
        <f t="shared" si="34"/>
        <v>3000</v>
      </c>
    </row>
    <row r="119" spans="1:12" ht="47.25" x14ac:dyDescent="0.25">
      <c r="A119" s="54" t="s">
        <v>385</v>
      </c>
      <c r="B119" s="53" t="s">
        <v>50</v>
      </c>
      <c r="C119" s="2" t="s">
        <v>10</v>
      </c>
      <c r="D119" s="334">
        <v>13</v>
      </c>
      <c r="E119" s="234" t="s">
        <v>180</v>
      </c>
      <c r="F119" s="235" t="s">
        <v>10</v>
      </c>
      <c r="G119" s="236" t="s">
        <v>360</v>
      </c>
      <c r="H119" s="2"/>
      <c r="I119" s="390">
        <f>SUM(I120)</f>
        <v>3000</v>
      </c>
      <c r="J119" s="390">
        <f t="shared" si="34"/>
        <v>3000</v>
      </c>
      <c r="K119" s="390">
        <f t="shared" si="34"/>
        <v>3000</v>
      </c>
    </row>
    <row r="120" spans="1:12" ht="17.25" customHeight="1" x14ac:dyDescent="0.25">
      <c r="A120" s="84" t="s">
        <v>387</v>
      </c>
      <c r="B120" s="334" t="s">
        <v>50</v>
      </c>
      <c r="C120" s="2" t="s">
        <v>10</v>
      </c>
      <c r="D120" s="334">
        <v>13</v>
      </c>
      <c r="E120" s="234" t="s">
        <v>180</v>
      </c>
      <c r="F120" s="235" t="s">
        <v>10</v>
      </c>
      <c r="G120" s="236" t="s">
        <v>386</v>
      </c>
      <c r="H120" s="2"/>
      <c r="I120" s="390">
        <f>SUM(I121)</f>
        <v>3000</v>
      </c>
      <c r="J120" s="390">
        <f t="shared" si="34"/>
        <v>3000</v>
      </c>
      <c r="K120" s="390">
        <f t="shared" si="34"/>
        <v>3000</v>
      </c>
    </row>
    <row r="121" spans="1:12" ht="31.5" customHeight="1" x14ac:dyDescent="0.25">
      <c r="A121" s="537" t="s">
        <v>507</v>
      </c>
      <c r="B121" s="276" t="s">
        <v>50</v>
      </c>
      <c r="C121" s="2" t="s">
        <v>10</v>
      </c>
      <c r="D121" s="334">
        <v>13</v>
      </c>
      <c r="E121" s="234" t="s">
        <v>180</v>
      </c>
      <c r="F121" s="235" t="s">
        <v>10</v>
      </c>
      <c r="G121" s="236" t="s">
        <v>386</v>
      </c>
      <c r="H121" s="2" t="s">
        <v>16</v>
      </c>
      <c r="I121" s="391">
        <v>3000</v>
      </c>
      <c r="J121" s="391">
        <v>3000</v>
      </c>
      <c r="K121" s="391">
        <v>3000</v>
      </c>
    </row>
    <row r="122" spans="1:12" ht="47.25" x14ac:dyDescent="0.25">
      <c r="A122" s="75" t="s">
        <v>166</v>
      </c>
      <c r="B122" s="30" t="s">
        <v>50</v>
      </c>
      <c r="C122" s="28" t="s">
        <v>10</v>
      </c>
      <c r="D122" s="30">
        <v>13</v>
      </c>
      <c r="E122" s="219" t="s">
        <v>410</v>
      </c>
      <c r="F122" s="220" t="s">
        <v>359</v>
      </c>
      <c r="G122" s="221" t="s">
        <v>360</v>
      </c>
      <c r="H122" s="28"/>
      <c r="I122" s="389">
        <f>SUM(I123+I127)</f>
        <v>153408</v>
      </c>
      <c r="J122" s="389">
        <f t="shared" ref="J122:K122" si="35">SUM(J123+J127)</f>
        <v>0</v>
      </c>
      <c r="K122" s="389">
        <f t="shared" si="35"/>
        <v>0</v>
      </c>
    </row>
    <row r="123" spans="1:12" ht="78.75" x14ac:dyDescent="0.25">
      <c r="A123" s="84" t="s">
        <v>219</v>
      </c>
      <c r="B123" s="334" t="s">
        <v>50</v>
      </c>
      <c r="C123" s="2" t="s">
        <v>10</v>
      </c>
      <c r="D123" s="334">
        <v>13</v>
      </c>
      <c r="E123" s="234" t="s">
        <v>218</v>
      </c>
      <c r="F123" s="235" t="s">
        <v>359</v>
      </c>
      <c r="G123" s="236" t="s">
        <v>360</v>
      </c>
      <c r="H123" s="2"/>
      <c r="I123" s="390">
        <f>SUM(I124)</f>
        <v>51136</v>
      </c>
      <c r="J123" s="390">
        <f t="shared" ref="J123:K125" si="36">SUM(J124)</f>
        <v>0</v>
      </c>
      <c r="K123" s="390">
        <f t="shared" si="36"/>
        <v>0</v>
      </c>
    </row>
    <row r="124" spans="1:12" ht="47.25" x14ac:dyDescent="0.25">
      <c r="A124" s="3" t="s">
        <v>411</v>
      </c>
      <c r="B124" s="334" t="s">
        <v>50</v>
      </c>
      <c r="C124" s="2" t="s">
        <v>10</v>
      </c>
      <c r="D124" s="334">
        <v>13</v>
      </c>
      <c r="E124" s="234" t="s">
        <v>218</v>
      </c>
      <c r="F124" s="235" t="s">
        <v>10</v>
      </c>
      <c r="G124" s="236" t="s">
        <v>360</v>
      </c>
      <c r="H124" s="2"/>
      <c r="I124" s="390">
        <f>SUM(I125)</f>
        <v>51136</v>
      </c>
      <c r="J124" s="390">
        <f t="shared" si="36"/>
        <v>0</v>
      </c>
      <c r="K124" s="390">
        <f t="shared" si="36"/>
        <v>0</v>
      </c>
    </row>
    <row r="125" spans="1:12" ht="31.5" x14ac:dyDescent="0.25">
      <c r="A125" s="535" t="s">
        <v>415</v>
      </c>
      <c r="B125" s="6" t="s">
        <v>50</v>
      </c>
      <c r="C125" s="2" t="s">
        <v>10</v>
      </c>
      <c r="D125" s="334">
        <v>13</v>
      </c>
      <c r="E125" s="234" t="s">
        <v>218</v>
      </c>
      <c r="F125" s="235" t="s">
        <v>10</v>
      </c>
      <c r="G125" s="236" t="s">
        <v>414</v>
      </c>
      <c r="H125" s="2"/>
      <c r="I125" s="390">
        <f>SUM(I126)</f>
        <v>51136</v>
      </c>
      <c r="J125" s="390">
        <f t="shared" si="36"/>
        <v>0</v>
      </c>
      <c r="K125" s="390">
        <f t="shared" si="36"/>
        <v>0</v>
      </c>
    </row>
    <row r="126" spans="1:12" ht="15.75" customHeight="1" x14ac:dyDescent="0.25">
      <c r="A126" s="538" t="s">
        <v>21</v>
      </c>
      <c r="B126" s="6" t="s">
        <v>50</v>
      </c>
      <c r="C126" s="2" t="s">
        <v>10</v>
      </c>
      <c r="D126" s="334">
        <v>13</v>
      </c>
      <c r="E126" s="234" t="s">
        <v>218</v>
      </c>
      <c r="F126" s="235" t="s">
        <v>10</v>
      </c>
      <c r="G126" s="236" t="s">
        <v>414</v>
      </c>
      <c r="H126" s="2" t="s">
        <v>66</v>
      </c>
      <c r="I126" s="391">
        <v>51136</v>
      </c>
      <c r="J126" s="391"/>
      <c r="K126" s="391"/>
    </row>
    <row r="127" spans="1:12" ht="84" customHeight="1" x14ac:dyDescent="0.25">
      <c r="A127" s="84" t="s">
        <v>167</v>
      </c>
      <c r="B127" s="334" t="s">
        <v>50</v>
      </c>
      <c r="C127" s="2" t="s">
        <v>10</v>
      </c>
      <c r="D127" s="334">
        <v>13</v>
      </c>
      <c r="E127" s="234" t="s">
        <v>194</v>
      </c>
      <c r="F127" s="235" t="s">
        <v>359</v>
      </c>
      <c r="G127" s="236" t="s">
        <v>360</v>
      </c>
      <c r="H127" s="2"/>
      <c r="I127" s="390">
        <f>SUM(I128)</f>
        <v>102272</v>
      </c>
      <c r="J127" s="390">
        <f t="shared" ref="J127:K129" si="37">SUM(J128)</f>
        <v>0</v>
      </c>
      <c r="K127" s="390">
        <f t="shared" si="37"/>
        <v>0</v>
      </c>
    </row>
    <row r="128" spans="1:12" ht="34.5" customHeight="1" x14ac:dyDescent="0.25">
      <c r="A128" s="3" t="s">
        <v>416</v>
      </c>
      <c r="B128" s="334" t="s">
        <v>50</v>
      </c>
      <c r="C128" s="2" t="s">
        <v>10</v>
      </c>
      <c r="D128" s="334">
        <v>13</v>
      </c>
      <c r="E128" s="234" t="s">
        <v>194</v>
      </c>
      <c r="F128" s="235" t="s">
        <v>10</v>
      </c>
      <c r="G128" s="236" t="s">
        <v>360</v>
      </c>
      <c r="H128" s="2"/>
      <c r="I128" s="390">
        <f>SUM(I129)</f>
        <v>102272</v>
      </c>
      <c r="J128" s="390">
        <f t="shared" si="37"/>
        <v>0</v>
      </c>
      <c r="K128" s="390">
        <f t="shared" si="37"/>
        <v>0</v>
      </c>
    </row>
    <row r="129" spans="1:11" ht="31.5" x14ac:dyDescent="0.25">
      <c r="A129" s="535" t="s">
        <v>415</v>
      </c>
      <c r="B129" s="6" t="s">
        <v>50</v>
      </c>
      <c r="C129" s="2" t="s">
        <v>10</v>
      </c>
      <c r="D129" s="334">
        <v>13</v>
      </c>
      <c r="E129" s="234" t="s">
        <v>194</v>
      </c>
      <c r="F129" s="235" t="s">
        <v>10</v>
      </c>
      <c r="G129" s="236" t="s">
        <v>414</v>
      </c>
      <c r="H129" s="2"/>
      <c r="I129" s="390">
        <f>SUM(I130)</f>
        <v>102272</v>
      </c>
      <c r="J129" s="390">
        <f t="shared" si="37"/>
        <v>0</v>
      </c>
      <c r="K129" s="390">
        <f t="shared" si="37"/>
        <v>0</v>
      </c>
    </row>
    <row r="130" spans="1:11" ht="17.25" customHeight="1" x14ac:dyDescent="0.25">
      <c r="A130" s="538" t="s">
        <v>21</v>
      </c>
      <c r="B130" s="6" t="s">
        <v>50</v>
      </c>
      <c r="C130" s="2" t="s">
        <v>10</v>
      </c>
      <c r="D130" s="334">
        <v>13</v>
      </c>
      <c r="E130" s="234" t="s">
        <v>194</v>
      </c>
      <c r="F130" s="235" t="s">
        <v>10</v>
      </c>
      <c r="G130" s="236" t="s">
        <v>414</v>
      </c>
      <c r="H130" s="2" t="s">
        <v>66</v>
      </c>
      <c r="I130" s="391">
        <v>102272</v>
      </c>
      <c r="J130" s="391"/>
      <c r="K130" s="391"/>
    </row>
    <row r="131" spans="1:11" ht="33.75" customHeight="1" x14ac:dyDescent="0.25">
      <c r="A131" s="75" t="s">
        <v>110</v>
      </c>
      <c r="B131" s="30" t="s">
        <v>50</v>
      </c>
      <c r="C131" s="28" t="s">
        <v>10</v>
      </c>
      <c r="D131" s="28">
        <v>13</v>
      </c>
      <c r="E131" s="213" t="s">
        <v>371</v>
      </c>
      <c r="F131" s="214" t="s">
        <v>359</v>
      </c>
      <c r="G131" s="215" t="s">
        <v>360</v>
      </c>
      <c r="H131" s="28"/>
      <c r="I131" s="389">
        <f>SUM(I132)</f>
        <v>36500</v>
      </c>
      <c r="J131" s="389">
        <f t="shared" ref="J131:K134" si="38">SUM(J132)</f>
        <v>0</v>
      </c>
      <c r="K131" s="389">
        <f t="shared" si="38"/>
        <v>0</v>
      </c>
    </row>
    <row r="132" spans="1:11" ht="63" customHeight="1" x14ac:dyDescent="0.25">
      <c r="A132" s="76" t="s">
        <v>474</v>
      </c>
      <c r="B132" s="6" t="s">
        <v>50</v>
      </c>
      <c r="C132" s="2" t="s">
        <v>10</v>
      </c>
      <c r="D132" s="2">
        <v>13</v>
      </c>
      <c r="E132" s="216" t="s">
        <v>473</v>
      </c>
      <c r="F132" s="217" t="s">
        <v>359</v>
      </c>
      <c r="G132" s="218" t="s">
        <v>360</v>
      </c>
      <c r="H132" s="2"/>
      <c r="I132" s="390">
        <f>SUM(I133)</f>
        <v>36500</v>
      </c>
      <c r="J132" s="390">
        <f t="shared" si="38"/>
        <v>0</v>
      </c>
      <c r="K132" s="390">
        <f t="shared" si="38"/>
        <v>0</v>
      </c>
    </row>
    <row r="133" spans="1:11" ht="33" customHeight="1" x14ac:dyDescent="0.25">
      <c r="A133" s="76" t="s">
        <v>475</v>
      </c>
      <c r="B133" s="6" t="s">
        <v>50</v>
      </c>
      <c r="C133" s="2" t="s">
        <v>10</v>
      </c>
      <c r="D133" s="2">
        <v>13</v>
      </c>
      <c r="E133" s="216" t="s">
        <v>473</v>
      </c>
      <c r="F133" s="217" t="s">
        <v>10</v>
      </c>
      <c r="G133" s="218" t="s">
        <v>360</v>
      </c>
      <c r="H133" s="2"/>
      <c r="I133" s="390">
        <f>SUM(I134)</f>
        <v>36500</v>
      </c>
      <c r="J133" s="390">
        <f t="shared" si="38"/>
        <v>0</v>
      </c>
      <c r="K133" s="390">
        <f t="shared" si="38"/>
        <v>0</v>
      </c>
    </row>
    <row r="134" spans="1:11" ht="31.5" customHeight="1" x14ac:dyDescent="0.25">
      <c r="A134" s="76" t="s">
        <v>477</v>
      </c>
      <c r="B134" s="6" t="s">
        <v>50</v>
      </c>
      <c r="C134" s="2" t="s">
        <v>10</v>
      </c>
      <c r="D134" s="2">
        <v>13</v>
      </c>
      <c r="E134" s="216" t="s">
        <v>473</v>
      </c>
      <c r="F134" s="217" t="s">
        <v>10</v>
      </c>
      <c r="G134" s="218" t="s">
        <v>476</v>
      </c>
      <c r="H134" s="2"/>
      <c r="I134" s="390">
        <f>SUM(I135)</f>
        <v>36500</v>
      </c>
      <c r="J134" s="390">
        <f t="shared" si="38"/>
        <v>0</v>
      </c>
      <c r="K134" s="390">
        <f t="shared" si="38"/>
        <v>0</v>
      </c>
    </row>
    <row r="135" spans="1:11" ht="32.25" customHeight="1" x14ac:dyDescent="0.25">
      <c r="A135" s="537" t="s">
        <v>507</v>
      </c>
      <c r="B135" s="6" t="s">
        <v>50</v>
      </c>
      <c r="C135" s="2" t="s">
        <v>10</v>
      </c>
      <c r="D135" s="2">
        <v>13</v>
      </c>
      <c r="E135" s="216" t="s">
        <v>473</v>
      </c>
      <c r="F135" s="217" t="s">
        <v>10</v>
      </c>
      <c r="G135" s="218" t="s">
        <v>476</v>
      </c>
      <c r="H135" s="2" t="s">
        <v>16</v>
      </c>
      <c r="I135" s="392">
        <v>36500</v>
      </c>
      <c r="J135" s="392"/>
      <c r="K135" s="392"/>
    </row>
    <row r="136" spans="1:11" ht="64.5" customHeight="1" x14ac:dyDescent="0.25">
      <c r="A136" s="93" t="s">
        <v>122</v>
      </c>
      <c r="B136" s="30" t="s">
        <v>50</v>
      </c>
      <c r="C136" s="28" t="s">
        <v>10</v>
      </c>
      <c r="D136" s="28">
        <v>13</v>
      </c>
      <c r="E136" s="213" t="s">
        <v>393</v>
      </c>
      <c r="F136" s="214" t="s">
        <v>359</v>
      </c>
      <c r="G136" s="215" t="s">
        <v>360</v>
      </c>
      <c r="H136" s="28"/>
      <c r="I136" s="389">
        <f>SUM(I137)</f>
        <v>51136</v>
      </c>
      <c r="J136" s="389">
        <f t="shared" ref="J136:K139" si="39">SUM(J137)</f>
        <v>0</v>
      </c>
      <c r="K136" s="389">
        <f t="shared" si="39"/>
        <v>0</v>
      </c>
    </row>
    <row r="137" spans="1:11" ht="80.25" customHeight="1" x14ac:dyDescent="0.25">
      <c r="A137" s="76" t="s">
        <v>123</v>
      </c>
      <c r="B137" s="6" t="s">
        <v>50</v>
      </c>
      <c r="C137" s="2" t="s">
        <v>10</v>
      </c>
      <c r="D137" s="2">
        <v>13</v>
      </c>
      <c r="E137" s="255" t="s">
        <v>190</v>
      </c>
      <c r="F137" s="256" t="s">
        <v>359</v>
      </c>
      <c r="G137" s="257" t="s">
        <v>360</v>
      </c>
      <c r="H137" s="71"/>
      <c r="I137" s="393">
        <f>SUM(I138)</f>
        <v>51136</v>
      </c>
      <c r="J137" s="393">
        <f t="shared" si="39"/>
        <v>0</v>
      </c>
      <c r="K137" s="393">
        <f t="shared" si="39"/>
        <v>0</v>
      </c>
    </row>
    <row r="138" spans="1:11" ht="32.25" customHeight="1" x14ac:dyDescent="0.25">
      <c r="A138" s="76" t="s">
        <v>396</v>
      </c>
      <c r="B138" s="6" t="s">
        <v>50</v>
      </c>
      <c r="C138" s="2" t="s">
        <v>10</v>
      </c>
      <c r="D138" s="2">
        <v>13</v>
      </c>
      <c r="E138" s="255" t="s">
        <v>190</v>
      </c>
      <c r="F138" s="256" t="s">
        <v>10</v>
      </c>
      <c r="G138" s="257" t="s">
        <v>360</v>
      </c>
      <c r="H138" s="71"/>
      <c r="I138" s="393">
        <f>SUM(I139)</f>
        <v>51136</v>
      </c>
      <c r="J138" s="393">
        <f t="shared" si="39"/>
        <v>0</v>
      </c>
      <c r="K138" s="393">
        <f t="shared" si="39"/>
        <v>0</v>
      </c>
    </row>
    <row r="139" spans="1:11" ht="32.25" customHeight="1" x14ac:dyDescent="0.25">
      <c r="A139" s="69" t="s">
        <v>415</v>
      </c>
      <c r="B139" s="6" t="s">
        <v>50</v>
      </c>
      <c r="C139" s="2" t="s">
        <v>10</v>
      </c>
      <c r="D139" s="2">
        <v>13</v>
      </c>
      <c r="E139" s="255" t="s">
        <v>190</v>
      </c>
      <c r="F139" s="256" t="s">
        <v>10</v>
      </c>
      <c r="G139" s="257" t="s">
        <v>414</v>
      </c>
      <c r="H139" s="71"/>
      <c r="I139" s="393">
        <f>SUM(I140)</f>
        <v>51136</v>
      </c>
      <c r="J139" s="393">
        <f t="shared" si="39"/>
        <v>0</v>
      </c>
      <c r="K139" s="393">
        <f t="shared" si="39"/>
        <v>0</v>
      </c>
    </row>
    <row r="140" spans="1:11" ht="18" customHeight="1" x14ac:dyDescent="0.25">
      <c r="A140" s="539" t="s">
        <v>21</v>
      </c>
      <c r="B140" s="6" t="s">
        <v>50</v>
      </c>
      <c r="C140" s="2" t="s">
        <v>10</v>
      </c>
      <c r="D140" s="2">
        <v>13</v>
      </c>
      <c r="E140" s="255" t="s">
        <v>190</v>
      </c>
      <c r="F140" s="256" t="s">
        <v>10</v>
      </c>
      <c r="G140" s="257" t="s">
        <v>414</v>
      </c>
      <c r="H140" s="71" t="s">
        <v>66</v>
      </c>
      <c r="I140" s="394">
        <v>51136</v>
      </c>
      <c r="J140" s="394"/>
      <c r="K140" s="394"/>
    </row>
    <row r="141" spans="1:11" ht="30.75" customHeight="1" x14ac:dyDescent="0.25">
      <c r="A141" s="75" t="s">
        <v>24</v>
      </c>
      <c r="B141" s="30" t="s">
        <v>50</v>
      </c>
      <c r="C141" s="28" t="s">
        <v>10</v>
      </c>
      <c r="D141" s="30">
        <v>13</v>
      </c>
      <c r="E141" s="219" t="s">
        <v>181</v>
      </c>
      <c r="F141" s="220" t="s">
        <v>359</v>
      </c>
      <c r="G141" s="221" t="s">
        <v>360</v>
      </c>
      <c r="H141" s="28"/>
      <c r="I141" s="389">
        <f>SUM(I142)</f>
        <v>1115696</v>
      </c>
      <c r="J141" s="389">
        <f t="shared" ref="J141:K141" si="40">SUM(J142)</f>
        <v>46687</v>
      </c>
      <c r="K141" s="389">
        <f t="shared" si="40"/>
        <v>46687</v>
      </c>
    </row>
    <row r="142" spans="1:11" ht="16.5" customHeight="1" x14ac:dyDescent="0.25">
      <c r="A142" s="84" t="s">
        <v>82</v>
      </c>
      <c r="B142" s="334" t="s">
        <v>50</v>
      </c>
      <c r="C142" s="2" t="s">
        <v>10</v>
      </c>
      <c r="D142" s="334">
        <v>13</v>
      </c>
      <c r="E142" s="234" t="s">
        <v>182</v>
      </c>
      <c r="F142" s="235" t="s">
        <v>359</v>
      </c>
      <c r="G142" s="236" t="s">
        <v>360</v>
      </c>
      <c r="H142" s="2"/>
      <c r="I142" s="390">
        <f>SUM(I145+I148+I143)</f>
        <v>1115696</v>
      </c>
      <c r="J142" s="390">
        <f t="shared" ref="J142:K142" si="41">SUM(J145+J148+J143)</f>
        <v>46687</v>
      </c>
      <c r="K142" s="390">
        <f t="shared" si="41"/>
        <v>46687</v>
      </c>
    </row>
    <row r="143" spans="1:11" s="568" customFormat="1" ht="19.5" hidden="1" customHeight="1" x14ac:dyDescent="0.25">
      <c r="A143" s="3" t="s">
        <v>93</v>
      </c>
      <c r="B143" s="569" t="s">
        <v>50</v>
      </c>
      <c r="C143" s="2" t="s">
        <v>10</v>
      </c>
      <c r="D143" s="569">
        <v>13</v>
      </c>
      <c r="E143" s="234" t="s">
        <v>182</v>
      </c>
      <c r="F143" s="235" t="s">
        <v>359</v>
      </c>
      <c r="G143" s="236" t="s">
        <v>382</v>
      </c>
      <c r="H143" s="2"/>
      <c r="I143" s="390">
        <f>SUM(I144)</f>
        <v>0</v>
      </c>
      <c r="J143" s="390">
        <f t="shared" ref="J143:K143" si="42">SUM(J144)</f>
        <v>0</v>
      </c>
      <c r="K143" s="390">
        <f t="shared" si="42"/>
        <v>0</v>
      </c>
    </row>
    <row r="144" spans="1:11" s="568" customFormat="1" ht="31.5" hidden="1" x14ac:dyDescent="0.25">
      <c r="A144" s="89" t="s">
        <v>507</v>
      </c>
      <c r="B144" s="486" t="s">
        <v>50</v>
      </c>
      <c r="C144" s="2" t="s">
        <v>10</v>
      </c>
      <c r="D144" s="569">
        <v>13</v>
      </c>
      <c r="E144" s="234" t="s">
        <v>182</v>
      </c>
      <c r="F144" s="235" t="s">
        <v>359</v>
      </c>
      <c r="G144" s="236" t="s">
        <v>382</v>
      </c>
      <c r="H144" s="2" t="s">
        <v>16</v>
      </c>
      <c r="I144" s="391"/>
      <c r="J144" s="391"/>
      <c r="K144" s="391"/>
    </row>
    <row r="145" spans="1:22" ht="30.75" customHeight="1" x14ac:dyDescent="0.25">
      <c r="A145" s="3" t="s">
        <v>94</v>
      </c>
      <c r="B145" s="334" t="s">
        <v>50</v>
      </c>
      <c r="C145" s="2" t="s">
        <v>10</v>
      </c>
      <c r="D145" s="334">
        <v>13</v>
      </c>
      <c r="E145" s="234" t="s">
        <v>182</v>
      </c>
      <c r="F145" s="235" t="s">
        <v>359</v>
      </c>
      <c r="G145" s="236" t="s">
        <v>388</v>
      </c>
      <c r="H145" s="2"/>
      <c r="I145" s="390">
        <f>SUM(I146:I147)</f>
        <v>1115696</v>
      </c>
      <c r="J145" s="390">
        <f t="shared" ref="J145:K145" si="43">SUM(J146:J147)</f>
        <v>46687</v>
      </c>
      <c r="K145" s="390">
        <f t="shared" si="43"/>
        <v>46687</v>
      </c>
    </row>
    <row r="146" spans="1:22" ht="32.25" customHeight="1" x14ac:dyDescent="0.25">
      <c r="A146" s="537" t="s">
        <v>507</v>
      </c>
      <c r="B146" s="486" t="s">
        <v>50</v>
      </c>
      <c r="C146" s="2" t="s">
        <v>10</v>
      </c>
      <c r="D146" s="334">
        <v>13</v>
      </c>
      <c r="E146" s="234" t="s">
        <v>182</v>
      </c>
      <c r="F146" s="235" t="s">
        <v>359</v>
      </c>
      <c r="G146" s="236" t="s">
        <v>388</v>
      </c>
      <c r="H146" s="2" t="s">
        <v>16</v>
      </c>
      <c r="I146" s="391">
        <v>531008</v>
      </c>
      <c r="J146" s="391"/>
      <c r="K146" s="391"/>
    </row>
    <row r="147" spans="1:22" s="482" customFormat="1" ht="18" customHeight="1" x14ac:dyDescent="0.25">
      <c r="A147" s="3" t="s">
        <v>18</v>
      </c>
      <c r="B147" s="6" t="s">
        <v>50</v>
      </c>
      <c r="C147" s="2" t="s">
        <v>10</v>
      </c>
      <c r="D147" s="483">
        <v>13</v>
      </c>
      <c r="E147" s="234" t="s">
        <v>182</v>
      </c>
      <c r="F147" s="235" t="s">
        <v>359</v>
      </c>
      <c r="G147" s="236" t="s">
        <v>388</v>
      </c>
      <c r="H147" s="2" t="s">
        <v>17</v>
      </c>
      <c r="I147" s="391">
        <v>584688</v>
      </c>
      <c r="J147" s="391">
        <v>46687</v>
      </c>
      <c r="K147" s="391">
        <v>46687</v>
      </c>
    </row>
    <row r="148" spans="1:22" s="482" customFormat="1" ht="34.5" hidden="1" customHeight="1" x14ac:dyDescent="0.25">
      <c r="A148" s="3" t="s">
        <v>621</v>
      </c>
      <c r="B148" s="6" t="s">
        <v>50</v>
      </c>
      <c r="C148" s="2" t="s">
        <v>10</v>
      </c>
      <c r="D148" s="483">
        <v>13</v>
      </c>
      <c r="E148" s="234" t="s">
        <v>182</v>
      </c>
      <c r="F148" s="235" t="s">
        <v>359</v>
      </c>
      <c r="G148" s="236" t="s">
        <v>620</v>
      </c>
      <c r="H148" s="2"/>
      <c r="I148" s="390">
        <f>SUM(I149)</f>
        <v>0</v>
      </c>
      <c r="J148" s="390">
        <f t="shared" ref="J148:K148" si="44">SUM(J149)</f>
        <v>0</v>
      </c>
      <c r="K148" s="390">
        <f t="shared" si="44"/>
        <v>0</v>
      </c>
    </row>
    <row r="149" spans="1:22" s="482" customFormat="1" ht="32.25" hidden="1" customHeight="1" x14ac:dyDescent="0.25">
      <c r="A149" s="537" t="s">
        <v>507</v>
      </c>
      <c r="B149" s="6" t="s">
        <v>50</v>
      </c>
      <c r="C149" s="2" t="s">
        <v>10</v>
      </c>
      <c r="D149" s="483">
        <v>13</v>
      </c>
      <c r="E149" s="234" t="s">
        <v>182</v>
      </c>
      <c r="F149" s="235" t="s">
        <v>359</v>
      </c>
      <c r="G149" s="236" t="s">
        <v>620</v>
      </c>
      <c r="H149" s="2" t="s">
        <v>16</v>
      </c>
      <c r="I149" s="391"/>
      <c r="J149" s="391"/>
      <c r="K149" s="391"/>
      <c r="N149" s="680"/>
      <c r="O149" s="680"/>
      <c r="P149" s="680"/>
      <c r="Q149" s="680"/>
      <c r="R149" s="680"/>
      <c r="S149" s="680"/>
      <c r="T149" s="680"/>
      <c r="U149" s="680"/>
      <c r="V149" s="680"/>
    </row>
    <row r="150" spans="1:22" ht="16.5" customHeight="1" x14ac:dyDescent="0.25">
      <c r="A150" s="75" t="s">
        <v>164</v>
      </c>
      <c r="B150" s="30" t="s">
        <v>50</v>
      </c>
      <c r="C150" s="28" t="s">
        <v>10</v>
      </c>
      <c r="D150" s="30">
        <v>13</v>
      </c>
      <c r="E150" s="219" t="s">
        <v>183</v>
      </c>
      <c r="F150" s="220" t="s">
        <v>359</v>
      </c>
      <c r="G150" s="221" t="s">
        <v>360</v>
      </c>
      <c r="H150" s="28"/>
      <c r="I150" s="389">
        <f>SUM(I151)</f>
        <v>808926</v>
      </c>
      <c r="J150" s="389">
        <f t="shared" ref="J150:K150" si="45">SUM(J151)</f>
        <v>791470</v>
      </c>
      <c r="K150" s="389">
        <f t="shared" si="45"/>
        <v>817470</v>
      </c>
    </row>
    <row r="151" spans="1:22" ht="16.5" customHeight="1" x14ac:dyDescent="0.25">
      <c r="A151" s="84" t="s">
        <v>163</v>
      </c>
      <c r="B151" s="334" t="s">
        <v>50</v>
      </c>
      <c r="C151" s="2" t="s">
        <v>10</v>
      </c>
      <c r="D151" s="334">
        <v>13</v>
      </c>
      <c r="E151" s="234" t="s">
        <v>184</v>
      </c>
      <c r="F151" s="235" t="s">
        <v>359</v>
      </c>
      <c r="G151" s="236" t="s">
        <v>360</v>
      </c>
      <c r="H151" s="2"/>
      <c r="I151" s="390">
        <f>SUM(I152+I161+I159+I156+I154)</f>
        <v>808926</v>
      </c>
      <c r="J151" s="390">
        <f t="shared" ref="J151:K151" si="46">SUM(J152+J161+J159+J156+J154)</f>
        <v>791470</v>
      </c>
      <c r="K151" s="390">
        <f t="shared" si="46"/>
        <v>817470</v>
      </c>
    </row>
    <row r="152" spans="1:22" ht="48.75" customHeight="1" x14ac:dyDescent="0.25">
      <c r="A152" s="84" t="s">
        <v>599</v>
      </c>
      <c r="B152" s="334" t="s">
        <v>50</v>
      </c>
      <c r="C152" s="2" t="s">
        <v>10</v>
      </c>
      <c r="D152" s="334">
        <v>13</v>
      </c>
      <c r="E152" s="234" t="s">
        <v>184</v>
      </c>
      <c r="F152" s="235" t="s">
        <v>359</v>
      </c>
      <c r="G152" s="343">
        <v>12712</v>
      </c>
      <c r="H152" s="2"/>
      <c r="I152" s="390">
        <f>SUM(I153)</f>
        <v>33470</v>
      </c>
      <c r="J152" s="390">
        <f t="shared" ref="J152:K152" si="47">SUM(J153)</f>
        <v>33470</v>
      </c>
      <c r="K152" s="390">
        <f t="shared" si="47"/>
        <v>33470</v>
      </c>
    </row>
    <row r="153" spans="1:22" ht="64.5" customHeight="1" x14ac:dyDescent="0.25">
      <c r="A153" s="84" t="s">
        <v>75</v>
      </c>
      <c r="B153" s="334" t="s">
        <v>50</v>
      </c>
      <c r="C153" s="2" t="s">
        <v>10</v>
      </c>
      <c r="D153" s="334">
        <v>13</v>
      </c>
      <c r="E153" s="234" t="s">
        <v>184</v>
      </c>
      <c r="F153" s="235" t="s">
        <v>359</v>
      </c>
      <c r="G153" s="343">
        <v>12712</v>
      </c>
      <c r="H153" s="2" t="s">
        <v>13</v>
      </c>
      <c r="I153" s="392">
        <v>33470</v>
      </c>
      <c r="J153" s="392">
        <v>33470</v>
      </c>
      <c r="K153" s="392">
        <v>33470</v>
      </c>
    </row>
    <row r="154" spans="1:22" s="558" customFormat="1" ht="18.75" hidden="1" customHeight="1" x14ac:dyDescent="0.25">
      <c r="A154" s="544" t="s">
        <v>695</v>
      </c>
      <c r="B154" s="559" t="s">
        <v>50</v>
      </c>
      <c r="C154" s="2" t="s">
        <v>10</v>
      </c>
      <c r="D154" s="559">
        <v>13</v>
      </c>
      <c r="E154" s="234" t="s">
        <v>184</v>
      </c>
      <c r="F154" s="235" t="s">
        <v>359</v>
      </c>
      <c r="G154" s="343">
        <v>54690</v>
      </c>
      <c r="H154" s="2"/>
      <c r="I154" s="390">
        <f>SUM(I155)</f>
        <v>0</v>
      </c>
      <c r="J154" s="390">
        <f t="shared" ref="J154:K154" si="48">SUM(J155)</f>
        <v>0</v>
      </c>
      <c r="K154" s="390">
        <f t="shared" si="48"/>
        <v>0</v>
      </c>
    </row>
    <row r="155" spans="1:22" s="558" customFormat="1" ht="33.75" hidden="1" customHeight="1" x14ac:dyDescent="0.25">
      <c r="A155" s="537" t="s">
        <v>507</v>
      </c>
      <c r="B155" s="559" t="s">
        <v>50</v>
      </c>
      <c r="C155" s="2" t="s">
        <v>10</v>
      </c>
      <c r="D155" s="559">
        <v>13</v>
      </c>
      <c r="E155" s="234" t="s">
        <v>184</v>
      </c>
      <c r="F155" s="235" t="s">
        <v>359</v>
      </c>
      <c r="G155" s="343">
        <v>54690</v>
      </c>
      <c r="H155" s="2" t="s">
        <v>16</v>
      </c>
      <c r="I155" s="392"/>
      <c r="J155" s="392"/>
      <c r="K155" s="392"/>
    </row>
    <row r="156" spans="1:22" ht="31.5" x14ac:dyDescent="0.25">
      <c r="A156" s="538" t="s">
        <v>582</v>
      </c>
      <c r="B156" s="6" t="s">
        <v>50</v>
      </c>
      <c r="C156" s="2" t="s">
        <v>10</v>
      </c>
      <c r="D156" s="334">
        <v>13</v>
      </c>
      <c r="E156" s="234" t="s">
        <v>184</v>
      </c>
      <c r="F156" s="235" t="s">
        <v>359</v>
      </c>
      <c r="G156" s="236" t="s">
        <v>390</v>
      </c>
      <c r="H156" s="2"/>
      <c r="I156" s="390">
        <f>SUM(I157:I158)</f>
        <v>651000</v>
      </c>
      <c r="J156" s="390">
        <f t="shared" ref="J156:K156" si="49">SUM(J157:J158)</f>
        <v>688000</v>
      </c>
      <c r="K156" s="390">
        <f t="shared" si="49"/>
        <v>714000</v>
      </c>
    </row>
    <row r="157" spans="1:22" ht="63" x14ac:dyDescent="0.25">
      <c r="A157" s="84" t="s">
        <v>75</v>
      </c>
      <c r="B157" s="334" t="s">
        <v>50</v>
      </c>
      <c r="C157" s="2" t="s">
        <v>10</v>
      </c>
      <c r="D157" s="334">
        <v>13</v>
      </c>
      <c r="E157" s="234" t="s">
        <v>184</v>
      </c>
      <c r="F157" s="235" t="s">
        <v>359</v>
      </c>
      <c r="G157" s="236" t="s">
        <v>390</v>
      </c>
      <c r="H157" s="2" t="s">
        <v>13</v>
      </c>
      <c r="I157" s="391">
        <v>651000</v>
      </c>
      <c r="J157" s="391">
        <v>688000</v>
      </c>
      <c r="K157" s="391">
        <v>714000</v>
      </c>
    </row>
    <row r="158" spans="1:22" ht="30.75" hidden="1" customHeight="1" x14ac:dyDescent="0.25">
      <c r="A158" s="537" t="s">
        <v>507</v>
      </c>
      <c r="B158" s="486" t="s">
        <v>50</v>
      </c>
      <c r="C158" s="2" t="s">
        <v>10</v>
      </c>
      <c r="D158" s="334">
        <v>13</v>
      </c>
      <c r="E158" s="234" t="s">
        <v>184</v>
      </c>
      <c r="F158" s="235" t="s">
        <v>359</v>
      </c>
      <c r="G158" s="236" t="s">
        <v>390</v>
      </c>
      <c r="H158" s="2" t="s">
        <v>16</v>
      </c>
      <c r="I158" s="394"/>
      <c r="J158" s="394"/>
      <c r="K158" s="394"/>
    </row>
    <row r="159" spans="1:22" ht="32.25" customHeight="1" x14ac:dyDescent="0.25">
      <c r="A159" s="537" t="s">
        <v>500</v>
      </c>
      <c r="B159" s="334" t="s">
        <v>50</v>
      </c>
      <c r="C159" s="2" t="s">
        <v>10</v>
      </c>
      <c r="D159" s="334">
        <v>13</v>
      </c>
      <c r="E159" s="234" t="s">
        <v>184</v>
      </c>
      <c r="F159" s="235" t="s">
        <v>359</v>
      </c>
      <c r="G159" s="236" t="s">
        <v>414</v>
      </c>
      <c r="H159" s="2"/>
      <c r="I159" s="390">
        <f>SUM(I160)</f>
        <v>64456</v>
      </c>
      <c r="J159" s="390">
        <f t="shared" ref="J159:K159" si="50">SUM(J160)</f>
        <v>0</v>
      </c>
      <c r="K159" s="390">
        <f t="shared" si="50"/>
        <v>0</v>
      </c>
    </row>
    <row r="160" spans="1:22" ht="64.5" customHeight="1" x14ac:dyDescent="0.25">
      <c r="A160" s="84" t="s">
        <v>75</v>
      </c>
      <c r="B160" s="276" t="s">
        <v>50</v>
      </c>
      <c r="C160" s="2" t="s">
        <v>10</v>
      </c>
      <c r="D160" s="334">
        <v>13</v>
      </c>
      <c r="E160" s="234" t="s">
        <v>184</v>
      </c>
      <c r="F160" s="235" t="s">
        <v>359</v>
      </c>
      <c r="G160" s="236" t="s">
        <v>414</v>
      </c>
      <c r="H160" s="2" t="s">
        <v>13</v>
      </c>
      <c r="I160" s="391">
        <v>64456</v>
      </c>
      <c r="J160" s="391"/>
      <c r="K160" s="391"/>
    </row>
    <row r="161" spans="1:11" ht="16.5" customHeight="1" x14ac:dyDescent="0.25">
      <c r="A161" s="3" t="s">
        <v>165</v>
      </c>
      <c r="B161" s="334" t="s">
        <v>50</v>
      </c>
      <c r="C161" s="2" t="s">
        <v>10</v>
      </c>
      <c r="D161" s="334">
        <v>13</v>
      </c>
      <c r="E161" s="234" t="s">
        <v>184</v>
      </c>
      <c r="F161" s="235" t="s">
        <v>359</v>
      </c>
      <c r="G161" s="236" t="s">
        <v>389</v>
      </c>
      <c r="H161" s="2"/>
      <c r="I161" s="390">
        <f>SUM(I162)</f>
        <v>60000</v>
      </c>
      <c r="J161" s="390">
        <f t="shared" ref="J161:K161" si="51">SUM(J162)</f>
        <v>70000</v>
      </c>
      <c r="K161" s="390">
        <f t="shared" si="51"/>
        <v>70000</v>
      </c>
    </row>
    <row r="162" spans="1:11" ht="30.75" customHeight="1" x14ac:dyDescent="0.25">
      <c r="A162" s="537" t="s">
        <v>507</v>
      </c>
      <c r="B162" s="276" t="s">
        <v>50</v>
      </c>
      <c r="C162" s="2" t="s">
        <v>10</v>
      </c>
      <c r="D162" s="334">
        <v>13</v>
      </c>
      <c r="E162" s="234" t="s">
        <v>184</v>
      </c>
      <c r="F162" s="235" t="s">
        <v>359</v>
      </c>
      <c r="G162" s="236" t="s">
        <v>389</v>
      </c>
      <c r="H162" s="2" t="s">
        <v>16</v>
      </c>
      <c r="I162" s="391">
        <v>60000</v>
      </c>
      <c r="J162" s="391">
        <v>70000</v>
      </c>
      <c r="K162" s="391">
        <v>70000</v>
      </c>
    </row>
    <row r="163" spans="1:11" ht="31.5" x14ac:dyDescent="0.25">
      <c r="A163" s="27" t="s">
        <v>119</v>
      </c>
      <c r="B163" s="30" t="s">
        <v>50</v>
      </c>
      <c r="C163" s="28" t="s">
        <v>10</v>
      </c>
      <c r="D163" s="30">
        <v>13</v>
      </c>
      <c r="E163" s="219" t="s">
        <v>185</v>
      </c>
      <c r="F163" s="220" t="s">
        <v>359</v>
      </c>
      <c r="G163" s="221" t="s">
        <v>360</v>
      </c>
      <c r="H163" s="28"/>
      <c r="I163" s="389">
        <f>SUM(I164)</f>
        <v>12116540</v>
      </c>
      <c r="J163" s="389">
        <f t="shared" ref="J163:K163" si="52">SUM(J164)</f>
        <v>9068043</v>
      </c>
      <c r="K163" s="389">
        <f t="shared" si="52"/>
        <v>9068043</v>
      </c>
    </row>
    <row r="164" spans="1:11" ht="31.5" x14ac:dyDescent="0.25">
      <c r="A164" s="84" t="s">
        <v>120</v>
      </c>
      <c r="B164" s="334" t="s">
        <v>50</v>
      </c>
      <c r="C164" s="2" t="s">
        <v>10</v>
      </c>
      <c r="D164" s="334">
        <v>13</v>
      </c>
      <c r="E164" s="234" t="s">
        <v>186</v>
      </c>
      <c r="F164" s="235" t="s">
        <v>359</v>
      </c>
      <c r="G164" s="236" t="s">
        <v>360</v>
      </c>
      <c r="H164" s="2"/>
      <c r="I164" s="390">
        <f>SUM(I165+I169)</f>
        <v>12116540</v>
      </c>
      <c r="J164" s="390">
        <f t="shared" ref="J164:K164" si="53">SUM(J165+J169)</f>
        <v>9068043</v>
      </c>
      <c r="K164" s="390">
        <f t="shared" si="53"/>
        <v>9068043</v>
      </c>
    </row>
    <row r="165" spans="1:11" ht="31.5" x14ac:dyDescent="0.25">
      <c r="A165" s="3" t="s">
        <v>83</v>
      </c>
      <c r="B165" s="334" t="s">
        <v>50</v>
      </c>
      <c r="C165" s="2" t="s">
        <v>10</v>
      </c>
      <c r="D165" s="334">
        <v>13</v>
      </c>
      <c r="E165" s="234" t="s">
        <v>186</v>
      </c>
      <c r="F165" s="235" t="s">
        <v>359</v>
      </c>
      <c r="G165" s="236" t="s">
        <v>391</v>
      </c>
      <c r="H165" s="2"/>
      <c r="I165" s="390">
        <f>SUM(I166:I168)</f>
        <v>12116540</v>
      </c>
      <c r="J165" s="390">
        <f t="shared" ref="J165:K165" si="54">SUM(J166:J168)</f>
        <v>9068043</v>
      </c>
      <c r="K165" s="390">
        <f t="shared" si="54"/>
        <v>9068043</v>
      </c>
    </row>
    <row r="166" spans="1:11" ht="63" x14ac:dyDescent="0.25">
      <c r="A166" s="84" t="s">
        <v>75</v>
      </c>
      <c r="B166" s="334" t="s">
        <v>50</v>
      </c>
      <c r="C166" s="2" t="s">
        <v>10</v>
      </c>
      <c r="D166" s="334">
        <v>13</v>
      </c>
      <c r="E166" s="234" t="s">
        <v>186</v>
      </c>
      <c r="F166" s="235" t="s">
        <v>359</v>
      </c>
      <c r="G166" s="236" t="s">
        <v>391</v>
      </c>
      <c r="H166" s="2" t="s">
        <v>13</v>
      </c>
      <c r="I166" s="391">
        <v>9062911</v>
      </c>
      <c r="J166" s="391">
        <v>6486325</v>
      </c>
      <c r="K166" s="391">
        <v>6486325</v>
      </c>
    </row>
    <row r="167" spans="1:11" ht="30.75" customHeight="1" x14ac:dyDescent="0.25">
      <c r="A167" s="537" t="s">
        <v>507</v>
      </c>
      <c r="B167" s="276" t="s">
        <v>50</v>
      </c>
      <c r="C167" s="2" t="s">
        <v>10</v>
      </c>
      <c r="D167" s="334">
        <v>13</v>
      </c>
      <c r="E167" s="234" t="s">
        <v>186</v>
      </c>
      <c r="F167" s="235" t="s">
        <v>359</v>
      </c>
      <c r="G167" s="236" t="s">
        <v>391</v>
      </c>
      <c r="H167" s="2" t="s">
        <v>16</v>
      </c>
      <c r="I167" s="394">
        <v>3001249</v>
      </c>
      <c r="J167" s="394">
        <v>2528338</v>
      </c>
      <c r="K167" s="394">
        <v>2528338</v>
      </c>
    </row>
    <row r="168" spans="1:11" ht="17.25" customHeight="1" x14ac:dyDescent="0.25">
      <c r="A168" s="3" t="s">
        <v>18</v>
      </c>
      <c r="B168" s="334" t="s">
        <v>50</v>
      </c>
      <c r="C168" s="2" t="s">
        <v>10</v>
      </c>
      <c r="D168" s="334">
        <v>13</v>
      </c>
      <c r="E168" s="234" t="s">
        <v>186</v>
      </c>
      <c r="F168" s="235" t="s">
        <v>359</v>
      </c>
      <c r="G168" s="236" t="s">
        <v>391</v>
      </c>
      <c r="H168" s="2" t="s">
        <v>17</v>
      </c>
      <c r="I168" s="391">
        <v>52380</v>
      </c>
      <c r="J168" s="391">
        <v>53380</v>
      </c>
      <c r="K168" s="391">
        <v>53380</v>
      </c>
    </row>
    <row r="169" spans="1:11" ht="32.25" hidden="1" customHeight="1" x14ac:dyDescent="0.25">
      <c r="A169" s="3" t="s">
        <v>621</v>
      </c>
      <c r="B169" s="334" t="s">
        <v>50</v>
      </c>
      <c r="C169" s="2" t="s">
        <v>10</v>
      </c>
      <c r="D169" s="334">
        <v>13</v>
      </c>
      <c r="E169" s="234" t="s">
        <v>186</v>
      </c>
      <c r="F169" s="235" t="s">
        <v>359</v>
      </c>
      <c r="G169" s="236" t="s">
        <v>620</v>
      </c>
      <c r="H169" s="2"/>
      <c r="I169" s="390">
        <f>SUM(I170)</f>
        <v>0</v>
      </c>
      <c r="J169" s="390">
        <f t="shared" ref="J169:K169" si="55">SUM(J170)</f>
        <v>0</v>
      </c>
      <c r="K169" s="390">
        <f t="shared" si="55"/>
        <v>0</v>
      </c>
    </row>
    <row r="170" spans="1:11" ht="32.25" hidden="1" customHeight="1" x14ac:dyDescent="0.25">
      <c r="A170" s="537" t="s">
        <v>507</v>
      </c>
      <c r="B170" s="334" t="s">
        <v>50</v>
      </c>
      <c r="C170" s="2" t="s">
        <v>10</v>
      </c>
      <c r="D170" s="334">
        <v>13</v>
      </c>
      <c r="E170" s="234" t="s">
        <v>186</v>
      </c>
      <c r="F170" s="235" t="s">
        <v>359</v>
      </c>
      <c r="G170" s="236" t="s">
        <v>620</v>
      </c>
      <c r="H170" s="2" t="s">
        <v>16</v>
      </c>
      <c r="I170" s="391"/>
      <c r="J170" s="391"/>
      <c r="K170" s="391"/>
    </row>
    <row r="171" spans="1:11" ht="31.5" x14ac:dyDescent="0.25">
      <c r="A171" s="274" t="s">
        <v>71</v>
      </c>
      <c r="B171" s="19" t="s">
        <v>50</v>
      </c>
      <c r="C171" s="15" t="s">
        <v>15</v>
      </c>
      <c r="D171" s="19"/>
      <c r="E171" s="280"/>
      <c r="F171" s="281"/>
      <c r="G171" s="282"/>
      <c r="H171" s="15"/>
      <c r="I171" s="387">
        <f>SUM(I172+I186)</f>
        <v>3017662</v>
      </c>
      <c r="J171" s="387">
        <f t="shared" ref="J171:K171" si="56">SUM(J172+J186)</f>
        <v>2101255</v>
      </c>
      <c r="K171" s="387">
        <f t="shared" si="56"/>
        <v>2101255</v>
      </c>
    </row>
    <row r="172" spans="1:11" ht="34.5" customHeight="1" x14ac:dyDescent="0.25">
      <c r="A172" s="97" t="s">
        <v>641</v>
      </c>
      <c r="B172" s="26" t="s">
        <v>50</v>
      </c>
      <c r="C172" s="22" t="s">
        <v>15</v>
      </c>
      <c r="D172" s="56" t="s">
        <v>57</v>
      </c>
      <c r="E172" s="289"/>
      <c r="F172" s="290"/>
      <c r="G172" s="291"/>
      <c r="H172" s="22"/>
      <c r="I172" s="388">
        <f>SUM(I173)</f>
        <v>3007662</v>
      </c>
      <c r="J172" s="388">
        <f t="shared" ref="J172:K172" si="57">SUM(J173)</f>
        <v>2091255</v>
      </c>
      <c r="K172" s="388">
        <f t="shared" si="57"/>
        <v>2091255</v>
      </c>
    </row>
    <row r="173" spans="1:11" ht="78.75" x14ac:dyDescent="0.25">
      <c r="A173" s="75" t="s">
        <v>791</v>
      </c>
      <c r="B173" s="30" t="s">
        <v>50</v>
      </c>
      <c r="C173" s="28" t="s">
        <v>15</v>
      </c>
      <c r="D173" s="42" t="s">
        <v>57</v>
      </c>
      <c r="E173" s="225" t="s">
        <v>187</v>
      </c>
      <c r="F173" s="226" t="s">
        <v>359</v>
      </c>
      <c r="G173" s="227" t="s">
        <v>360</v>
      </c>
      <c r="H173" s="28"/>
      <c r="I173" s="389">
        <f>SUM(I174,+I182)</f>
        <v>3007662</v>
      </c>
      <c r="J173" s="389">
        <f t="shared" ref="J173:K173" si="58">SUM(J174,+J182)</f>
        <v>2091255</v>
      </c>
      <c r="K173" s="389">
        <f t="shared" si="58"/>
        <v>2091255</v>
      </c>
    </row>
    <row r="174" spans="1:11" ht="129" customHeight="1" x14ac:dyDescent="0.25">
      <c r="A174" s="76" t="s">
        <v>792</v>
      </c>
      <c r="B174" s="53" t="s">
        <v>50</v>
      </c>
      <c r="C174" s="2" t="s">
        <v>15</v>
      </c>
      <c r="D174" s="8" t="s">
        <v>57</v>
      </c>
      <c r="E174" s="249" t="s">
        <v>188</v>
      </c>
      <c r="F174" s="250" t="s">
        <v>359</v>
      </c>
      <c r="G174" s="251" t="s">
        <v>360</v>
      </c>
      <c r="H174" s="2"/>
      <c r="I174" s="390">
        <f>SUM(I175)</f>
        <v>3007662</v>
      </c>
      <c r="J174" s="390">
        <f t="shared" ref="J174:K174" si="59">SUM(J175)</f>
        <v>2091255</v>
      </c>
      <c r="K174" s="390">
        <f t="shared" si="59"/>
        <v>2091255</v>
      </c>
    </row>
    <row r="175" spans="1:11" ht="47.25" x14ac:dyDescent="0.25">
      <c r="A175" s="76" t="s">
        <v>392</v>
      </c>
      <c r="B175" s="53" t="s">
        <v>50</v>
      </c>
      <c r="C175" s="2" t="s">
        <v>15</v>
      </c>
      <c r="D175" s="8" t="s">
        <v>57</v>
      </c>
      <c r="E175" s="249" t="s">
        <v>188</v>
      </c>
      <c r="F175" s="250" t="s">
        <v>10</v>
      </c>
      <c r="G175" s="251" t="s">
        <v>360</v>
      </c>
      <c r="H175" s="2"/>
      <c r="I175" s="390">
        <f>SUM(I176+I180)</f>
        <v>3007662</v>
      </c>
      <c r="J175" s="390">
        <f t="shared" ref="J175:K175" si="60">SUM(J176+J180)</f>
        <v>2091255</v>
      </c>
      <c r="K175" s="390">
        <f t="shared" si="60"/>
        <v>2091255</v>
      </c>
    </row>
    <row r="176" spans="1:11" ht="31.5" x14ac:dyDescent="0.25">
      <c r="A176" s="3" t="s">
        <v>83</v>
      </c>
      <c r="B176" s="334" t="s">
        <v>50</v>
      </c>
      <c r="C176" s="2" t="s">
        <v>15</v>
      </c>
      <c r="D176" s="8" t="s">
        <v>57</v>
      </c>
      <c r="E176" s="249" t="s">
        <v>188</v>
      </c>
      <c r="F176" s="250" t="s">
        <v>10</v>
      </c>
      <c r="G176" s="251" t="s">
        <v>391</v>
      </c>
      <c r="H176" s="2"/>
      <c r="I176" s="390">
        <f>SUM(I177:I179)</f>
        <v>3007662</v>
      </c>
      <c r="J176" s="390">
        <f t="shared" ref="J176:K176" si="61">SUM(J177:J179)</f>
        <v>2091255</v>
      </c>
      <c r="K176" s="390">
        <f t="shared" si="61"/>
        <v>2091255</v>
      </c>
    </row>
    <row r="177" spans="1:11" ht="63" x14ac:dyDescent="0.25">
      <c r="A177" s="84" t="s">
        <v>75</v>
      </c>
      <c r="B177" s="334" t="s">
        <v>50</v>
      </c>
      <c r="C177" s="2" t="s">
        <v>15</v>
      </c>
      <c r="D177" s="8" t="s">
        <v>57</v>
      </c>
      <c r="E177" s="249" t="s">
        <v>188</v>
      </c>
      <c r="F177" s="250" t="s">
        <v>10</v>
      </c>
      <c r="G177" s="251" t="s">
        <v>391</v>
      </c>
      <c r="H177" s="2" t="s">
        <v>13</v>
      </c>
      <c r="I177" s="391">
        <v>2966662</v>
      </c>
      <c r="J177" s="391">
        <v>2035295</v>
      </c>
      <c r="K177" s="391">
        <v>2035295</v>
      </c>
    </row>
    <row r="178" spans="1:11" ht="33.75" customHeight="1" x14ac:dyDescent="0.25">
      <c r="A178" s="537" t="s">
        <v>507</v>
      </c>
      <c r="B178" s="276" t="s">
        <v>50</v>
      </c>
      <c r="C178" s="2" t="s">
        <v>15</v>
      </c>
      <c r="D178" s="8" t="s">
        <v>57</v>
      </c>
      <c r="E178" s="249" t="s">
        <v>188</v>
      </c>
      <c r="F178" s="250" t="s">
        <v>10</v>
      </c>
      <c r="G178" s="251" t="s">
        <v>391</v>
      </c>
      <c r="H178" s="2" t="s">
        <v>16</v>
      </c>
      <c r="I178" s="391">
        <v>40800</v>
      </c>
      <c r="J178" s="391">
        <v>54960</v>
      </c>
      <c r="K178" s="391">
        <v>54960</v>
      </c>
    </row>
    <row r="179" spans="1:11" ht="16.5" customHeight="1" x14ac:dyDescent="0.25">
      <c r="A179" s="3" t="s">
        <v>18</v>
      </c>
      <c r="B179" s="334" t="s">
        <v>50</v>
      </c>
      <c r="C179" s="2" t="s">
        <v>15</v>
      </c>
      <c r="D179" s="8" t="s">
        <v>57</v>
      </c>
      <c r="E179" s="249" t="s">
        <v>188</v>
      </c>
      <c r="F179" s="250" t="s">
        <v>10</v>
      </c>
      <c r="G179" s="251" t="s">
        <v>391</v>
      </c>
      <c r="H179" s="2" t="s">
        <v>17</v>
      </c>
      <c r="I179" s="391">
        <v>200</v>
      </c>
      <c r="J179" s="391">
        <v>1000</v>
      </c>
      <c r="K179" s="391">
        <v>1000</v>
      </c>
    </row>
    <row r="180" spans="1:11" s="563" customFormat="1" ht="47.25" hidden="1" x14ac:dyDescent="0.25">
      <c r="A180" s="3" t="s">
        <v>481</v>
      </c>
      <c r="B180" s="565" t="s">
        <v>50</v>
      </c>
      <c r="C180" s="2" t="s">
        <v>15</v>
      </c>
      <c r="D180" s="8" t="s">
        <v>57</v>
      </c>
      <c r="E180" s="249" t="s">
        <v>188</v>
      </c>
      <c r="F180" s="250" t="s">
        <v>10</v>
      </c>
      <c r="G180" s="251" t="s">
        <v>479</v>
      </c>
      <c r="H180" s="2"/>
      <c r="I180" s="390">
        <f>SUM(I181)</f>
        <v>0</v>
      </c>
      <c r="J180" s="390">
        <f t="shared" ref="J180:K180" si="62">SUM(J181)</f>
        <v>0</v>
      </c>
      <c r="K180" s="390">
        <f t="shared" si="62"/>
        <v>0</v>
      </c>
    </row>
    <row r="181" spans="1:11" s="563" customFormat="1" ht="31.5" hidden="1" x14ac:dyDescent="0.25">
      <c r="A181" s="537" t="s">
        <v>507</v>
      </c>
      <c r="B181" s="565" t="s">
        <v>50</v>
      </c>
      <c r="C181" s="2" t="s">
        <v>15</v>
      </c>
      <c r="D181" s="8" t="s">
        <v>57</v>
      </c>
      <c r="E181" s="249" t="s">
        <v>188</v>
      </c>
      <c r="F181" s="250" t="s">
        <v>10</v>
      </c>
      <c r="G181" s="251" t="s">
        <v>479</v>
      </c>
      <c r="H181" s="2" t="s">
        <v>16</v>
      </c>
      <c r="I181" s="391"/>
      <c r="J181" s="391"/>
      <c r="K181" s="391"/>
    </row>
    <row r="182" spans="1:11" ht="111.75" hidden="1" customHeight="1" x14ac:dyDescent="0.25">
      <c r="A182" s="332" t="s">
        <v>853</v>
      </c>
      <c r="B182" s="53" t="s">
        <v>50</v>
      </c>
      <c r="C182" s="44" t="s">
        <v>15</v>
      </c>
      <c r="D182" s="60" t="s">
        <v>57</v>
      </c>
      <c r="E182" s="228" t="s">
        <v>478</v>
      </c>
      <c r="F182" s="229" t="s">
        <v>359</v>
      </c>
      <c r="G182" s="230" t="s">
        <v>360</v>
      </c>
      <c r="H182" s="2"/>
      <c r="I182" s="390">
        <f>SUM(I183)</f>
        <v>0</v>
      </c>
      <c r="J182" s="390">
        <f t="shared" ref="J182:K184" si="63">SUM(J183)</f>
        <v>0</v>
      </c>
      <c r="K182" s="390">
        <f t="shared" si="63"/>
        <v>0</v>
      </c>
    </row>
    <row r="183" spans="1:11" ht="48" hidden="1" customHeight="1" x14ac:dyDescent="0.25">
      <c r="A183" s="101" t="s">
        <v>480</v>
      </c>
      <c r="B183" s="53" t="s">
        <v>50</v>
      </c>
      <c r="C183" s="44" t="s">
        <v>15</v>
      </c>
      <c r="D183" s="60" t="s">
        <v>57</v>
      </c>
      <c r="E183" s="228" t="s">
        <v>478</v>
      </c>
      <c r="F183" s="229" t="s">
        <v>10</v>
      </c>
      <c r="G183" s="230" t="s">
        <v>360</v>
      </c>
      <c r="H183" s="2"/>
      <c r="I183" s="390">
        <f>SUM(I184)</f>
        <v>0</v>
      </c>
      <c r="J183" s="390">
        <f t="shared" si="63"/>
        <v>0</v>
      </c>
      <c r="K183" s="390">
        <f t="shared" si="63"/>
        <v>0</v>
      </c>
    </row>
    <row r="184" spans="1:11" ht="48" hidden="1" customHeight="1" x14ac:dyDescent="0.25">
      <c r="A184" s="3" t="s">
        <v>481</v>
      </c>
      <c r="B184" s="53" t="s">
        <v>50</v>
      </c>
      <c r="C184" s="44" t="s">
        <v>15</v>
      </c>
      <c r="D184" s="60" t="s">
        <v>57</v>
      </c>
      <c r="E184" s="228" t="s">
        <v>478</v>
      </c>
      <c r="F184" s="229" t="s">
        <v>10</v>
      </c>
      <c r="G184" s="236" t="s">
        <v>479</v>
      </c>
      <c r="H184" s="2"/>
      <c r="I184" s="390">
        <f>SUM(I185)</f>
        <v>0</v>
      </c>
      <c r="J184" s="390">
        <f t="shared" si="63"/>
        <v>0</v>
      </c>
      <c r="K184" s="390">
        <f t="shared" si="63"/>
        <v>0</v>
      </c>
    </row>
    <row r="185" spans="1:11" ht="31.5" hidden="1" customHeight="1" x14ac:dyDescent="0.25">
      <c r="A185" s="537" t="s">
        <v>507</v>
      </c>
      <c r="B185" s="53" t="s">
        <v>50</v>
      </c>
      <c r="C185" s="44" t="s">
        <v>15</v>
      </c>
      <c r="D185" s="60" t="s">
        <v>57</v>
      </c>
      <c r="E185" s="228" t="s">
        <v>478</v>
      </c>
      <c r="F185" s="229" t="s">
        <v>10</v>
      </c>
      <c r="G185" s="236" t="s">
        <v>479</v>
      </c>
      <c r="H185" s="2" t="s">
        <v>16</v>
      </c>
      <c r="I185" s="391"/>
      <c r="J185" s="391"/>
      <c r="K185" s="391"/>
    </row>
    <row r="186" spans="1:11" s="615" customFormat="1" ht="34.5" customHeight="1" x14ac:dyDescent="0.25">
      <c r="A186" s="97" t="s">
        <v>793</v>
      </c>
      <c r="B186" s="26" t="s">
        <v>50</v>
      </c>
      <c r="C186" s="22" t="s">
        <v>15</v>
      </c>
      <c r="D186" s="56" t="s">
        <v>669</v>
      </c>
      <c r="E186" s="289"/>
      <c r="F186" s="290"/>
      <c r="G186" s="291"/>
      <c r="H186" s="22"/>
      <c r="I186" s="388">
        <f>SUM(I187)</f>
        <v>10000</v>
      </c>
      <c r="J186" s="388">
        <f t="shared" ref="J186:K187" si="64">SUM(J187)</f>
        <v>10000</v>
      </c>
      <c r="K186" s="388">
        <f t="shared" si="64"/>
        <v>10000</v>
      </c>
    </row>
    <row r="187" spans="1:11" s="615" customFormat="1" ht="78.75" x14ac:dyDescent="0.25">
      <c r="A187" s="75" t="s">
        <v>791</v>
      </c>
      <c r="B187" s="30" t="s">
        <v>50</v>
      </c>
      <c r="C187" s="28" t="s">
        <v>15</v>
      </c>
      <c r="D187" s="42" t="s">
        <v>669</v>
      </c>
      <c r="E187" s="225" t="s">
        <v>187</v>
      </c>
      <c r="F187" s="226" t="s">
        <v>359</v>
      </c>
      <c r="G187" s="227" t="s">
        <v>360</v>
      </c>
      <c r="H187" s="28"/>
      <c r="I187" s="389">
        <f>SUM(I188)</f>
        <v>10000</v>
      </c>
      <c r="J187" s="389">
        <f t="shared" si="64"/>
        <v>10000</v>
      </c>
      <c r="K187" s="389">
        <f t="shared" si="64"/>
        <v>10000</v>
      </c>
    </row>
    <row r="188" spans="1:11" s="615" customFormat="1" ht="96" customHeight="1" x14ac:dyDescent="0.25">
      <c r="A188" s="76" t="s">
        <v>794</v>
      </c>
      <c r="B188" s="53" t="s">
        <v>50</v>
      </c>
      <c r="C188" s="2" t="s">
        <v>15</v>
      </c>
      <c r="D188" s="8" t="s">
        <v>669</v>
      </c>
      <c r="E188" s="249" t="s">
        <v>796</v>
      </c>
      <c r="F188" s="250" t="s">
        <v>359</v>
      </c>
      <c r="G188" s="251" t="s">
        <v>360</v>
      </c>
      <c r="H188" s="2"/>
      <c r="I188" s="390">
        <f>SUM(I189)</f>
        <v>10000</v>
      </c>
      <c r="J188" s="390">
        <f t="shared" ref="J188:K190" si="65">SUM(J189)</f>
        <v>10000</v>
      </c>
      <c r="K188" s="390">
        <f t="shared" si="65"/>
        <v>10000</v>
      </c>
    </row>
    <row r="189" spans="1:11" s="615" customFormat="1" ht="78.75" x14ac:dyDescent="0.25">
      <c r="A189" s="76" t="s">
        <v>795</v>
      </c>
      <c r="B189" s="53" t="s">
        <v>50</v>
      </c>
      <c r="C189" s="2" t="s">
        <v>15</v>
      </c>
      <c r="D189" s="8" t="s">
        <v>669</v>
      </c>
      <c r="E189" s="249" t="s">
        <v>796</v>
      </c>
      <c r="F189" s="250" t="s">
        <v>10</v>
      </c>
      <c r="G189" s="251" t="s">
        <v>360</v>
      </c>
      <c r="H189" s="2"/>
      <c r="I189" s="390">
        <f>SUM(I190)</f>
        <v>10000</v>
      </c>
      <c r="J189" s="390">
        <f t="shared" si="65"/>
        <v>10000</v>
      </c>
      <c r="K189" s="390">
        <f t="shared" si="65"/>
        <v>10000</v>
      </c>
    </row>
    <row r="190" spans="1:11" s="615" customFormat="1" ht="31.5" x14ac:dyDescent="0.25">
      <c r="A190" s="3" t="s">
        <v>138</v>
      </c>
      <c r="B190" s="616" t="s">
        <v>50</v>
      </c>
      <c r="C190" s="2" t="s">
        <v>15</v>
      </c>
      <c r="D190" s="8" t="s">
        <v>669</v>
      </c>
      <c r="E190" s="249" t="s">
        <v>796</v>
      </c>
      <c r="F190" s="250" t="s">
        <v>10</v>
      </c>
      <c r="G190" s="251" t="s">
        <v>430</v>
      </c>
      <c r="H190" s="2"/>
      <c r="I190" s="390">
        <f>SUM(I191)</f>
        <v>10000</v>
      </c>
      <c r="J190" s="390">
        <f t="shared" si="65"/>
        <v>10000</v>
      </c>
      <c r="K190" s="390">
        <f t="shared" si="65"/>
        <v>10000</v>
      </c>
    </row>
    <row r="191" spans="1:11" s="615" customFormat="1" ht="31.5" x14ac:dyDescent="0.25">
      <c r="A191" s="537" t="s">
        <v>507</v>
      </c>
      <c r="B191" s="616" t="s">
        <v>50</v>
      </c>
      <c r="C191" s="2" t="s">
        <v>15</v>
      </c>
      <c r="D191" s="8" t="s">
        <v>669</v>
      </c>
      <c r="E191" s="249" t="s">
        <v>796</v>
      </c>
      <c r="F191" s="250" t="s">
        <v>10</v>
      </c>
      <c r="G191" s="251" t="s">
        <v>430</v>
      </c>
      <c r="H191" s="2" t="s">
        <v>16</v>
      </c>
      <c r="I191" s="391">
        <v>10000</v>
      </c>
      <c r="J191" s="391">
        <v>10000</v>
      </c>
      <c r="K191" s="391">
        <v>10000</v>
      </c>
    </row>
    <row r="192" spans="1:11" ht="15.75" x14ac:dyDescent="0.25">
      <c r="A192" s="274" t="s">
        <v>25</v>
      </c>
      <c r="B192" s="19" t="s">
        <v>50</v>
      </c>
      <c r="C192" s="15" t="s">
        <v>20</v>
      </c>
      <c r="D192" s="19"/>
      <c r="E192" s="280"/>
      <c r="F192" s="281"/>
      <c r="G192" s="282"/>
      <c r="H192" s="15"/>
      <c r="I192" s="387">
        <f>SUM(I193+I199+I213)</f>
        <v>12635054</v>
      </c>
      <c r="J192" s="387">
        <f t="shared" ref="J192:K192" si="66">SUM(J193+J199+J213)</f>
        <v>10869388</v>
      </c>
      <c r="K192" s="387">
        <f t="shared" si="66"/>
        <v>11354938</v>
      </c>
    </row>
    <row r="193" spans="1:14" ht="15.75" x14ac:dyDescent="0.25">
      <c r="A193" s="97" t="s">
        <v>224</v>
      </c>
      <c r="B193" s="26" t="s">
        <v>50</v>
      </c>
      <c r="C193" s="22" t="s">
        <v>20</v>
      </c>
      <c r="D193" s="56" t="s">
        <v>35</v>
      </c>
      <c r="E193" s="289"/>
      <c r="F193" s="290"/>
      <c r="G193" s="291"/>
      <c r="H193" s="22"/>
      <c r="I193" s="388">
        <f>SUM(I194)</f>
        <v>630000</v>
      </c>
      <c r="J193" s="388">
        <f t="shared" ref="J193:K197" si="67">SUM(J194)</f>
        <v>315000</v>
      </c>
      <c r="K193" s="388">
        <f t="shared" si="67"/>
        <v>315000</v>
      </c>
    </row>
    <row r="194" spans="1:14" ht="63" x14ac:dyDescent="0.25">
      <c r="A194" s="75" t="s">
        <v>122</v>
      </c>
      <c r="B194" s="30" t="s">
        <v>50</v>
      </c>
      <c r="C194" s="28" t="s">
        <v>20</v>
      </c>
      <c r="D194" s="30" t="s">
        <v>35</v>
      </c>
      <c r="E194" s="219" t="s">
        <v>393</v>
      </c>
      <c r="F194" s="220" t="s">
        <v>359</v>
      </c>
      <c r="G194" s="221" t="s">
        <v>360</v>
      </c>
      <c r="H194" s="28"/>
      <c r="I194" s="389">
        <f>SUM(I195)</f>
        <v>630000</v>
      </c>
      <c r="J194" s="389">
        <f t="shared" si="67"/>
        <v>315000</v>
      </c>
      <c r="K194" s="389">
        <f t="shared" si="67"/>
        <v>315000</v>
      </c>
    </row>
    <row r="195" spans="1:14" ht="81" customHeight="1" x14ac:dyDescent="0.25">
      <c r="A195" s="76" t="s">
        <v>160</v>
      </c>
      <c r="B195" s="53" t="s">
        <v>50</v>
      </c>
      <c r="C195" s="44" t="s">
        <v>20</v>
      </c>
      <c r="D195" s="53" t="s">
        <v>35</v>
      </c>
      <c r="E195" s="222" t="s">
        <v>195</v>
      </c>
      <c r="F195" s="223" t="s">
        <v>359</v>
      </c>
      <c r="G195" s="224" t="s">
        <v>360</v>
      </c>
      <c r="H195" s="44"/>
      <c r="I195" s="390">
        <f>SUM(I196)</f>
        <v>630000</v>
      </c>
      <c r="J195" s="390">
        <f t="shared" si="67"/>
        <v>315000</v>
      </c>
      <c r="K195" s="390">
        <f t="shared" si="67"/>
        <v>315000</v>
      </c>
    </row>
    <row r="196" spans="1:14" ht="33.75" customHeight="1" x14ac:dyDescent="0.25">
      <c r="A196" s="76" t="s">
        <v>394</v>
      </c>
      <c r="B196" s="53" t="s">
        <v>50</v>
      </c>
      <c r="C196" s="44" t="s">
        <v>20</v>
      </c>
      <c r="D196" s="53" t="s">
        <v>35</v>
      </c>
      <c r="E196" s="222" t="s">
        <v>195</v>
      </c>
      <c r="F196" s="223" t="s">
        <v>10</v>
      </c>
      <c r="G196" s="224" t="s">
        <v>360</v>
      </c>
      <c r="H196" s="44"/>
      <c r="I196" s="390">
        <f>SUM(I197)</f>
        <v>630000</v>
      </c>
      <c r="J196" s="390">
        <f t="shared" si="67"/>
        <v>315000</v>
      </c>
      <c r="K196" s="390">
        <f t="shared" si="67"/>
        <v>315000</v>
      </c>
    </row>
    <row r="197" spans="1:14" ht="15.75" customHeight="1" x14ac:dyDescent="0.25">
      <c r="A197" s="76" t="s">
        <v>161</v>
      </c>
      <c r="B197" s="53" t="s">
        <v>50</v>
      </c>
      <c r="C197" s="44" t="s">
        <v>20</v>
      </c>
      <c r="D197" s="53" t="s">
        <v>35</v>
      </c>
      <c r="E197" s="222" t="s">
        <v>195</v>
      </c>
      <c r="F197" s="223" t="s">
        <v>10</v>
      </c>
      <c r="G197" s="224" t="s">
        <v>395</v>
      </c>
      <c r="H197" s="44"/>
      <c r="I197" s="390">
        <f>SUM(I198)</f>
        <v>630000</v>
      </c>
      <c r="J197" s="390">
        <f t="shared" si="67"/>
        <v>315000</v>
      </c>
      <c r="K197" s="390">
        <f t="shared" si="67"/>
        <v>315000</v>
      </c>
    </row>
    <row r="198" spans="1:14" ht="31.5" x14ac:dyDescent="0.25">
      <c r="A198" s="537" t="s">
        <v>507</v>
      </c>
      <c r="B198" s="334" t="s">
        <v>50</v>
      </c>
      <c r="C198" s="44" t="s">
        <v>20</v>
      </c>
      <c r="D198" s="53" t="s">
        <v>35</v>
      </c>
      <c r="E198" s="222" t="s">
        <v>195</v>
      </c>
      <c r="F198" s="223" t="s">
        <v>10</v>
      </c>
      <c r="G198" s="224" t="s">
        <v>395</v>
      </c>
      <c r="H198" s="2" t="s">
        <v>16</v>
      </c>
      <c r="I198" s="392">
        <v>630000</v>
      </c>
      <c r="J198" s="392">
        <v>315000</v>
      </c>
      <c r="K198" s="392">
        <v>315000</v>
      </c>
    </row>
    <row r="199" spans="1:14" ht="15.75" x14ac:dyDescent="0.25">
      <c r="A199" s="97" t="s">
        <v>121</v>
      </c>
      <c r="B199" s="26" t="s">
        <v>50</v>
      </c>
      <c r="C199" s="22" t="s">
        <v>20</v>
      </c>
      <c r="D199" s="26" t="s">
        <v>32</v>
      </c>
      <c r="E199" s="98"/>
      <c r="F199" s="283"/>
      <c r="G199" s="284"/>
      <c r="H199" s="22"/>
      <c r="I199" s="388">
        <f>SUM(I200)</f>
        <v>10160223</v>
      </c>
      <c r="J199" s="388">
        <f t="shared" ref="J199:K199" si="68">SUM(J200)</f>
        <v>8461250</v>
      </c>
      <c r="K199" s="388">
        <f t="shared" si="68"/>
        <v>8946800</v>
      </c>
    </row>
    <row r="200" spans="1:14" ht="63" x14ac:dyDescent="0.25">
      <c r="A200" s="75" t="s">
        <v>122</v>
      </c>
      <c r="B200" s="30" t="s">
        <v>50</v>
      </c>
      <c r="C200" s="28" t="s">
        <v>20</v>
      </c>
      <c r="D200" s="30" t="s">
        <v>32</v>
      </c>
      <c r="E200" s="219" t="s">
        <v>393</v>
      </c>
      <c r="F200" s="220" t="s">
        <v>359</v>
      </c>
      <c r="G200" s="221" t="s">
        <v>360</v>
      </c>
      <c r="H200" s="28"/>
      <c r="I200" s="389">
        <f>SUM(I201+I209)</f>
        <v>10160223</v>
      </c>
      <c r="J200" s="389">
        <f t="shared" ref="J200:K200" si="69">SUM(J201+J209)</f>
        <v>8461250</v>
      </c>
      <c r="K200" s="389">
        <f t="shared" si="69"/>
        <v>8946800</v>
      </c>
    </row>
    <row r="201" spans="1:14" ht="81" customHeight="1" x14ac:dyDescent="0.25">
      <c r="A201" s="76" t="s">
        <v>123</v>
      </c>
      <c r="B201" s="53" t="s">
        <v>50</v>
      </c>
      <c r="C201" s="44" t="s">
        <v>20</v>
      </c>
      <c r="D201" s="53" t="s">
        <v>32</v>
      </c>
      <c r="E201" s="222" t="s">
        <v>190</v>
      </c>
      <c r="F201" s="223" t="s">
        <v>359</v>
      </c>
      <c r="G201" s="224" t="s">
        <v>360</v>
      </c>
      <c r="H201" s="44"/>
      <c r="I201" s="390">
        <f>SUM(I202)</f>
        <v>10109343</v>
      </c>
      <c r="J201" s="390">
        <f t="shared" ref="J201:K201" si="70">SUM(J202)</f>
        <v>8410370</v>
      </c>
      <c r="K201" s="390">
        <f t="shared" si="70"/>
        <v>8895920</v>
      </c>
    </row>
    <row r="202" spans="1:14" ht="47.25" customHeight="1" x14ac:dyDescent="0.25">
      <c r="A202" s="76" t="s">
        <v>396</v>
      </c>
      <c r="B202" s="53" t="s">
        <v>50</v>
      </c>
      <c r="C202" s="44" t="s">
        <v>20</v>
      </c>
      <c r="D202" s="53" t="s">
        <v>32</v>
      </c>
      <c r="E202" s="222" t="s">
        <v>190</v>
      </c>
      <c r="F202" s="223" t="s">
        <v>10</v>
      </c>
      <c r="G202" s="224" t="s">
        <v>360</v>
      </c>
      <c r="H202" s="44"/>
      <c r="I202" s="390">
        <f>SUM(I207+I203+I205)</f>
        <v>10109343</v>
      </c>
      <c r="J202" s="390">
        <f t="shared" ref="J202:K202" si="71">SUM(J207+J203+J205)</f>
        <v>8410370</v>
      </c>
      <c r="K202" s="390">
        <f t="shared" si="71"/>
        <v>8895920</v>
      </c>
    </row>
    <row r="203" spans="1:14" ht="30" hidden="1" customHeight="1" x14ac:dyDescent="0.25">
      <c r="A203" s="76" t="s">
        <v>398</v>
      </c>
      <c r="B203" s="53" t="s">
        <v>50</v>
      </c>
      <c r="C203" s="44" t="s">
        <v>20</v>
      </c>
      <c r="D203" s="53" t="s">
        <v>32</v>
      </c>
      <c r="E203" s="222" t="s">
        <v>190</v>
      </c>
      <c r="F203" s="223" t="s">
        <v>10</v>
      </c>
      <c r="G203" s="224" t="s">
        <v>399</v>
      </c>
      <c r="H203" s="44"/>
      <c r="I203" s="390">
        <f>SUM(I204)</f>
        <v>0</v>
      </c>
      <c r="J203" s="390">
        <f t="shared" ref="J203:K203" si="72">SUM(J204)</f>
        <v>0</v>
      </c>
      <c r="K203" s="390">
        <f t="shared" si="72"/>
        <v>0</v>
      </c>
    </row>
    <row r="204" spans="1:14" ht="19.5" hidden="1" customHeight="1" x14ac:dyDescent="0.25">
      <c r="A204" s="76" t="s">
        <v>21</v>
      </c>
      <c r="B204" s="53" t="s">
        <v>50</v>
      </c>
      <c r="C204" s="44" t="s">
        <v>20</v>
      </c>
      <c r="D204" s="53" t="s">
        <v>32</v>
      </c>
      <c r="E204" s="103" t="s">
        <v>190</v>
      </c>
      <c r="F204" s="265" t="s">
        <v>10</v>
      </c>
      <c r="G204" s="266" t="s">
        <v>399</v>
      </c>
      <c r="H204" s="44" t="s">
        <v>66</v>
      </c>
      <c r="I204" s="392"/>
      <c r="J204" s="392"/>
      <c r="K204" s="392"/>
    </row>
    <row r="205" spans="1:14" ht="47.25" x14ac:dyDescent="0.25">
      <c r="A205" s="76" t="s">
        <v>400</v>
      </c>
      <c r="B205" s="53" t="s">
        <v>50</v>
      </c>
      <c r="C205" s="44" t="s">
        <v>20</v>
      </c>
      <c r="D205" s="53" t="s">
        <v>32</v>
      </c>
      <c r="E205" s="222" t="s">
        <v>190</v>
      </c>
      <c r="F205" s="223" t="s">
        <v>10</v>
      </c>
      <c r="G205" s="224" t="s">
        <v>401</v>
      </c>
      <c r="H205" s="44"/>
      <c r="I205" s="390">
        <f>SUM(I206)</f>
        <v>8560900</v>
      </c>
      <c r="J205" s="390">
        <f t="shared" ref="J205:K205" si="73">SUM(J206)</f>
        <v>0</v>
      </c>
      <c r="K205" s="390">
        <f t="shared" si="73"/>
        <v>0</v>
      </c>
    </row>
    <row r="206" spans="1:14" ht="18" customHeight="1" x14ac:dyDescent="0.25">
      <c r="A206" s="76" t="s">
        <v>21</v>
      </c>
      <c r="B206" s="53" t="s">
        <v>50</v>
      </c>
      <c r="C206" s="44" t="s">
        <v>20</v>
      </c>
      <c r="D206" s="53" t="s">
        <v>32</v>
      </c>
      <c r="E206" s="222" t="s">
        <v>190</v>
      </c>
      <c r="F206" s="223" t="s">
        <v>10</v>
      </c>
      <c r="G206" s="224" t="s">
        <v>401</v>
      </c>
      <c r="H206" s="44" t="s">
        <v>66</v>
      </c>
      <c r="I206" s="392">
        <v>8560900</v>
      </c>
      <c r="J206" s="392"/>
      <c r="K206" s="392"/>
    </row>
    <row r="207" spans="1:14" ht="33.75" customHeight="1" x14ac:dyDescent="0.25">
      <c r="A207" s="76" t="s">
        <v>124</v>
      </c>
      <c r="B207" s="53" t="s">
        <v>50</v>
      </c>
      <c r="C207" s="44" t="s">
        <v>20</v>
      </c>
      <c r="D207" s="53" t="s">
        <v>32</v>
      </c>
      <c r="E207" s="222" t="s">
        <v>190</v>
      </c>
      <c r="F207" s="223" t="s">
        <v>10</v>
      </c>
      <c r="G207" s="224" t="s">
        <v>397</v>
      </c>
      <c r="H207" s="44"/>
      <c r="I207" s="390">
        <f>SUM(I208)</f>
        <v>1548443</v>
      </c>
      <c r="J207" s="390">
        <f t="shared" ref="J207:K207" si="74">SUM(J208)</f>
        <v>8410370</v>
      </c>
      <c r="K207" s="390">
        <f t="shared" si="74"/>
        <v>8895920</v>
      </c>
      <c r="L207" s="447"/>
      <c r="M207" s="369"/>
      <c r="N207" s="369"/>
    </row>
    <row r="208" spans="1:14" ht="33.75" customHeight="1" x14ac:dyDescent="0.25">
      <c r="A208" s="541" t="s">
        <v>507</v>
      </c>
      <c r="B208" s="53" t="s">
        <v>50</v>
      </c>
      <c r="C208" s="44" t="s">
        <v>20</v>
      </c>
      <c r="D208" s="53" t="s">
        <v>32</v>
      </c>
      <c r="E208" s="222" t="s">
        <v>190</v>
      </c>
      <c r="F208" s="223" t="s">
        <v>10</v>
      </c>
      <c r="G208" s="224" t="s">
        <v>397</v>
      </c>
      <c r="H208" s="44" t="s">
        <v>16</v>
      </c>
      <c r="I208" s="392">
        <v>1548443</v>
      </c>
      <c r="J208" s="392">
        <v>8410370</v>
      </c>
      <c r="K208" s="392">
        <v>8895920</v>
      </c>
    </row>
    <row r="209" spans="1:11" ht="78.75" x14ac:dyDescent="0.25">
      <c r="A209" s="76" t="s">
        <v>223</v>
      </c>
      <c r="B209" s="53" t="s">
        <v>50</v>
      </c>
      <c r="C209" s="44" t="s">
        <v>20</v>
      </c>
      <c r="D209" s="118" t="s">
        <v>32</v>
      </c>
      <c r="E209" s="222" t="s">
        <v>221</v>
      </c>
      <c r="F209" s="223" t="s">
        <v>359</v>
      </c>
      <c r="G209" s="224" t="s">
        <v>360</v>
      </c>
      <c r="H209" s="44"/>
      <c r="I209" s="390">
        <f>SUM(I210)</f>
        <v>50880</v>
      </c>
      <c r="J209" s="390">
        <f t="shared" ref="J209:K211" si="75">SUM(J210)</f>
        <v>50880</v>
      </c>
      <c r="K209" s="390">
        <f t="shared" si="75"/>
        <v>50880</v>
      </c>
    </row>
    <row r="210" spans="1:11" ht="47.25" x14ac:dyDescent="0.25">
      <c r="A210" s="76" t="s">
        <v>402</v>
      </c>
      <c r="B210" s="53" t="s">
        <v>50</v>
      </c>
      <c r="C210" s="44" t="s">
        <v>20</v>
      </c>
      <c r="D210" s="118" t="s">
        <v>32</v>
      </c>
      <c r="E210" s="222" t="s">
        <v>221</v>
      </c>
      <c r="F210" s="223" t="s">
        <v>10</v>
      </c>
      <c r="G210" s="224" t="s">
        <v>360</v>
      </c>
      <c r="H210" s="44"/>
      <c r="I210" s="390">
        <f>SUM(I211)</f>
        <v>50880</v>
      </c>
      <c r="J210" s="390">
        <f t="shared" si="75"/>
        <v>50880</v>
      </c>
      <c r="K210" s="390">
        <f t="shared" si="75"/>
        <v>50880</v>
      </c>
    </row>
    <row r="211" spans="1:11" ht="31.5" x14ac:dyDescent="0.25">
      <c r="A211" s="76" t="s">
        <v>222</v>
      </c>
      <c r="B211" s="53" t="s">
        <v>50</v>
      </c>
      <c r="C211" s="44" t="s">
        <v>20</v>
      </c>
      <c r="D211" s="118" t="s">
        <v>32</v>
      </c>
      <c r="E211" s="222" t="s">
        <v>221</v>
      </c>
      <c r="F211" s="223" t="s">
        <v>10</v>
      </c>
      <c r="G211" s="224" t="s">
        <v>403</v>
      </c>
      <c r="H211" s="44"/>
      <c r="I211" s="390">
        <f>SUM(I212)</f>
        <v>50880</v>
      </c>
      <c r="J211" s="390">
        <f t="shared" si="75"/>
        <v>50880</v>
      </c>
      <c r="K211" s="390">
        <f t="shared" si="75"/>
        <v>50880</v>
      </c>
    </row>
    <row r="212" spans="1:11" ht="31.5" customHeight="1" x14ac:dyDescent="0.25">
      <c r="A212" s="541" t="s">
        <v>507</v>
      </c>
      <c r="B212" s="276" t="s">
        <v>50</v>
      </c>
      <c r="C212" s="44" t="s">
        <v>20</v>
      </c>
      <c r="D212" s="118" t="s">
        <v>32</v>
      </c>
      <c r="E212" s="222" t="s">
        <v>221</v>
      </c>
      <c r="F212" s="223" t="s">
        <v>10</v>
      </c>
      <c r="G212" s="224" t="s">
        <v>403</v>
      </c>
      <c r="H212" s="44" t="s">
        <v>16</v>
      </c>
      <c r="I212" s="392">
        <v>50880</v>
      </c>
      <c r="J212" s="392">
        <v>50880</v>
      </c>
      <c r="K212" s="392">
        <v>50880</v>
      </c>
    </row>
    <row r="213" spans="1:11" ht="15.75" x14ac:dyDescent="0.25">
      <c r="A213" s="97" t="s">
        <v>26</v>
      </c>
      <c r="B213" s="26" t="s">
        <v>50</v>
      </c>
      <c r="C213" s="22" t="s">
        <v>20</v>
      </c>
      <c r="D213" s="26">
        <v>12</v>
      </c>
      <c r="E213" s="98"/>
      <c r="F213" s="283"/>
      <c r="G213" s="284"/>
      <c r="H213" s="22"/>
      <c r="I213" s="388">
        <f>SUM(I214,I224,I233+I219)</f>
        <v>1844831</v>
      </c>
      <c r="J213" s="388">
        <f t="shared" ref="J213:K213" si="76">SUM(J214,J224,J233+J219)</f>
        <v>2093138</v>
      </c>
      <c r="K213" s="388">
        <f t="shared" si="76"/>
        <v>2093138</v>
      </c>
    </row>
    <row r="214" spans="1:11" ht="47.25" x14ac:dyDescent="0.25">
      <c r="A214" s="27" t="s">
        <v>117</v>
      </c>
      <c r="B214" s="30" t="s">
        <v>50</v>
      </c>
      <c r="C214" s="28" t="s">
        <v>20</v>
      </c>
      <c r="D214" s="30">
        <v>12</v>
      </c>
      <c r="E214" s="219" t="s">
        <v>384</v>
      </c>
      <c r="F214" s="220" t="s">
        <v>359</v>
      </c>
      <c r="G214" s="221" t="s">
        <v>360</v>
      </c>
      <c r="H214" s="28"/>
      <c r="I214" s="389">
        <f>SUM(I215)</f>
        <v>49000</v>
      </c>
      <c r="J214" s="389">
        <f t="shared" ref="J214:K217" si="77">SUM(J215)</f>
        <v>10000</v>
      </c>
      <c r="K214" s="389">
        <f t="shared" si="77"/>
        <v>10000</v>
      </c>
    </row>
    <row r="215" spans="1:11" ht="79.5" customHeight="1" x14ac:dyDescent="0.25">
      <c r="A215" s="54" t="s">
        <v>118</v>
      </c>
      <c r="B215" s="53" t="s">
        <v>50</v>
      </c>
      <c r="C215" s="2" t="s">
        <v>20</v>
      </c>
      <c r="D215" s="334">
        <v>12</v>
      </c>
      <c r="E215" s="234" t="s">
        <v>180</v>
      </c>
      <c r="F215" s="235" t="s">
        <v>359</v>
      </c>
      <c r="G215" s="236" t="s">
        <v>360</v>
      </c>
      <c r="H215" s="2"/>
      <c r="I215" s="390">
        <f>SUM(I216)</f>
        <v>49000</v>
      </c>
      <c r="J215" s="390">
        <f t="shared" si="77"/>
        <v>10000</v>
      </c>
      <c r="K215" s="390">
        <f t="shared" si="77"/>
        <v>10000</v>
      </c>
    </row>
    <row r="216" spans="1:11" ht="47.25" x14ac:dyDescent="0.25">
      <c r="A216" s="54" t="s">
        <v>385</v>
      </c>
      <c r="B216" s="53" t="s">
        <v>50</v>
      </c>
      <c r="C216" s="2" t="s">
        <v>20</v>
      </c>
      <c r="D216" s="334">
        <v>12</v>
      </c>
      <c r="E216" s="234" t="s">
        <v>180</v>
      </c>
      <c r="F216" s="235" t="s">
        <v>10</v>
      </c>
      <c r="G216" s="236" t="s">
        <v>360</v>
      </c>
      <c r="H216" s="2"/>
      <c r="I216" s="390">
        <f>SUM(I217)</f>
        <v>49000</v>
      </c>
      <c r="J216" s="390">
        <f t="shared" si="77"/>
        <v>10000</v>
      </c>
      <c r="K216" s="390">
        <f t="shared" si="77"/>
        <v>10000</v>
      </c>
    </row>
    <row r="217" spans="1:11" ht="16.5" customHeight="1" x14ac:dyDescent="0.25">
      <c r="A217" s="84" t="s">
        <v>387</v>
      </c>
      <c r="B217" s="334" t="s">
        <v>50</v>
      </c>
      <c r="C217" s="2" t="s">
        <v>20</v>
      </c>
      <c r="D217" s="334">
        <v>12</v>
      </c>
      <c r="E217" s="234" t="s">
        <v>180</v>
      </c>
      <c r="F217" s="235" t="s">
        <v>10</v>
      </c>
      <c r="G217" s="236" t="s">
        <v>386</v>
      </c>
      <c r="H217" s="2"/>
      <c r="I217" s="390">
        <f>SUM(I218)</f>
        <v>49000</v>
      </c>
      <c r="J217" s="390">
        <f t="shared" si="77"/>
        <v>10000</v>
      </c>
      <c r="K217" s="390">
        <f t="shared" si="77"/>
        <v>10000</v>
      </c>
    </row>
    <row r="218" spans="1:11" ht="33" customHeight="1" x14ac:dyDescent="0.25">
      <c r="A218" s="537" t="s">
        <v>507</v>
      </c>
      <c r="B218" s="276" t="s">
        <v>50</v>
      </c>
      <c r="C218" s="2" t="s">
        <v>20</v>
      </c>
      <c r="D218" s="334">
        <v>12</v>
      </c>
      <c r="E218" s="234" t="s">
        <v>180</v>
      </c>
      <c r="F218" s="235" t="s">
        <v>10</v>
      </c>
      <c r="G218" s="236" t="s">
        <v>386</v>
      </c>
      <c r="H218" s="2" t="s">
        <v>16</v>
      </c>
      <c r="I218" s="391">
        <v>49000</v>
      </c>
      <c r="J218" s="391">
        <v>10000</v>
      </c>
      <c r="K218" s="391">
        <v>10000</v>
      </c>
    </row>
    <row r="219" spans="1:11" s="575" customFormat="1" ht="47.25" hidden="1" x14ac:dyDescent="0.25">
      <c r="A219" s="27" t="s">
        <v>127</v>
      </c>
      <c r="B219" s="30" t="s">
        <v>50</v>
      </c>
      <c r="C219" s="28" t="s">
        <v>20</v>
      </c>
      <c r="D219" s="30">
        <v>12</v>
      </c>
      <c r="E219" s="219" t="s">
        <v>404</v>
      </c>
      <c r="F219" s="220" t="s">
        <v>359</v>
      </c>
      <c r="G219" s="221" t="s">
        <v>360</v>
      </c>
      <c r="H219" s="28"/>
      <c r="I219" s="389">
        <f>SUM(I220)</f>
        <v>0</v>
      </c>
      <c r="J219" s="389">
        <f t="shared" ref="J219:K222" si="78">SUM(J220)</f>
        <v>0</v>
      </c>
      <c r="K219" s="389">
        <f t="shared" si="78"/>
        <v>0</v>
      </c>
    </row>
    <row r="220" spans="1:11" s="575" customFormat="1" ht="63" hidden="1" x14ac:dyDescent="0.25">
      <c r="A220" s="7" t="s">
        <v>128</v>
      </c>
      <c r="B220" s="285" t="s">
        <v>50</v>
      </c>
      <c r="C220" s="5" t="s">
        <v>20</v>
      </c>
      <c r="D220" s="577">
        <v>12</v>
      </c>
      <c r="E220" s="234" t="s">
        <v>191</v>
      </c>
      <c r="F220" s="235" t="s">
        <v>359</v>
      </c>
      <c r="G220" s="236" t="s">
        <v>360</v>
      </c>
      <c r="H220" s="2"/>
      <c r="I220" s="390">
        <f>SUM(I221)</f>
        <v>0</v>
      </c>
      <c r="J220" s="390">
        <f t="shared" si="78"/>
        <v>0</v>
      </c>
      <c r="K220" s="390">
        <f t="shared" si="78"/>
        <v>0</v>
      </c>
    </row>
    <row r="221" spans="1:11" s="575" customFormat="1" ht="35.25" hidden="1" customHeight="1" x14ac:dyDescent="0.25">
      <c r="A221" s="538" t="s">
        <v>405</v>
      </c>
      <c r="B221" s="6" t="s">
        <v>50</v>
      </c>
      <c r="C221" s="5" t="s">
        <v>20</v>
      </c>
      <c r="D221" s="577">
        <v>12</v>
      </c>
      <c r="E221" s="234" t="s">
        <v>191</v>
      </c>
      <c r="F221" s="235" t="s">
        <v>10</v>
      </c>
      <c r="G221" s="236" t="s">
        <v>360</v>
      </c>
      <c r="H221" s="264"/>
      <c r="I221" s="390">
        <f>SUM(I222)</f>
        <v>0</v>
      </c>
      <c r="J221" s="390">
        <f t="shared" si="78"/>
        <v>0</v>
      </c>
      <c r="K221" s="390">
        <f t="shared" si="78"/>
        <v>0</v>
      </c>
    </row>
    <row r="222" spans="1:11" s="575" customFormat="1" ht="15.75" hidden="1" customHeight="1" x14ac:dyDescent="0.25">
      <c r="A222" s="61" t="s">
        <v>90</v>
      </c>
      <c r="B222" s="576" t="s">
        <v>50</v>
      </c>
      <c r="C222" s="5" t="s">
        <v>20</v>
      </c>
      <c r="D222" s="577">
        <v>12</v>
      </c>
      <c r="E222" s="234" t="s">
        <v>191</v>
      </c>
      <c r="F222" s="235" t="s">
        <v>10</v>
      </c>
      <c r="G222" s="236" t="s">
        <v>406</v>
      </c>
      <c r="H222" s="59"/>
      <c r="I222" s="390">
        <f>SUM(I223)</f>
        <v>0</v>
      </c>
      <c r="J222" s="390">
        <f t="shared" si="78"/>
        <v>0</v>
      </c>
      <c r="K222" s="390">
        <f t="shared" si="78"/>
        <v>0</v>
      </c>
    </row>
    <row r="223" spans="1:11" s="575" customFormat="1" ht="30" hidden="1" customHeight="1" x14ac:dyDescent="0.25">
      <c r="A223" s="535" t="s">
        <v>507</v>
      </c>
      <c r="B223" s="6" t="s">
        <v>50</v>
      </c>
      <c r="C223" s="5" t="s">
        <v>20</v>
      </c>
      <c r="D223" s="577">
        <v>12</v>
      </c>
      <c r="E223" s="234" t="s">
        <v>191</v>
      </c>
      <c r="F223" s="235" t="s">
        <v>10</v>
      </c>
      <c r="G223" s="236" t="s">
        <v>406</v>
      </c>
      <c r="H223" s="59" t="s">
        <v>16</v>
      </c>
      <c r="I223" s="392"/>
      <c r="J223" s="392"/>
      <c r="K223" s="392"/>
    </row>
    <row r="224" spans="1:11" ht="52.5" customHeight="1" x14ac:dyDescent="0.25">
      <c r="A224" s="75" t="s">
        <v>166</v>
      </c>
      <c r="B224" s="30" t="s">
        <v>50</v>
      </c>
      <c r="C224" s="28" t="s">
        <v>20</v>
      </c>
      <c r="D224" s="30">
        <v>12</v>
      </c>
      <c r="E224" s="219" t="s">
        <v>524</v>
      </c>
      <c r="F224" s="220" t="s">
        <v>359</v>
      </c>
      <c r="G224" s="221" t="s">
        <v>360</v>
      </c>
      <c r="H224" s="28"/>
      <c r="I224" s="389">
        <f>SUM(I225)</f>
        <v>1785831</v>
      </c>
      <c r="J224" s="389">
        <f t="shared" ref="J224:K225" si="79">SUM(J225)</f>
        <v>2073138</v>
      </c>
      <c r="K224" s="389">
        <f t="shared" si="79"/>
        <v>2073138</v>
      </c>
    </row>
    <row r="225" spans="1:11" ht="80.25" customHeight="1" x14ac:dyDescent="0.25">
      <c r="A225" s="76" t="s">
        <v>167</v>
      </c>
      <c r="B225" s="53" t="s">
        <v>50</v>
      </c>
      <c r="C225" s="44" t="s">
        <v>20</v>
      </c>
      <c r="D225" s="53">
        <v>12</v>
      </c>
      <c r="E225" s="222" t="s">
        <v>194</v>
      </c>
      <c r="F225" s="223" t="s">
        <v>359</v>
      </c>
      <c r="G225" s="224" t="s">
        <v>360</v>
      </c>
      <c r="H225" s="44"/>
      <c r="I225" s="390">
        <f>SUM(I226)</f>
        <v>1785831</v>
      </c>
      <c r="J225" s="390">
        <f t="shared" si="79"/>
        <v>2073138</v>
      </c>
      <c r="K225" s="390">
        <f t="shared" si="79"/>
        <v>2073138</v>
      </c>
    </row>
    <row r="226" spans="1:11" ht="33" customHeight="1" x14ac:dyDescent="0.25">
      <c r="A226" s="76" t="s">
        <v>416</v>
      </c>
      <c r="B226" s="53" t="s">
        <v>50</v>
      </c>
      <c r="C226" s="44" t="s">
        <v>20</v>
      </c>
      <c r="D226" s="53">
        <v>12</v>
      </c>
      <c r="E226" s="222" t="s">
        <v>194</v>
      </c>
      <c r="F226" s="223" t="s">
        <v>10</v>
      </c>
      <c r="G226" s="224" t="s">
        <v>360</v>
      </c>
      <c r="H226" s="44"/>
      <c r="I226" s="390">
        <f>SUM(I227+I229+I231)</f>
        <v>1785831</v>
      </c>
      <c r="J226" s="390">
        <f t="shared" ref="J226:K226" si="80">SUM(J227+J229+J231)</f>
        <v>2073138</v>
      </c>
      <c r="K226" s="390">
        <f t="shared" si="80"/>
        <v>2073138</v>
      </c>
    </row>
    <row r="227" spans="1:11" ht="49.5" customHeight="1" x14ac:dyDescent="0.25">
      <c r="A227" s="76" t="s">
        <v>616</v>
      </c>
      <c r="B227" s="53" t="s">
        <v>50</v>
      </c>
      <c r="C227" s="44" t="s">
        <v>20</v>
      </c>
      <c r="D227" s="53">
        <v>12</v>
      </c>
      <c r="E227" s="222" t="s">
        <v>194</v>
      </c>
      <c r="F227" s="223" t="s">
        <v>10</v>
      </c>
      <c r="G227" s="367">
        <v>13600</v>
      </c>
      <c r="H227" s="44"/>
      <c r="I227" s="390">
        <f>SUM(I228:I228)</f>
        <v>1250082</v>
      </c>
      <c r="J227" s="390">
        <f t="shared" ref="J227:K227" si="81">SUM(J228:J228)</f>
        <v>2073138</v>
      </c>
      <c r="K227" s="390">
        <f t="shared" si="81"/>
        <v>2073138</v>
      </c>
    </row>
    <row r="228" spans="1:11" ht="17.25" customHeight="1" x14ac:dyDescent="0.25">
      <c r="A228" s="76" t="s">
        <v>21</v>
      </c>
      <c r="B228" s="53" t="s">
        <v>50</v>
      </c>
      <c r="C228" s="44" t="s">
        <v>20</v>
      </c>
      <c r="D228" s="53">
        <v>12</v>
      </c>
      <c r="E228" s="222" t="s">
        <v>194</v>
      </c>
      <c r="F228" s="223" t="s">
        <v>10</v>
      </c>
      <c r="G228" s="367">
        <v>13600</v>
      </c>
      <c r="H228" s="44" t="s">
        <v>66</v>
      </c>
      <c r="I228" s="392">
        <v>1250082</v>
      </c>
      <c r="J228" s="392">
        <v>2073138</v>
      </c>
      <c r="K228" s="392">
        <v>2073138</v>
      </c>
    </row>
    <row r="229" spans="1:11" ht="50.25" customHeight="1" x14ac:dyDescent="0.25">
      <c r="A229" s="76" t="s">
        <v>835</v>
      </c>
      <c r="B229" s="53" t="s">
        <v>50</v>
      </c>
      <c r="C229" s="44" t="s">
        <v>20</v>
      </c>
      <c r="D229" s="53">
        <v>12</v>
      </c>
      <c r="E229" s="222" t="s">
        <v>194</v>
      </c>
      <c r="F229" s="223" t="s">
        <v>10</v>
      </c>
      <c r="G229" s="224" t="s">
        <v>532</v>
      </c>
      <c r="H229" s="44"/>
      <c r="I229" s="390">
        <f>SUM(I230:I230)</f>
        <v>535749</v>
      </c>
      <c r="J229" s="390">
        <f t="shared" ref="J229:K229" si="82">SUM(J230:J230)</f>
        <v>0</v>
      </c>
      <c r="K229" s="390">
        <f t="shared" si="82"/>
        <v>0</v>
      </c>
    </row>
    <row r="230" spans="1:11" ht="18" customHeight="1" x14ac:dyDescent="0.25">
      <c r="A230" s="535" t="s">
        <v>21</v>
      </c>
      <c r="B230" s="53" t="s">
        <v>50</v>
      </c>
      <c r="C230" s="44" t="s">
        <v>20</v>
      </c>
      <c r="D230" s="53">
        <v>12</v>
      </c>
      <c r="E230" s="222" t="s">
        <v>194</v>
      </c>
      <c r="F230" s="223" t="s">
        <v>10</v>
      </c>
      <c r="G230" s="224" t="s">
        <v>532</v>
      </c>
      <c r="H230" s="44" t="s">
        <v>66</v>
      </c>
      <c r="I230" s="392">
        <v>535749</v>
      </c>
      <c r="J230" s="392"/>
      <c r="K230" s="392"/>
    </row>
    <row r="231" spans="1:11" s="449" customFormat="1" ht="33" hidden="1" customHeight="1" x14ac:dyDescent="0.25">
      <c r="A231" s="76" t="s">
        <v>623</v>
      </c>
      <c r="B231" s="53" t="s">
        <v>50</v>
      </c>
      <c r="C231" s="44" t="s">
        <v>20</v>
      </c>
      <c r="D231" s="53">
        <v>12</v>
      </c>
      <c r="E231" s="222" t="s">
        <v>194</v>
      </c>
      <c r="F231" s="223" t="s">
        <v>10</v>
      </c>
      <c r="G231" s="224" t="s">
        <v>622</v>
      </c>
      <c r="H231" s="44"/>
      <c r="I231" s="390">
        <f>SUM(I232)</f>
        <v>0</v>
      </c>
      <c r="J231" s="390">
        <f t="shared" ref="J231:K231" si="83">SUM(J232)</f>
        <v>0</v>
      </c>
      <c r="K231" s="390">
        <f t="shared" si="83"/>
        <v>0</v>
      </c>
    </row>
    <row r="232" spans="1:11" s="449" customFormat="1" ht="30.75" hidden="1" customHeight="1" x14ac:dyDescent="0.25">
      <c r="A232" s="535" t="s">
        <v>507</v>
      </c>
      <c r="B232" s="53" t="s">
        <v>50</v>
      </c>
      <c r="C232" s="44" t="s">
        <v>20</v>
      </c>
      <c r="D232" s="53">
        <v>12</v>
      </c>
      <c r="E232" s="222" t="s">
        <v>194</v>
      </c>
      <c r="F232" s="223" t="s">
        <v>10</v>
      </c>
      <c r="G232" s="224" t="s">
        <v>622</v>
      </c>
      <c r="H232" s="44" t="s">
        <v>16</v>
      </c>
      <c r="I232" s="392"/>
      <c r="J232" s="392"/>
      <c r="K232" s="392"/>
    </row>
    <row r="233" spans="1:11" ht="31.5" x14ac:dyDescent="0.25">
      <c r="A233" s="65" t="s">
        <v>125</v>
      </c>
      <c r="B233" s="33" t="s">
        <v>50</v>
      </c>
      <c r="C233" s="29" t="s">
        <v>20</v>
      </c>
      <c r="D233" s="29" t="s">
        <v>73</v>
      </c>
      <c r="E233" s="213" t="s">
        <v>192</v>
      </c>
      <c r="F233" s="214" t="s">
        <v>359</v>
      </c>
      <c r="G233" s="215" t="s">
        <v>360</v>
      </c>
      <c r="H233" s="28"/>
      <c r="I233" s="389">
        <f>SUM(I234)</f>
        <v>10000</v>
      </c>
      <c r="J233" s="389">
        <f t="shared" ref="J233:K236" si="84">SUM(J234)</f>
        <v>10000</v>
      </c>
      <c r="K233" s="389">
        <f t="shared" si="84"/>
        <v>10000</v>
      </c>
    </row>
    <row r="234" spans="1:11" ht="63.75" customHeight="1" x14ac:dyDescent="0.25">
      <c r="A234" s="84" t="s">
        <v>126</v>
      </c>
      <c r="B234" s="348" t="s">
        <v>50</v>
      </c>
      <c r="C234" s="5" t="s">
        <v>20</v>
      </c>
      <c r="D234" s="348">
        <v>12</v>
      </c>
      <c r="E234" s="234" t="s">
        <v>193</v>
      </c>
      <c r="F234" s="235" t="s">
        <v>359</v>
      </c>
      <c r="G234" s="236" t="s">
        <v>360</v>
      </c>
      <c r="H234" s="264"/>
      <c r="I234" s="390">
        <f>SUM(I235)</f>
        <v>10000</v>
      </c>
      <c r="J234" s="390">
        <f t="shared" si="84"/>
        <v>10000</v>
      </c>
      <c r="K234" s="390">
        <f t="shared" si="84"/>
        <v>10000</v>
      </c>
    </row>
    <row r="235" spans="1:11" ht="63" x14ac:dyDescent="0.25">
      <c r="A235" s="84" t="s">
        <v>407</v>
      </c>
      <c r="B235" s="348" t="s">
        <v>50</v>
      </c>
      <c r="C235" s="5" t="s">
        <v>20</v>
      </c>
      <c r="D235" s="348">
        <v>12</v>
      </c>
      <c r="E235" s="234" t="s">
        <v>193</v>
      </c>
      <c r="F235" s="235" t="s">
        <v>10</v>
      </c>
      <c r="G235" s="236" t="s">
        <v>360</v>
      </c>
      <c r="H235" s="264"/>
      <c r="I235" s="390">
        <f>SUM(I236)</f>
        <v>10000</v>
      </c>
      <c r="J235" s="390">
        <f t="shared" si="84"/>
        <v>10000</v>
      </c>
      <c r="K235" s="390">
        <f t="shared" si="84"/>
        <v>10000</v>
      </c>
    </row>
    <row r="236" spans="1:11" ht="31.5" x14ac:dyDescent="0.25">
      <c r="A236" s="3" t="s">
        <v>409</v>
      </c>
      <c r="B236" s="348" t="s">
        <v>50</v>
      </c>
      <c r="C236" s="5" t="s">
        <v>20</v>
      </c>
      <c r="D236" s="348">
        <v>12</v>
      </c>
      <c r="E236" s="234" t="s">
        <v>193</v>
      </c>
      <c r="F236" s="235" t="s">
        <v>10</v>
      </c>
      <c r="G236" s="236" t="s">
        <v>408</v>
      </c>
      <c r="H236" s="264"/>
      <c r="I236" s="390">
        <f>SUM(I237)</f>
        <v>10000</v>
      </c>
      <c r="J236" s="390">
        <f t="shared" si="84"/>
        <v>10000</v>
      </c>
      <c r="K236" s="390">
        <f t="shared" si="84"/>
        <v>10000</v>
      </c>
    </row>
    <row r="237" spans="1:11" ht="16.5" customHeight="1" x14ac:dyDescent="0.25">
      <c r="A237" s="84" t="s">
        <v>18</v>
      </c>
      <c r="B237" s="348" t="s">
        <v>50</v>
      </c>
      <c r="C237" s="5" t="s">
        <v>20</v>
      </c>
      <c r="D237" s="348">
        <v>12</v>
      </c>
      <c r="E237" s="234" t="s">
        <v>193</v>
      </c>
      <c r="F237" s="235" t="s">
        <v>10</v>
      </c>
      <c r="G237" s="236" t="s">
        <v>408</v>
      </c>
      <c r="H237" s="264" t="s">
        <v>17</v>
      </c>
      <c r="I237" s="392">
        <v>10000</v>
      </c>
      <c r="J237" s="392">
        <v>10000</v>
      </c>
      <c r="K237" s="392">
        <v>10000</v>
      </c>
    </row>
    <row r="238" spans="1:11" ht="15.75" x14ac:dyDescent="0.25">
      <c r="A238" s="17" t="s">
        <v>129</v>
      </c>
      <c r="B238" s="20" t="s">
        <v>50</v>
      </c>
      <c r="C238" s="18" t="s">
        <v>91</v>
      </c>
      <c r="D238" s="20"/>
      <c r="E238" s="280"/>
      <c r="F238" s="281"/>
      <c r="G238" s="282"/>
      <c r="H238" s="270"/>
      <c r="I238" s="387">
        <f>SUM(I239+I245)</f>
        <v>19144665</v>
      </c>
      <c r="J238" s="387">
        <f t="shared" ref="J238:K238" si="85">SUM(J239+J245)</f>
        <v>0</v>
      </c>
      <c r="K238" s="387">
        <f t="shared" si="85"/>
        <v>0</v>
      </c>
    </row>
    <row r="239" spans="1:11" s="9" customFormat="1" ht="15.75" x14ac:dyDescent="0.25">
      <c r="A239" s="21" t="s">
        <v>217</v>
      </c>
      <c r="B239" s="278" t="s">
        <v>50</v>
      </c>
      <c r="C239" s="25" t="s">
        <v>91</v>
      </c>
      <c r="D239" s="271" t="s">
        <v>10</v>
      </c>
      <c r="E239" s="261"/>
      <c r="F239" s="262"/>
      <c r="G239" s="263"/>
      <c r="H239" s="24"/>
      <c r="I239" s="388">
        <f>SUM(I240)</f>
        <v>20357</v>
      </c>
      <c r="J239" s="388">
        <f t="shared" ref="J239:K243" si="86">SUM(J240)</f>
        <v>0</v>
      </c>
      <c r="K239" s="388">
        <f t="shared" si="86"/>
        <v>0</v>
      </c>
    </row>
    <row r="240" spans="1:11" ht="47.25" x14ac:dyDescent="0.25">
      <c r="A240" s="27" t="s">
        <v>166</v>
      </c>
      <c r="B240" s="33" t="s">
        <v>50</v>
      </c>
      <c r="C240" s="29" t="s">
        <v>91</v>
      </c>
      <c r="D240" s="120" t="s">
        <v>10</v>
      </c>
      <c r="E240" s="219" t="s">
        <v>410</v>
      </c>
      <c r="F240" s="220" t="s">
        <v>359</v>
      </c>
      <c r="G240" s="221" t="s">
        <v>360</v>
      </c>
      <c r="H240" s="31"/>
      <c r="I240" s="389">
        <f>SUM(I241)</f>
        <v>20357</v>
      </c>
      <c r="J240" s="389">
        <f t="shared" si="86"/>
        <v>0</v>
      </c>
      <c r="K240" s="389">
        <f t="shared" si="86"/>
        <v>0</v>
      </c>
    </row>
    <row r="241" spans="1:11" ht="78.75" x14ac:dyDescent="0.25">
      <c r="A241" s="3" t="s">
        <v>219</v>
      </c>
      <c r="B241" s="348" t="s">
        <v>50</v>
      </c>
      <c r="C241" s="5" t="s">
        <v>91</v>
      </c>
      <c r="D241" s="119" t="s">
        <v>10</v>
      </c>
      <c r="E241" s="234" t="s">
        <v>218</v>
      </c>
      <c r="F241" s="235" t="s">
        <v>359</v>
      </c>
      <c r="G241" s="236" t="s">
        <v>360</v>
      </c>
      <c r="H241" s="59"/>
      <c r="I241" s="390">
        <f>SUM(I242)</f>
        <v>20357</v>
      </c>
      <c r="J241" s="390">
        <f t="shared" si="86"/>
        <v>0</v>
      </c>
      <c r="K241" s="390">
        <f t="shared" si="86"/>
        <v>0</v>
      </c>
    </row>
    <row r="242" spans="1:11" ht="47.25" x14ac:dyDescent="0.25">
      <c r="A242" s="61" t="s">
        <v>511</v>
      </c>
      <c r="B242" s="119" t="s">
        <v>50</v>
      </c>
      <c r="C242" s="5" t="s">
        <v>91</v>
      </c>
      <c r="D242" s="119" t="s">
        <v>10</v>
      </c>
      <c r="E242" s="234" t="s">
        <v>218</v>
      </c>
      <c r="F242" s="235" t="s">
        <v>10</v>
      </c>
      <c r="G242" s="236" t="s">
        <v>360</v>
      </c>
      <c r="H242" s="59"/>
      <c r="I242" s="390">
        <f>SUM(I243)</f>
        <v>20357</v>
      </c>
      <c r="J242" s="390">
        <f t="shared" si="86"/>
        <v>0</v>
      </c>
      <c r="K242" s="390">
        <f t="shared" si="86"/>
        <v>0</v>
      </c>
    </row>
    <row r="243" spans="1:11" ht="33" customHeight="1" x14ac:dyDescent="0.25">
      <c r="A243" s="105" t="s">
        <v>412</v>
      </c>
      <c r="B243" s="295" t="s">
        <v>50</v>
      </c>
      <c r="C243" s="5" t="s">
        <v>91</v>
      </c>
      <c r="D243" s="119" t="s">
        <v>10</v>
      </c>
      <c r="E243" s="234" t="s">
        <v>218</v>
      </c>
      <c r="F243" s="235" t="s">
        <v>10</v>
      </c>
      <c r="G243" s="236" t="s">
        <v>413</v>
      </c>
      <c r="H243" s="59"/>
      <c r="I243" s="390">
        <f>SUM(I244)</f>
        <v>20357</v>
      </c>
      <c r="J243" s="390">
        <f t="shared" si="86"/>
        <v>0</v>
      </c>
      <c r="K243" s="390">
        <f t="shared" si="86"/>
        <v>0</v>
      </c>
    </row>
    <row r="244" spans="1:11" ht="17.25" customHeight="1" x14ac:dyDescent="0.25">
      <c r="A244" s="76" t="s">
        <v>21</v>
      </c>
      <c r="B244" s="293" t="s">
        <v>50</v>
      </c>
      <c r="C244" s="5" t="s">
        <v>91</v>
      </c>
      <c r="D244" s="119" t="s">
        <v>10</v>
      </c>
      <c r="E244" s="234" t="s">
        <v>218</v>
      </c>
      <c r="F244" s="235" t="s">
        <v>10</v>
      </c>
      <c r="G244" s="236" t="s">
        <v>413</v>
      </c>
      <c r="H244" s="59" t="s">
        <v>66</v>
      </c>
      <c r="I244" s="392">
        <v>20357</v>
      </c>
      <c r="J244" s="392"/>
      <c r="K244" s="392"/>
    </row>
    <row r="245" spans="1:11" ht="15.75" x14ac:dyDescent="0.25">
      <c r="A245" s="21" t="s">
        <v>130</v>
      </c>
      <c r="B245" s="278" t="s">
        <v>50</v>
      </c>
      <c r="C245" s="25" t="s">
        <v>91</v>
      </c>
      <c r="D245" s="22" t="s">
        <v>12</v>
      </c>
      <c r="E245" s="261"/>
      <c r="F245" s="262"/>
      <c r="G245" s="263"/>
      <c r="H245" s="24"/>
      <c r="I245" s="388">
        <f>SUM(I246)</f>
        <v>19124308</v>
      </c>
      <c r="J245" s="388">
        <f t="shared" ref="J245:K245" si="87">SUM(J246)</f>
        <v>0</v>
      </c>
      <c r="K245" s="388">
        <f t="shared" si="87"/>
        <v>0</v>
      </c>
    </row>
    <row r="246" spans="1:11" s="43" customFormat="1" ht="47.25" x14ac:dyDescent="0.25">
      <c r="A246" s="27" t="s">
        <v>166</v>
      </c>
      <c r="B246" s="33" t="s">
        <v>50</v>
      </c>
      <c r="C246" s="29" t="s">
        <v>91</v>
      </c>
      <c r="D246" s="120" t="s">
        <v>12</v>
      </c>
      <c r="E246" s="219" t="s">
        <v>410</v>
      </c>
      <c r="F246" s="220" t="s">
        <v>359</v>
      </c>
      <c r="G246" s="221" t="s">
        <v>360</v>
      </c>
      <c r="H246" s="31"/>
      <c r="I246" s="389">
        <f>SUM(I247+I251)</f>
        <v>19124308</v>
      </c>
      <c r="J246" s="389">
        <f t="shared" ref="J246:K246" si="88">SUM(J247+J251)</f>
        <v>0</v>
      </c>
      <c r="K246" s="389">
        <f t="shared" si="88"/>
        <v>0</v>
      </c>
    </row>
    <row r="247" spans="1:11" s="43" customFormat="1" ht="78.75" x14ac:dyDescent="0.25">
      <c r="A247" s="54" t="s">
        <v>219</v>
      </c>
      <c r="B247" s="293" t="s">
        <v>50</v>
      </c>
      <c r="C247" s="5" t="s">
        <v>91</v>
      </c>
      <c r="D247" s="119" t="s">
        <v>12</v>
      </c>
      <c r="E247" s="234" t="s">
        <v>218</v>
      </c>
      <c r="F247" s="235" t="s">
        <v>359</v>
      </c>
      <c r="G247" s="236" t="s">
        <v>360</v>
      </c>
      <c r="H247" s="264"/>
      <c r="I247" s="390">
        <f>SUM(I248)</f>
        <v>411397</v>
      </c>
      <c r="J247" s="390">
        <f t="shared" ref="J247:K249" si="89">SUM(J248)</f>
        <v>0</v>
      </c>
      <c r="K247" s="390">
        <f t="shared" si="89"/>
        <v>0</v>
      </c>
    </row>
    <row r="248" spans="1:11" s="43" customFormat="1" ht="47.25" x14ac:dyDescent="0.25">
      <c r="A248" s="105" t="s">
        <v>411</v>
      </c>
      <c r="B248" s="295" t="s">
        <v>50</v>
      </c>
      <c r="C248" s="5" t="s">
        <v>91</v>
      </c>
      <c r="D248" s="119" t="s">
        <v>12</v>
      </c>
      <c r="E248" s="234" t="s">
        <v>218</v>
      </c>
      <c r="F248" s="235" t="s">
        <v>10</v>
      </c>
      <c r="G248" s="236" t="s">
        <v>360</v>
      </c>
      <c r="H248" s="264"/>
      <c r="I248" s="390">
        <f>SUM(I249)</f>
        <v>411397</v>
      </c>
      <c r="J248" s="390">
        <f t="shared" si="89"/>
        <v>0</v>
      </c>
      <c r="K248" s="390">
        <f t="shared" si="89"/>
        <v>0</v>
      </c>
    </row>
    <row r="249" spans="1:11" s="43" customFormat="1" ht="33.75" customHeight="1" x14ac:dyDescent="0.25">
      <c r="A249" s="105" t="s">
        <v>471</v>
      </c>
      <c r="B249" s="295" t="s">
        <v>50</v>
      </c>
      <c r="C249" s="5" t="s">
        <v>91</v>
      </c>
      <c r="D249" s="119" t="s">
        <v>12</v>
      </c>
      <c r="E249" s="234" t="s">
        <v>218</v>
      </c>
      <c r="F249" s="235" t="s">
        <v>10</v>
      </c>
      <c r="G249" s="236" t="s">
        <v>472</v>
      </c>
      <c r="H249" s="264"/>
      <c r="I249" s="390">
        <f>SUM(I250)</f>
        <v>411397</v>
      </c>
      <c r="J249" s="390">
        <f t="shared" si="89"/>
        <v>0</v>
      </c>
      <c r="K249" s="390">
        <f t="shared" si="89"/>
        <v>0</v>
      </c>
    </row>
    <row r="250" spans="1:11" s="43" customFormat="1" ht="18" customHeight="1" x14ac:dyDescent="0.25">
      <c r="A250" s="76" t="s">
        <v>21</v>
      </c>
      <c r="B250" s="293" t="s">
        <v>50</v>
      </c>
      <c r="C250" s="5" t="s">
        <v>91</v>
      </c>
      <c r="D250" s="119" t="s">
        <v>12</v>
      </c>
      <c r="E250" s="234" t="s">
        <v>218</v>
      </c>
      <c r="F250" s="235" t="s">
        <v>10</v>
      </c>
      <c r="G250" s="236" t="s">
        <v>472</v>
      </c>
      <c r="H250" s="264" t="s">
        <v>66</v>
      </c>
      <c r="I250" s="392">
        <v>411397</v>
      </c>
      <c r="J250" s="392"/>
      <c r="K250" s="392"/>
    </row>
    <row r="251" spans="1:11" s="43" customFormat="1" ht="81" customHeight="1" x14ac:dyDescent="0.25">
      <c r="A251" s="332" t="s">
        <v>167</v>
      </c>
      <c r="B251" s="293" t="s">
        <v>50</v>
      </c>
      <c r="C251" s="5" t="s">
        <v>91</v>
      </c>
      <c r="D251" s="348" t="s">
        <v>12</v>
      </c>
      <c r="E251" s="234" t="s">
        <v>194</v>
      </c>
      <c r="F251" s="235" t="s">
        <v>359</v>
      </c>
      <c r="G251" s="236" t="s">
        <v>360</v>
      </c>
      <c r="H251" s="59"/>
      <c r="I251" s="390">
        <f>SUM(I252)</f>
        <v>18712911</v>
      </c>
      <c r="J251" s="390">
        <f t="shared" ref="J251:K251" si="90">SUM(J252)</f>
        <v>0</v>
      </c>
      <c r="K251" s="390">
        <f t="shared" si="90"/>
        <v>0</v>
      </c>
    </row>
    <row r="252" spans="1:11" s="43" customFormat="1" ht="34.5" customHeight="1" x14ac:dyDescent="0.25">
      <c r="A252" s="3" t="s">
        <v>416</v>
      </c>
      <c r="B252" s="293" t="s">
        <v>50</v>
      </c>
      <c r="C252" s="5" t="s">
        <v>91</v>
      </c>
      <c r="D252" s="348" t="s">
        <v>12</v>
      </c>
      <c r="E252" s="234" t="s">
        <v>194</v>
      </c>
      <c r="F252" s="235" t="s">
        <v>10</v>
      </c>
      <c r="G252" s="236" t="s">
        <v>360</v>
      </c>
      <c r="H252" s="59"/>
      <c r="I252" s="390">
        <f>SUM(I253+I255+I257)</f>
        <v>18712911</v>
      </c>
      <c r="J252" s="390">
        <f t="shared" ref="J252:K252" si="91">SUM(J253+J255+J257)</f>
        <v>0</v>
      </c>
      <c r="K252" s="390">
        <f t="shared" si="91"/>
        <v>0</v>
      </c>
    </row>
    <row r="253" spans="1:11" s="43" customFormat="1" ht="34.5" customHeight="1" x14ac:dyDescent="0.25">
      <c r="A253" s="61" t="s">
        <v>698</v>
      </c>
      <c r="B253" s="293" t="s">
        <v>50</v>
      </c>
      <c r="C253" s="5" t="s">
        <v>91</v>
      </c>
      <c r="D253" s="562" t="s">
        <v>12</v>
      </c>
      <c r="E253" s="234" t="s">
        <v>194</v>
      </c>
      <c r="F253" s="235" t="s">
        <v>10</v>
      </c>
      <c r="G253" s="343">
        <v>11500</v>
      </c>
      <c r="H253" s="59"/>
      <c r="I253" s="390">
        <f>SUM(I254)</f>
        <v>17777265</v>
      </c>
      <c r="J253" s="390">
        <f t="shared" ref="J253:K253" si="92">SUM(J254)</f>
        <v>0</v>
      </c>
      <c r="K253" s="390">
        <f t="shared" si="92"/>
        <v>0</v>
      </c>
    </row>
    <row r="254" spans="1:11" s="43" customFormat="1" ht="34.5" customHeight="1" x14ac:dyDescent="0.25">
      <c r="A254" s="76" t="s">
        <v>159</v>
      </c>
      <c r="B254" s="293" t="s">
        <v>50</v>
      </c>
      <c r="C254" s="5" t="s">
        <v>91</v>
      </c>
      <c r="D254" s="562" t="s">
        <v>12</v>
      </c>
      <c r="E254" s="234" t="s">
        <v>194</v>
      </c>
      <c r="F254" s="235" t="s">
        <v>10</v>
      </c>
      <c r="G254" s="343">
        <v>11500</v>
      </c>
      <c r="H254" s="59" t="s">
        <v>158</v>
      </c>
      <c r="I254" s="392">
        <v>17777265</v>
      </c>
      <c r="J254" s="392"/>
      <c r="K254" s="392"/>
    </row>
    <row r="255" spans="1:11" s="43" customFormat="1" ht="33.75" customHeight="1" x14ac:dyDescent="0.25">
      <c r="A255" s="61" t="s">
        <v>694</v>
      </c>
      <c r="B255" s="348" t="s">
        <v>50</v>
      </c>
      <c r="C255" s="5" t="s">
        <v>91</v>
      </c>
      <c r="D255" s="348" t="s">
        <v>12</v>
      </c>
      <c r="E255" s="234" t="s">
        <v>194</v>
      </c>
      <c r="F255" s="235" t="s">
        <v>10</v>
      </c>
      <c r="G255" s="343" t="s">
        <v>693</v>
      </c>
      <c r="H255" s="59"/>
      <c r="I255" s="390">
        <f>SUM(I256)</f>
        <v>935646</v>
      </c>
      <c r="J255" s="390">
        <f t="shared" ref="J255:K255" si="93">SUM(J256)</f>
        <v>0</v>
      </c>
      <c r="K255" s="390">
        <f t="shared" si="93"/>
        <v>0</v>
      </c>
    </row>
    <row r="256" spans="1:11" s="43" customFormat="1" ht="32.25" customHeight="1" x14ac:dyDescent="0.25">
      <c r="A256" s="76" t="s">
        <v>159</v>
      </c>
      <c r="B256" s="348" t="s">
        <v>50</v>
      </c>
      <c r="C256" s="5" t="s">
        <v>91</v>
      </c>
      <c r="D256" s="348" t="s">
        <v>12</v>
      </c>
      <c r="E256" s="234" t="s">
        <v>194</v>
      </c>
      <c r="F256" s="235" t="s">
        <v>10</v>
      </c>
      <c r="G256" s="343" t="s">
        <v>693</v>
      </c>
      <c r="H256" s="59" t="s">
        <v>158</v>
      </c>
      <c r="I256" s="392">
        <v>935646</v>
      </c>
      <c r="J256" s="392"/>
      <c r="K256" s="392"/>
    </row>
    <row r="257" spans="1:11" s="43" customFormat="1" ht="32.25" hidden="1" customHeight="1" x14ac:dyDescent="0.25">
      <c r="A257" s="566" t="s">
        <v>700</v>
      </c>
      <c r="B257" s="564" t="s">
        <v>50</v>
      </c>
      <c r="C257" s="5" t="s">
        <v>91</v>
      </c>
      <c r="D257" s="564" t="s">
        <v>12</v>
      </c>
      <c r="E257" s="234" t="s">
        <v>194</v>
      </c>
      <c r="F257" s="235" t="s">
        <v>10</v>
      </c>
      <c r="G257" s="218" t="s">
        <v>699</v>
      </c>
      <c r="H257" s="59"/>
      <c r="I257" s="390">
        <f>SUM(I258:I259)</f>
        <v>0</v>
      </c>
      <c r="J257" s="390">
        <f t="shared" ref="J257:K257" si="94">SUM(J258:J259)</f>
        <v>0</v>
      </c>
      <c r="K257" s="390">
        <f t="shared" si="94"/>
        <v>0</v>
      </c>
    </row>
    <row r="258" spans="1:11" s="43" customFormat="1" ht="32.25" hidden="1" customHeight="1" x14ac:dyDescent="0.25">
      <c r="A258" s="84" t="s">
        <v>507</v>
      </c>
      <c r="B258" s="564" t="s">
        <v>50</v>
      </c>
      <c r="C258" s="5" t="s">
        <v>91</v>
      </c>
      <c r="D258" s="564" t="s">
        <v>12</v>
      </c>
      <c r="E258" s="234" t="s">
        <v>194</v>
      </c>
      <c r="F258" s="235" t="s">
        <v>10</v>
      </c>
      <c r="G258" s="218" t="s">
        <v>699</v>
      </c>
      <c r="H258" s="59" t="s">
        <v>16</v>
      </c>
      <c r="I258" s="392"/>
      <c r="J258" s="392"/>
      <c r="K258" s="392"/>
    </row>
    <row r="259" spans="1:11" s="43" customFormat="1" ht="32.25" hidden="1" customHeight="1" x14ac:dyDescent="0.25">
      <c r="A259" s="76" t="s">
        <v>159</v>
      </c>
      <c r="B259" s="571" t="s">
        <v>50</v>
      </c>
      <c r="C259" s="5" t="s">
        <v>91</v>
      </c>
      <c r="D259" s="571" t="s">
        <v>12</v>
      </c>
      <c r="E259" s="234" t="s">
        <v>194</v>
      </c>
      <c r="F259" s="235" t="s">
        <v>10</v>
      </c>
      <c r="G259" s="218" t="s">
        <v>699</v>
      </c>
      <c r="H259" s="59" t="s">
        <v>158</v>
      </c>
      <c r="I259" s="392"/>
      <c r="J259" s="392"/>
      <c r="K259" s="392"/>
    </row>
    <row r="260" spans="1:11" s="43" customFormat="1" ht="18" customHeight="1" x14ac:dyDescent="0.25">
      <c r="A260" s="113" t="s">
        <v>778</v>
      </c>
      <c r="B260" s="19" t="s">
        <v>50</v>
      </c>
      <c r="C260" s="364" t="s">
        <v>68</v>
      </c>
      <c r="D260" s="19"/>
      <c r="E260" s="243"/>
      <c r="F260" s="244"/>
      <c r="G260" s="245"/>
      <c r="H260" s="15"/>
      <c r="I260" s="387">
        <f t="shared" ref="I260:I265" si="95">SUM(I261)</f>
        <v>56816</v>
      </c>
      <c r="J260" s="387">
        <f t="shared" ref="J260:K265" si="96">SUM(J261)</f>
        <v>27060</v>
      </c>
      <c r="K260" s="387">
        <f t="shared" si="96"/>
        <v>27060</v>
      </c>
    </row>
    <row r="261" spans="1:11" s="43" customFormat="1" ht="15.75" customHeight="1" x14ac:dyDescent="0.25">
      <c r="A261" s="109" t="s">
        <v>779</v>
      </c>
      <c r="B261" s="26" t="s">
        <v>50</v>
      </c>
      <c r="C261" s="56" t="s">
        <v>68</v>
      </c>
      <c r="D261" s="22" t="s">
        <v>91</v>
      </c>
      <c r="E261" s="261"/>
      <c r="F261" s="262"/>
      <c r="G261" s="263"/>
      <c r="H261" s="22"/>
      <c r="I261" s="388">
        <f t="shared" si="95"/>
        <v>56816</v>
      </c>
      <c r="J261" s="388">
        <f t="shared" si="96"/>
        <v>27060</v>
      </c>
      <c r="K261" s="388">
        <f t="shared" si="96"/>
        <v>27060</v>
      </c>
    </row>
    <row r="262" spans="1:11" s="43" customFormat="1" ht="33" customHeight="1" x14ac:dyDescent="0.25">
      <c r="A262" s="75" t="s">
        <v>780</v>
      </c>
      <c r="B262" s="30" t="s">
        <v>50</v>
      </c>
      <c r="C262" s="28" t="s">
        <v>68</v>
      </c>
      <c r="D262" s="30" t="s">
        <v>91</v>
      </c>
      <c r="E262" s="219" t="s">
        <v>783</v>
      </c>
      <c r="F262" s="220" t="s">
        <v>359</v>
      </c>
      <c r="G262" s="221" t="s">
        <v>360</v>
      </c>
      <c r="H262" s="28"/>
      <c r="I262" s="389">
        <f t="shared" si="95"/>
        <v>56816</v>
      </c>
      <c r="J262" s="389">
        <f t="shared" si="96"/>
        <v>27060</v>
      </c>
      <c r="K262" s="389">
        <f t="shared" si="96"/>
        <v>27060</v>
      </c>
    </row>
    <row r="263" spans="1:11" s="43" customFormat="1" ht="48" customHeight="1" x14ac:dyDescent="0.25">
      <c r="A263" s="84" t="s">
        <v>781</v>
      </c>
      <c r="B263" s="616" t="s">
        <v>50</v>
      </c>
      <c r="C263" s="2" t="s">
        <v>68</v>
      </c>
      <c r="D263" s="616" t="s">
        <v>91</v>
      </c>
      <c r="E263" s="234" t="s">
        <v>784</v>
      </c>
      <c r="F263" s="235" t="s">
        <v>359</v>
      </c>
      <c r="G263" s="236" t="s">
        <v>360</v>
      </c>
      <c r="H263" s="2"/>
      <c r="I263" s="390">
        <f t="shared" si="95"/>
        <v>56816</v>
      </c>
      <c r="J263" s="390">
        <f t="shared" si="96"/>
        <v>27060</v>
      </c>
      <c r="K263" s="390">
        <f t="shared" si="96"/>
        <v>27060</v>
      </c>
    </row>
    <row r="264" spans="1:11" s="43" customFormat="1" ht="32.25" customHeight="1" x14ac:dyDescent="0.25">
      <c r="A264" s="84" t="s">
        <v>782</v>
      </c>
      <c r="B264" s="616" t="s">
        <v>50</v>
      </c>
      <c r="C264" s="2" t="s">
        <v>68</v>
      </c>
      <c r="D264" s="616" t="s">
        <v>91</v>
      </c>
      <c r="E264" s="234" t="s">
        <v>784</v>
      </c>
      <c r="F264" s="235" t="s">
        <v>10</v>
      </c>
      <c r="G264" s="343" t="s">
        <v>360</v>
      </c>
      <c r="H264" s="2"/>
      <c r="I264" s="390">
        <f t="shared" si="95"/>
        <v>56816</v>
      </c>
      <c r="J264" s="390">
        <f t="shared" si="96"/>
        <v>27060</v>
      </c>
      <c r="K264" s="390">
        <f t="shared" si="96"/>
        <v>27060</v>
      </c>
    </row>
    <row r="265" spans="1:11" s="43" customFormat="1" ht="17.25" customHeight="1" x14ac:dyDescent="0.25">
      <c r="A265" s="601" t="s">
        <v>786</v>
      </c>
      <c r="B265" s="616" t="s">
        <v>50</v>
      </c>
      <c r="C265" s="2" t="s">
        <v>68</v>
      </c>
      <c r="D265" s="616" t="s">
        <v>91</v>
      </c>
      <c r="E265" s="234" t="s">
        <v>784</v>
      </c>
      <c r="F265" s="235" t="s">
        <v>10</v>
      </c>
      <c r="G265" s="343" t="s">
        <v>785</v>
      </c>
      <c r="H265" s="2"/>
      <c r="I265" s="390">
        <f t="shared" si="95"/>
        <v>56816</v>
      </c>
      <c r="J265" s="390">
        <f t="shared" si="96"/>
        <v>27060</v>
      </c>
      <c r="K265" s="390">
        <f t="shared" si="96"/>
        <v>27060</v>
      </c>
    </row>
    <row r="266" spans="1:11" s="43" customFormat="1" ht="32.25" customHeight="1" x14ac:dyDescent="0.25">
      <c r="A266" s="84" t="s">
        <v>507</v>
      </c>
      <c r="B266" s="616" t="s">
        <v>50</v>
      </c>
      <c r="C266" s="2" t="s">
        <v>68</v>
      </c>
      <c r="D266" s="616" t="s">
        <v>91</v>
      </c>
      <c r="E266" s="234" t="s">
        <v>784</v>
      </c>
      <c r="F266" s="235" t="s">
        <v>10</v>
      </c>
      <c r="G266" s="343" t="s">
        <v>785</v>
      </c>
      <c r="H266" s="2" t="s">
        <v>16</v>
      </c>
      <c r="I266" s="392">
        <v>56816</v>
      </c>
      <c r="J266" s="392">
        <v>27060</v>
      </c>
      <c r="K266" s="392">
        <v>27060</v>
      </c>
    </row>
    <row r="267" spans="1:11" s="37" customFormat="1" ht="15.75" x14ac:dyDescent="0.25">
      <c r="A267" s="274" t="s">
        <v>27</v>
      </c>
      <c r="B267" s="19" t="s">
        <v>50</v>
      </c>
      <c r="C267" s="15" t="s">
        <v>29</v>
      </c>
      <c r="D267" s="19"/>
      <c r="E267" s="243"/>
      <c r="F267" s="244"/>
      <c r="G267" s="245"/>
      <c r="H267" s="15"/>
      <c r="I267" s="387">
        <f>SUM(+I268+I280)</f>
        <v>7906</v>
      </c>
      <c r="J267" s="387">
        <f t="shared" ref="J267:K267" si="97">SUM(+J268+J280)</f>
        <v>771233</v>
      </c>
      <c r="K267" s="387">
        <f t="shared" si="97"/>
        <v>771233</v>
      </c>
    </row>
    <row r="268" spans="1:11" s="37" customFormat="1" ht="15.75" x14ac:dyDescent="0.25">
      <c r="A268" s="109" t="s">
        <v>533</v>
      </c>
      <c r="B268" s="26" t="s">
        <v>50</v>
      </c>
      <c r="C268" s="22" t="s">
        <v>29</v>
      </c>
      <c r="D268" s="22" t="s">
        <v>29</v>
      </c>
      <c r="E268" s="210"/>
      <c r="F268" s="211"/>
      <c r="G268" s="212"/>
      <c r="H268" s="22"/>
      <c r="I268" s="388">
        <f>SUM(I269+I275)</f>
        <v>7906</v>
      </c>
      <c r="J268" s="388">
        <f t="shared" ref="J268:K268" si="98">SUM(J269+J275)</f>
        <v>173000</v>
      </c>
      <c r="K268" s="388">
        <f t="shared" si="98"/>
        <v>173000</v>
      </c>
    </row>
    <row r="269" spans="1:11" s="653" customFormat="1" ht="63" x14ac:dyDescent="0.25">
      <c r="A269" s="102" t="s">
        <v>140</v>
      </c>
      <c r="B269" s="30" t="s">
        <v>50</v>
      </c>
      <c r="C269" s="28" t="s">
        <v>29</v>
      </c>
      <c r="D269" s="28" t="s">
        <v>29</v>
      </c>
      <c r="E269" s="213" t="s">
        <v>432</v>
      </c>
      <c r="F269" s="214" t="s">
        <v>359</v>
      </c>
      <c r="G269" s="215" t="s">
        <v>360</v>
      </c>
      <c r="H269" s="28"/>
      <c r="I269" s="389">
        <f>SUM(I270)</f>
        <v>2106</v>
      </c>
      <c r="J269" s="389">
        <f t="shared" ref="J269:K271" si="99">SUM(J270)</f>
        <v>148000</v>
      </c>
      <c r="K269" s="389">
        <f t="shared" si="99"/>
        <v>148000</v>
      </c>
    </row>
    <row r="270" spans="1:11" s="653" customFormat="1" ht="81" customHeight="1" x14ac:dyDescent="0.25">
      <c r="A270" s="105" t="s">
        <v>141</v>
      </c>
      <c r="B270" s="53" t="s">
        <v>50</v>
      </c>
      <c r="C270" s="44" t="s">
        <v>29</v>
      </c>
      <c r="D270" s="44" t="s">
        <v>29</v>
      </c>
      <c r="E270" s="252" t="s">
        <v>211</v>
      </c>
      <c r="F270" s="253" t="s">
        <v>359</v>
      </c>
      <c r="G270" s="254" t="s">
        <v>360</v>
      </c>
      <c r="H270" s="44"/>
      <c r="I270" s="390">
        <f>SUM(I271)</f>
        <v>2106</v>
      </c>
      <c r="J270" s="390">
        <f t="shared" si="99"/>
        <v>148000</v>
      </c>
      <c r="K270" s="390">
        <f t="shared" si="99"/>
        <v>148000</v>
      </c>
    </row>
    <row r="271" spans="1:11" s="653" customFormat="1" ht="31.5" x14ac:dyDescent="0.25">
      <c r="A271" s="105" t="s">
        <v>433</v>
      </c>
      <c r="B271" s="53" t="s">
        <v>50</v>
      </c>
      <c r="C271" s="44" t="s">
        <v>29</v>
      </c>
      <c r="D271" s="44" t="s">
        <v>29</v>
      </c>
      <c r="E271" s="252" t="s">
        <v>211</v>
      </c>
      <c r="F271" s="253" t="s">
        <v>10</v>
      </c>
      <c r="G271" s="254" t="s">
        <v>360</v>
      </c>
      <c r="H271" s="44"/>
      <c r="I271" s="390">
        <f>SUM(I272)</f>
        <v>2106</v>
      </c>
      <c r="J271" s="390">
        <f t="shared" si="99"/>
        <v>148000</v>
      </c>
      <c r="K271" s="390">
        <f t="shared" si="99"/>
        <v>148000</v>
      </c>
    </row>
    <row r="272" spans="1:11" s="653" customFormat="1" ht="15.75" x14ac:dyDescent="0.25">
      <c r="A272" s="61" t="s">
        <v>84</v>
      </c>
      <c r="B272" s="654" t="s">
        <v>50</v>
      </c>
      <c r="C272" s="44" t="s">
        <v>29</v>
      </c>
      <c r="D272" s="44" t="s">
        <v>29</v>
      </c>
      <c r="E272" s="252" t="s">
        <v>211</v>
      </c>
      <c r="F272" s="253" t="s">
        <v>10</v>
      </c>
      <c r="G272" s="254" t="s">
        <v>434</v>
      </c>
      <c r="H272" s="44"/>
      <c r="I272" s="390">
        <f>SUM(I273:I274)</f>
        <v>2106</v>
      </c>
      <c r="J272" s="390">
        <f t="shared" ref="J272:K272" si="100">SUM(J273:J274)</f>
        <v>148000</v>
      </c>
      <c r="K272" s="390">
        <f t="shared" si="100"/>
        <v>148000</v>
      </c>
    </row>
    <row r="273" spans="1:11" s="653" customFormat="1" ht="31.5" x14ac:dyDescent="0.25">
      <c r="A273" s="535" t="s">
        <v>507</v>
      </c>
      <c r="B273" s="6" t="s">
        <v>50</v>
      </c>
      <c r="C273" s="44" t="s">
        <v>29</v>
      </c>
      <c r="D273" s="44" t="s">
        <v>29</v>
      </c>
      <c r="E273" s="252" t="s">
        <v>211</v>
      </c>
      <c r="F273" s="253" t="s">
        <v>10</v>
      </c>
      <c r="G273" s="254" t="s">
        <v>434</v>
      </c>
      <c r="H273" s="44" t="s">
        <v>16</v>
      </c>
      <c r="I273" s="392"/>
      <c r="J273" s="392">
        <v>78000</v>
      </c>
      <c r="K273" s="392">
        <v>78000</v>
      </c>
    </row>
    <row r="274" spans="1:11" s="653" customFormat="1" ht="15.75" x14ac:dyDescent="0.25">
      <c r="A274" s="61" t="s">
        <v>40</v>
      </c>
      <c r="B274" s="6" t="s">
        <v>50</v>
      </c>
      <c r="C274" s="44" t="s">
        <v>29</v>
      </c>
      <c r="D274" s="44" t="s">
        <v>29</v>
      </c>
      <c r="E274" s="252" t="s">
        <v>211</v>
      </c>
      <c r="F274" s="253" t="s">
        <v>10</v>
      </c>
      <c r="G274" s="254" t="s">
        <v>434</v>
      </c>
      <c r="H274" s="44" t="s">
        <v>39</v>
      </c>
      <c r="I274" s="392">
        <v>2106</v>
      </c>
      <c r="J274" s="392">
        <v>70000</v>
      </c>
      <c r="K274" s="392">
        <v>70000</v>
      </c>
    </row>
    <row r="275" spans="1:11" s="64" customFormat="1" ht="47.25" x14ac:dyDescent="0.25">
      <c r="A275" s="102" t="s">
        <v>105</v>
      </c>
      <c r="B275" s="30" t="s">
        <v>50</v>
      </c>
      <c r="C275" s="28" t="s">
        <v>29</v>
      </c>
      <c r="D275" s="28" t="s">
        <v>29</v>
      </c>
      <c r="E275" s="213" t="s">
        <v>374</v>
      </c>
      <c r="F275" s="214" t="s">
        <v>359</v>
      </c>
      <c r="G275" s="215" t="s">
        <v>360</v>
      </c>
      <c r="H275" s="28"/>
      <c r="I275" s="389">
        <f>SUM(I276)</f>
        <v>5800</v>
      </c>
      <c r="J275" s="389">
        <f t="shared" ref="J275:K278" si="101">SUM(J276)</f>
        <v>25000</v>
      </c>
      <c r="K275" s="389">
        <f t="shared" si="101"/>
        <v>25000</v>
      </c>
    </row>
    <row r="276" spans="1:11" s="64" customFormat="1" ht="63" x14ac:dyDescent="0.25">
      <c r="A276" s="103" t="s">
        <v>137</v>
      </c>
      <c r="B276" s="53" t="s">
        <v>50</v>
      </c>
      <c r="C276" s="35" t="s">
        <v>29</v>
      </c>
      <c r="D276" s="44" t="s">
        <v>29</v>
      </c>
      <c r="E276" s="252" t="s">
        <v>206</v>
      </c>
      <c r="F276" s="253" t="s">
        <v>359</v>
      </c>
      <c r="G276" s="254" t="s">
        <v>360</v>
      </c>
      <c r="H276" s="71"/>
      <c r="I276" s="393">
        <f>SUM(I277)</f>
        <v>5800</v>
      </c>
      <c r="J276" s="393">
        <f t="shared" si="101"/>
        <v>25000</v>
      </c>
      <c r="K276" s="393">
        <f t="shared" si="101"/>
        <v>25000</v>
      </c>
    </row>
    <row r="277" spans="1:11" s="64" customFormat="1" ht="31.5" x14ac:dyDescent="0.25">
      <c r="A277" s="103" t="s">
        <v>429</v>
      </c>
      <c r="B277" s="53" t="s">
        <v>50</v>
      </c>
      <c r="C277" s="35" t="s">
        <v>29</v>
      </c>
      <c r="D277" s="44" t="s">
        <v>29</v>
      </c>
      <c r="E277" s="252" t="s">
        <v>206</v>
      </c>
      <c r="F277" s="253" t="s">
        <v>10</v>
      </c>
      <c r="G277" s="254" t="s">
        <v>360</v>
      </c>
      <c r="H277" s="71"/>
      <c r="I277" s="393">
        <f>SUM(I278)</f>
        <v>5800</v>
      </c>
      <c r="J277" s="393">
        <f t="shared" si="101"/>
        <v>25000</v>
      </c>
      <c r="K277" s="393">
        <f t="shared" si="101"/>
        <v>25000</v>
      </c>
    </row>
    <row r="278" spans="1:11" s="37" customFormat="1" ht="31.5" x14ac:dyDescent="0.25">
      <c r="A278" s="104" t="s">
        <v>138</v>
      </c>
      <c r="B278" s="279" t="s">
        <v>50</v>
      </c>
      <c r="C278" s="35" t="s">
        <v>29</v>
      </c>
      <c r="D278" s="44" t="s">
        <v>29</v>
      </c>
      <c r="E278" s="252" t="s">
        <v>206</v>
      </c>
      <c r="F278" s="253" t="s">
        <v>10</v>
      </c>
      <c r="G278" s="254" t="s">
        <v>430</v>
      </c>
      <c r="H278" s="71"/>
      <c r="I278" s="393">
        <f>SUM(I279)</f>
        <v>5800</v>
      </c>
      <c r="J278" s="393">
        <f t="shared" si="101"/>
        <v>25000</v>
      </c>
      <c r="K278" s="393">
        <f t="shared" si="101"/>
        <v>25000</v>
      </c>
    </row>
    <row r="279" spans="1:11" s="37" customFormat="1" ht="31.5" x14ac:dyDescent="0.25">
      <c r="A279" s="540" t="s">
        <v>507</v>
      </c>
      <c r="B279" s="279" t="s">
        <v>50</v>
      </c>
      <c r="C279" s="44" t="s">
        <v>29</v>
      </c>
      <c r="D279" s="44" t="s">
        <v>29</v>
      </c>
      <c r="E279" s="252" t="s">
        <v>206</v>
      </c>
      <c r="F279" s="253" t="s">
        <v>10</v>
      </c>
      <c r="G279" s="254" t="s">
        <v>430</v>
      </c>
      <c r="H279" s="71" t="s">
        <v>16</v>
      </c>
      <c r="I279" s="394">
        <v>5800</v>
      </c>
      <c r="J279" s="394">
        <v>25000</v>
      </c>
      <c r="K279" s="394">
        <v>25000</v>
      </c>
    </row>
    <row r="280" spans="1:11" s="37" customFormat="1" ht="15.75" x14ac:dyDescent="0.25">
      <c r="A280" s="109" t="s">
        <v>31</v>
      </c>
      <c r="B280" s="26" t="s">
        <v>50</v>
      </c>
      <c r="C280" s="22" t="s">
        <v>29</v>
      </c>
      <c r="D280" s="22" t="s">
        <v>32</v>
      </c>
      <c r="E280" s="210"/>
      <c r="F280" s="211"/>
      <c r="G280" s="212"/>
      <c r="H280" s="22"/>
      <c r="I280" s="388">
        <f>SUM(I281)</f>
        <v>0</v>
      </c>
      <c r="J280" s="388">
        <f t="shared" ref="J280:K282" si="102">SUM(J281)</f>
        <v>598233</v>
      </c>
      <c r="K280" s="388">
        <f t="shared" si="102"/>
        <v>598233</v>
      </c>
    </row>
    <row r="281" spans="1:11" s="653" customFormat="1" ht="63" x14ac:dyDescent="0.25">
      <c r="A281" s="102" t="s">
        <v>140</v>
      </c>
      <c r="B281" s="30" t="s">
        <v>50</v>
      </c>
      <c r="C281" s="28" t="s">
        <v>29</v>
      </c>
      <c r="D281" s="28" t="s">
        <v>32</v>
      </c>
      <c r="E281" s="213" t="s">
        <v>432</v>
      </c>
      <c r="F281" s="214" t="s">
        <v>359</v>
      </c>
      <c r="G281" s="215" t="s">
        <v>360</v>
      </c>
      <c r="H281" s="28"/>
      <c r="I281" s="389">
        <f>SUM(I282)</f>
        <v>0</v>
      </c>
      <c r="J281" s="389">
        <f t="shared" si="102"/>
        <v>598233</v>
      </c>
      <c r="K281" s="389">
        <f t="shared" si="102"/>
        <v>598233</v>
      </c>
    </row>
    <row r="282" spans="1:11" s="653" customFormat="1" ht="78.75" x14ac:dyDescent="0.25">
      <c r="A282" s="103" t="s">
        <v>142</v>
      </c>
      <c r="B282" s="53" t="s">
        <v>50</v>
      </c>
      <c r="C282" s="44" t="s">
        <v>29</v>
      </c>
      <c r="D282" s="44" t="s">
        <v>32</v>
      </c>
      <c r="E282" s="252" t="s">
        <v>207</v>
      </c>
      <c r="F282" s="253" t="s">
        <v>359</v>
      </c>
      <c r="G282" s="254" t="s">
        <v>360</v>
      </c>
      <c r="H282" s="44"/>
      <c r="I282" s="390">
        <f>SUM(I283)</f>
        <v>0</v>
      </c>
      <c r="J282" s="390">
        <f t="shared" si="102"/>
        <v>598233</v>
      </c>
      <c r="K282" s="390">
        <f t="shared" si="102"/>
        <v>598233</v>
      </c>
    </row>
    <row r="283" spans="1:11" s="653" customFormat="1" ht="31.5" x14ac:dyDescent="0.25">
      <c r="A283" s="103" t="s">
        <v>435</v>
      </c>
      <c r="B283" s="53" t="s">
        <v>50</v>
      </c>
      <c r="C283" s="44" t="s">
        <v>29</v>
      </c>
      <c r="D283" s="44" t="s">
        <v>32</v>
      </c>
      <c r="E283" s="252" t="s">
        <v>207</v>
      </c>
      <c r="F283" s="253" t="s">
        <v>10</v>
      </c>
      <c r="G283" s="121" t="s">
        <v>360</v>
      </c>
      <c r="H283" s="44"/>
      <c r="I283" s="390">
        <f>SUM(I284+I286+I288)</f>
        <v>0</v>
      </c>
      <c r="J283" s="390">
        <f t="shared" ref="J283:K283" si="103">SUM(J284+J286+J288)</f>
        <v>598233</v>
      </c>
      <c r="K283" s="390">
        <f t="shared" si="103"/>
        <v>598233</v>
      </c>
    </row>
    <row r="284" spans="1:11" s="653" customFormat="1" ht="15.75" x14ac:dyDescent="0.25">
      <c r="A284" s="103" t="s">
        <v>518</v>
      </c>
      <c r="B284" s="53" t="s">
        <v>50</v>
      </c>
      <c r="C284" s="44" t="s">
        <v>29</v>
      </c>
      <c r="D284" s="44" t="s">
        <v>32</v>
      </c>
      <c r="E284" s="252" t="s">
        <v>207</v>
      </c>
      <c r="F284" s="253" t="s">
        <v>10</v>
      </c>
      <c r="G284" s="254" t="s">
        <v>517</v>
      </c>
      <c r="H284" s="44"/>
      <c r="I284" s="390">
        <f>SUM(I285)</f>
        <v>0</v>
      </c>
      <c r="J284" s="390">
        <f t="shared" ref="J284:K284" si="104">SUM(J285)</f>
        <v>0</v>
      </c>
      <c r="K284" s="390">
        <f t="shared" si="104"/>
        <v>0</v>
      </c>
    </row>
    <row r="285" spans="1:11" s="653" customFormat="1" ht="15.75" x14ac:dyDescent="0.25">
      <c r="A285" s="61" t="s">
        <v>40</v>
      </c>
      <c r="B285" s="53" t="s">
        <v>50</v>
      </c>
      <c r="C285" s="44" t="s">
        <v>29</v>
      </c>
      <c r="D285" s="44" t="s">
        <v>32</v>
      </c>
      <c r="E285" s="252" t="s">
        <v>207</v>
      </c>
      <c r="F285" s="253" t="s">
        <v>10</v>
      </c>
      <c r="G285" s="254" t="s">
        <v>517</v>
      </c>
      <c r="H285" s="44" t="s">
        <v>39</v>
      </c>
      <c r="I285" s="392"/>
      <c r="J285" s="392"/>
      <c r="K285" s="392"/>
    </row>
    <row r="286" spans="1:11" s="653" customFormat="1" ht="31.5" x14ac:dyDescent="0.25">
      <c r="A286" s="101" t="s">
        <v>436</v>
      </c>
      <c r="B286" s="654" t="s">
        <v>50</v>
      </c>
      <c r="C286" s="2" t="s">
        <v>29</v>
      </c>
      <c r="D286" s="44" t="s">
        <v>32</v>
      </c>
      <c r="E286" s="252" t="s">
        <v>207</v>
      </c>
      <c r="F286" s="217" t="s">
        <v>10</v>
      </c>
      <c r="G286" s="218" t="s">
        <v>437</v>
      </c>
      <c r="H286" s="2"/>
      <c r="I286" s="390">
        <f>SUM(I287:I287)</f>
        <v>0</v>
      </c>
      <c r="J286" s="390">
        <f t="shared" ref="J286:K286" si="105">SUM(J287:J287)</f>
        <v>598233</v>
      </c>
      <c r="K286" s="390">
        <f t="shared" si="105"/>
        <v>598233</v>
      </c>
    </row>
    <row r="287" spans="1:11" s="653" customFormat="1" ht="15.75" x14ac:dyDescent="0.25">
      <c r="A287" s="61" t="s">
        <v>40</v>
      </c>
      <c r="B287" s="654" t="s">
        <v>50</v>
      </c>
      <c r="C287" s="2" t="s">
        <v>29</v>
      </c>
      <c r="D287" s="44" t="s">
        <v>32</v>
      </c>
      <c r="E287" s="252" t="s">
        <v>207</v>
      </c>
      <c r="F287" s="217" t="s">
        <v>10</v>
      </c>
      <c r="G287" s="218" t="s">
        <v>437</v>
      </c>
      <c r="H287" s="2" t="s">
        <v>39</v>
      </c>
      <c r="I287" s="392"/>
      <c r="J287" s="392">
        <v>598233</v>
      </c>
      <c r="K287" s="392">
        <v>598233</v>
      </c>
    </row>
    <row r="288" spans="1:11" s="653" customFormat="1" ht="15.75" x14ac:dyDescent="0.25">
      <c r="A288" s="61" t="s">
        <v>516</v>
      </c>
      <c r="B288" s="654" t="s">
        <v>50</v>
      </c>
      <c r="C288" s="2" t="s">
        <v>29</v>
      </c>
      <c r="D288" s="44" t="s">
        <v>32</v>
      </c>
      <c r="E288" s="252" t="s">
        <v>207</v>
      </c>
      <c r="F288" s="217" t="s">
        <v>10</v>
      </c>
      <c r="G288" s="218" t="s">
        <v>519</v>
      </c>
      <c r="H288" s="2"/>
      <c r="I288" s="390">
        <f>SUM(I289)</f>
        <v>0</v>
      </c>
      <c r="J288" s="390">
        <f t="shared" ref="J288:K288" si="106">SUM(J289)</f>
        <v>0</v>
      </c>
      <c r="K288" s="390">
        <f t="shared" si="106"/>
        <v>0</v>
      </c>
    </row>
    <row r="289" spans="1:11" s="653" customFormat="1" ht="31.5" x14ac:dyDescent="0.25">
      <c r="A289" s="535" t="s">
        <v>507</v>
      </c>
      <c r="B289" s="654" t="s">
        <v>50</v>
      </c>
      <c r="C289" s="2" t="s">
        <v>29</v>
      </c>
      <c r="D289" s="44" t="s">
        <v>32</v>
      </c>
      <c r="E289" s="252" t="s">
        <v>207</v>
      </c>
      <c r="F289" s="217" t="s">
        <v>10</v>
      </c>
      <c r="G289" s="218" t="s">
        <v>519</v>
      </c>
      <c r="H289" s="2" t="s">
        <v>16</v>
      </c>
      <c r="I289" s="392"/>
      <c r="J289" s="392"/>
      <c r="K289" s="392"/>
    </row>
    <row r="290" spans="1:11" s="653" customFormat="1" ht="15.75" x14ac:dyDescent="0.25">
      <c r="A290" s="113" t="s">
        <v>33</v>
      </c>
      <c r="B290" s="19" t="s">
        <v>50</v>
      </c>
      <c r="C290" s="15" t="s">
        <v>35</v>
      </c>
      <c r="D290" s="15"/>
      <c r="E290" s="207"/>
      <c r="F290" s="208"/>
      <c r="G290" s="209"/>
      <c r="H290" s="15"/>
      <c r="I290" s="387">
        <f>SUM(I291+I343)</f>
        <v>24751079</v>
      </c>
      <c r="J290" s="387">
        <f>SUM(J291+J343)</f>
        <v>25835598</v>
      </c>
      <c r="K290" s="387">
        <f>SUM(K291+K343)</f>
        <v>25835598</v>
      </c>
    </row>
    <row r="291" spans="1:11" s="653" customFormat="1" ht="15.75" x14ac:dyDescent="0.25">
      <c r="A291" s="109" t="s">
        <v>34</v>
      </c>
      <c r="B291" s="26" t="s">
        <v>50</v>
      </c>
      <c r="C291" s="22" t="s">
        <v>35</v>
      </c>
      <c r="D291" s="22" t="s">
        <v>10</v>
      </c>
      <c r="E291" s="210"/>
      <c r="F291" s="211"/>
      <c r="G291" s="212"/>
      <c r="H291" s="22"/>
      <c r="I291" s="388">
        <f>SUM(I292+I333+I338+I328)</f>
        <v>24671079</v>
      </c>
      <c r="J291" s="388">
        <f>SUM(J292+J333+J338+J328)</f>
        <v>25835598</v>
      </c>
      <c r="K291" s="388">
        <f>SUM(K292+K333+K338+K328)</f>
        <v>25835598</v>
      </c>
    </row>
    <row r="292" spans="1:11" s="653" customFormat="1" ht="31.5" x14ac:dyDescent="0.25">
      <c r="A292" s="99" t="s">
        <v>139</v>
      </c>
      <c r="B292" s="30" t="s">
        <v>50</v>
      </c>
      <c r="C292" s="28" t="s">
        <v>35</v>
      </c>
      <c r="D292" s="28" t="s">
        <v>10</v>
      </c>
      <c r="E292" s="213" t="s">
        <v>209</v>
      </c>
      <c r="F292" s="214" t="s">
        <v>359</v>
      </c>
      <c r="G292" s="215" t="s">
        <v>360</v>
      </c>
      <c r="H292" s="31"/>
      <c r="I292" s="389">
        <f>SUM(I293,I313)</f>
        <v>23424079</v>
      </c>
      <c r="J292" s="389">
        <f>SUM(J293,J313)</f>
        <v>25798385</v>
      </c>
      <c r="K292" s="389">
        <f>SUM(K293,K313)</f>
        <v>25798385</v>
      </c>
    </row>
    <row r="293" spans="1:11" s="653" customFormat="1" ht="48" customHeight="1" x14ac:dyDescent="0.25">
      <c r="A293" s="101" t="s">
        <v>145</v>
      </c>
      <c r="B293" s="654" t="s">
        <v>50</v>
      </c>
      <c r="C293" s="2" t="s">
        <v>35</v>
      </c>
      <c r="D293" s="2" t="s">
        <v>10</v>
      </c>
      <c r="E293" s="216" t="s">
        <v>212</v>
      </c>
      <c r="F293" s="217" t="s">
        <v>359</v>
      </c>
      <c r="G293" s="218" t="s">
        <v>360</v>
      </c>
      <c r="H293" s="2"/>
      <c r="I293" s="390">
        <f>SUM(I294+I310)</f>
        <v>14365412</v>
      </c>
      <c r="J293" s="390">
        <f t="shared" ref="J293:K293" si="107">SUM(J294+J310)</f>
        <v>15794992</v>
      </c>
      <c r="K293" s="390">
        <f t="shared" si="107"/>
        <v>15794992</v>
      </c>
    </row>
    <row r="294" spans="1:11" s="653" customFormat="1" ht="31.5" x14ac:dyDescent="0.25">
      <c r="A294" s="101" t="s">
        <v>440</v>
      </c>
      <c r="B294" s="654" t="s">
        <v>50</v>
      </c>
      <c r="C294" s="2" t="s">
        <v>35</v>
      </c>
      <c r="D294" s="2" t="s">
        <v>10</v>
      </c>
      <c r="E294" s="216" t="s">
        <v>212</v>
      </c>
      <c r="F294" s="217" t="s">
        <v>10</v>
      </c>
      <c r="G294" s="218" t="s">
        <v>360</v>
      </c>
      <c r="H294" s="2"/>
      <c r="I294" s="390">
        <f>SUM(I295+I299+I301+I303+I305)</f>
        <v>14365412</v>
      </c>
      <c r="J294" s="390">
        <f t="shared" ref="J294:K294" si="108">SUM(J295+J299+J301+J303+J305)</f>
        <v>15794992</v>
      </c>
      <c r="K294" s="390">
        <f t="shared" si="108"/>
        <v>15794992</v>
      </c>
    </row>
    <row r="295" spans="1:11" s="653" customFormat="1" ht="63" x14ac:dyDescent="0.25">
      <c r="A295" s="601" t="s">
        <v>744</v>
      </c>
      <c r="B295" s="654" t="s">
        <v>50</v>
      </c>
      <c r="C295" s="2" t="s">
        <v>35</v>
      </c>
      <c r="D295" s="2" t="s">
        <v>10</v>
      </c>
      <c r="E295" s="216" t="s">
        <v>212</v>
      </c>
      <c r="F295" s="217" t="s">
        <v>10</v>
      </c>
      <c r="G295" s="218" t="s">
        <v>743</v>
      </c>
      <c r="H295" s="2"/>
      <c r="I295" s="390">
        <f>SUM(I296:I298)</f>
        <v>645618</v>
      </c>
      <c r="J295" s="390">
        <f t="shared" ref="J295:K295" si="109">SUM(J296:J298)</f>
        <v>1273441</v>
      </c>
      <c r="K295" s="390">
        <f t="shared" si="109"/>
        <v>1273441</v>
      </c>
    </row>
    <row r="296" spans="1:11" s="653" customFormat="1" ht="63" x14ac:dyDescent="0.25">
      <c r="A296" s="101" t="s">
        <v>75</v>
      </c>
      <c r="B296" s="654" t="s">
        <v>50</v>
      </c>
      <c r="C296" s="2" t="s">
        <v>35</v>
      </c>
      <c r="D296" s="2" t="s">
        <v>10</v>
      </c>
      <c r="E296" s="216" t="s">
        <v>212</v>
      </c>
      <c r="F296" s="217" t="s">
        <v>10</v>
      </c>
      <c r="G296" s="218" t="s">
        <v>743</v>
      </c>
      <c r="H296" s="2" t="s">
        <v>13</v>
      </c>
      <c r="I296" s="392">
        <v>576856</v>
      </c>
      <c r="J296" s="392">
        <v>1082400</v>
      </c>
      <c r="K296" s="392">
        <v>1082400</v>
      </c>
    </row>
    <row r="297" spans="1:11" s="653" customFormat="1" ht="31.5" hidden="1" x14ac:dyDescent="0.25">
      <c r="A297" s="535" t="s">
        <v>507</v>
      </c>
      <c r="B297" s="654" t="s">
        <v>50</v>
      </c>
      <c r="C297" s="2" t="s">
        <v>35</v>
      </c>
      <c r="D297" s="2" t="s">
        <v>10</v>
      </c>
      <c r="E297" s="216" t="s">
        <v>212</v>
      </c>
      <c r="F297" s="217" t="s">
        <v>10</v>
      </c>
      <c r="G297" s="218" t="s">
        <v>743</v>
      </c>
      <c r="H297" s="2" t="s">
        <v>16</v>
      </c>
      <c r="I297" s="392"/>
      <c r="J297" s="392"/>
      <c r="K297" s="392"/>
    </row>
    <row r="298" spans="1:11" s="653" customFormat="1" ht="15.75" x14ac:dyDescent="0.25">
      <c r="A298" s="61" t="s">
        <v>40</v>
      </c>
      <c r="B298" s="654" t="s">
        <v>50</v>
      </c>
      <c r="C298" s="2" t="s">
        <v>35</v>
      </c>
      <c r="D298" s="2" t="s">
        <v>10</v>
      </c>
      <c r="E298" s="216" t="s">
        <v>212</v>
      </c>
      <c r="F298" s="217" t="s">
        <v>10</v>
      </c>
      <c r="G298" s="218" t="s">
        <v>743</v>
      </c>
      <c r="H298" s="2" t="s">
        <v>39</v>
      </c>
      <c r="I298" s="392">
        <v>68762</v>
      </c>
      <c r="J298" s="392">
        <v>191041</v>
      </c>
      <c r="K298" s="392">
        <v>191041</v>
      </c>
    </row>
    <row r="299" spans="1:11" s="653" customFormat="1" ht="31.5" x14ac:dyDescent="0.25">
      <c r="A299" s="61" t="s">
        <v>849</v>
      </c>
      <c r="B299" s="654" t="s">
        <v>50</v>
      </c>
      <c r="C299" s="2" t="s">
        <v>35</v>
      </c>
      <c r="D299" s="2" t="s">
        <v>10</v>
      </c>
      <c r="E299" s="216" t="s">
        <v>212</v>
      </c>
      <c r="F299" s="217" t="s">
        <v>10</v>
      </c>
      <c r="G299" s="218" t="s">
        <v>848</v>
      </c>
      <c r="H299" s="2"/>
      <c r="I299" s="390">
        <f>SUM(I300)</f>
        <v>3349878</v>
      </c>
      <c r="J299" s="390">
        <f t="shared" ref="J299:K299" si="110">SUM(J300)</f>
        <v>0</v>
      </c>
      <c r="K299" s="390">
        <f t="shared" si="110"/>
        <v>0</v>
      </c>
    </row>
    <row r="300" spans="1:11" s="653" customFormat="1" ht="63" x14ac:dyDescent="0.25">
      <c r="A300" s="101" t="s">
        <v>75</v>
      </c>
      <c r="B300" s="654" t="s">
        <v>50</v>
      </c>
      <c r="C300" s="2" t="s">
        <v>35</v>
      </c>
      <c r="D300" s="2" t="s">
        <v>10</v>
      </c>
      <c r="E300" s="216" t="s">
        <v>212</v>
      </c>
      <c r="F300" s="217" t="s">
        <v>10</v>
      </c>
      <c r="G300" s="218" t="s">
        <v>848</v>
      </c>
      <c r="H300" s="2" t="s">
        <v>13</v>
      </c>
      <c r="I300" s="392">
        <v>3349878</v>
      </c>
      <c r="J300" s="392"/>
      <c r="K300" s="392"/>
    </row>
    <row r="301" spans="1:11" s="653" customFormat="1" ht="47.25" x14ac:dyDescent="0.25">
      <c r="A301" s="101" t="s">
        <v>556</v>
      </c>
      <c r="B301" s="654" t="s">
        <v>50</v>
      </c>
      <c r="C301" s="2" t="s">
        <v>35</v>
      </c>
      <c r="D301" s="2" t="s">
        <v>10</v>
      </c>
      <c r="E301" s="216" t="s">
        <v>212</v>
      </c>
      <c r="F301" s="217" t="s">
        <v>10</v>
      </c>
      <c r="G301" s="218" t="s">
        <v>555</v>
      </c>
      <c r="H301" s="2"/>
      <c r="I301" s="390">
        <f>SUM(I302)</f>
        <v>0</v>
      </c>
      <c r="J301" s="390">
        <f t="shared" ref="J301:K301" si="111">SUM(J302)</f>
        <v>40000</v>
      </c>
      <c r="K301" s="390">
        <f t="shared" si="111"/>
        <v>40000</v>
      </c>
    </row>
    <row r="302" spans="1:11" s="653" customFormat="1" ht="31.5" x14ac:dyDescent="0.25">
      <c r="A302" s="535" t="s">
        <v>507</v>
      </c>
      <c r="B302" s="654" t="s">
        <v>50</v>
      </c>
      <c r="C302" s="2" t="s">
        <v>35</v>
      </c>
      <c r="D302" s="2" t="s">
        <v>10</v>
      </c>
      <c r="E302" s="216" t="s">
        <v>212</v>
      </c>
      <c r="F302" s="217" t="s">
        <v>10</v>
      </c>
      <c r="G302" s="218" t="s">
        <v>555</v>
      </c>
      <c r="H302" s="2" t="s">
        <v>16</v>
      </c>
      <c r="I302" s="392"/>
      <c r="J302" s="392">
        <v>40000</v>
      </c>
      <c r="K302" s="392">
        <v>40000</v>
      </c>
    </row>
    <row r="303" spans="1:11" s="653" customFormat="1" ht="31.5" x14ac:dyDescent="0.25">
      <c r="A303" s="646" t="s">
        <v>851</v>
      </c>
      <c r="B303" s="654" t="s">
        <v>50</v>
      </c>
      <c r="C303" s="2" t="s">
        <v>35</v>
      </c>
      <c r="D303" s="2" t="s">
        <v>10</v>
      </c>
      <c r="E303" s="216" t="s">
        <v>212</v>
      </c>
      <c r="F303" s="217" t="s">
        <v>10</v>
      </c>
      <c r="G303" s="218" t="s">
        <v>850</v>
      </c>
      <c r="H303" s="2"/>
      <c r="I303" s="390">
        <f>SUM(I304)</f>
        <v>9419419</v>
      </c>
      <c r="J303" s="390">
        <f t="shared" ref="J303:K303" si="112">SUM(J304)</f>
        <v>13808240</v>
      </c>
      <c r="K303" s="390">
        <f t="shared" si="112"/>
        <v>13808240</v>
      </c>
    </row>
    <row r="304" spans="1:11" s="653" customFormat="1" ht="63" x14ac:dyDescent="0.25">
      <c r="A304" s="101" t="s">
        <v>75</v>
      </c>
      <c r="B304" s="654" t="s">
        <v>50</v>
      </c>
      <c r="C304" s="2" t="s">
        <v>35</v>
      </c>
      <c r="D304" s="2" t="s">
        <v>10</v>
      </c>
      <c r="E304" s="216" t="s">
        <v>212</v>
      </c>
      <c r="F304" s="217" t="s">
        <v>10</v>
      </c>
      <c r="G304" s="218" t="s">
        <v>850</v>
      </c>
      <c r="H304" s="2" t="s">
        <v>13</v>
      </c>
      <c r="I304" s="392">
        <v>9419419</v>
      </c>
      <c r="J304" s="392">
        <v>13808240</v>
      </c>
      <c r="K304" s="392">
        <v>13808240</v>
      </c>
    </row>
    <row r="305" spans="1:11" s="653" customFormat="1" ht="31.5" x14ac:dyDescent="0.25">
      <c r="A305" s="61" t="s">
        <v>83</v>
      </c>
      <c r="B305" s="654" t="s">
        <v>50</v>
      </c>
      <c r="C305" s="2" t="s">
        <v>35</v>
      </c>
      <c r="D305" s="2" t="s">
        <v>10</v>
      </c>
      <c r="E305" s="216" t="s">
        <v>212</v>
      </c>
      <c r="F305" s="217" t="s">
        <v>10</v>
      </c>
      <c r="G305" s="218" t="s">
        <v>391</v>
      </c>
      <c r="H305" s="2"/>
      <c r="I305" s="390">
        <f>SUM(I306:I307)</f>
        <v>950497</v>
      </c>
      <c r="J305" s="390">
        <f t="shared" ref="J305:K305" si="113">SUM(J306:J307)</f>
        <v>673311</v>
      </c>
      <c r="K305" s="390">
        <f t="shared" si="113"/>
        <v>673311</v>
      </c>
    </row>
    <row r="306" spans="1:11" s="653" customFormat="1" ht="31.5" x14ac:dyDescent="0.25">
      <c r="A306" s="535" t="s">
        <v>507</v>
      </c>
      <c r="B306" s="6" t="s">
        <v>50</v>
      </c>
      <c r="C306" s="2" t="s">
        <v>35</v>
      </c>
      <c r="D306" s="2" t="s">
        <v>10</v>
      </c>
      <c r="E306" s="216" t="s">
        <v>212</v>
      </c>
      <c r="F306" s="217" t="s">
        <v>10</v>
      </c>
      <c r="G306" s="218" t="s">
        <v>391</v>
      </c>
      <c r="H306" s="2" t="s">
        <v>16</v>
      </c>
      <c r="I306" s="392">
        <v>934100</v>
      </c>
      <c r="J306" s="392">
        <v>641277</v>
      </c>
      <c r="K306" s="392">
        <v>641277</v>
      </c>
    </row>
    <row r="307" spans="1:11" s="653" customFormat="1" ht="15.75" x14ac:dyDescent="0.25">
      <c r="A307" s="61" t="s">
        <v>18</v>
      </c>
      <c r="B307" s="654" t="s">
        <v>50</v>
      </c>
      <c r="C307" s="2" t="s">
        <v>35</v>
      </c>
      <c r="D307" s="2" t="s">
        <v>10</v>
      </c>
      <c r="E307" s="216" t="s">
        <v>212</v>
      </c>
      <c r="F307" s="217" t="s">
        <v>10</v>
      </c>
      <c r="G307" s="218" t="s">
        <v>391</v>
      </c>
      <c r="H307" s="2" t="s">
        <v>17</v>
      </c>
      <c r="I307" s="392">
        <v>16397</v>
      </c>
      <c r="J307" s="392">
        <v>32034</v>
      </c>
      <c r="K307" s="392">
        <v>32034</v>
      </c>
    </row>
    <row r="308" spans="1:11" s="653" customFormat="1" ht="15.75" hidden="1" x14ac:dyDescent="0.25">
      <c r="A308" s="61" t="s">
        <v>93</v>
      </c>
      <c r="B308" s="654" t="s">
        <v>50</v>
      </c>
      <c r="C308" s="2" t="s">
        <v>35</v>
      </c>
      <c r="D308" s="2" t="s">
        <v>10</v>
      </c>
      <c r="E308" s="216" t="s">
        <v>212</v>
      </c>
      <c r="F308" s="217" t="s">
        <v>10</v>
      </c>
      <c r="G308" s="218" t="s">
        <v>382</v>
      </c>
      <c r="H308" s="2"/>
      <c r="I308" s="390">
        <f>SUM(I309)</f>
        <v>0</v>
      </c>
      <c r="J308" s="390">
        <f t="shared" ref="J308:K308" si="114">SUM(J309)</f>
        <v>0</v>
      </c>
      <c r="K308" s="390">
        <f t="shared" si="114"/>
        <v>0</v>
      </c>
    </row>
    <row r="309" spans="1:11" s="653" customFormat="1" ht="31.5" hidden="1" x14ac:dyDescent="0.25">
      <c r="A309" s="542" t="s">
        <v>507</v>
      </c>
      <c r="B309" s="654" t="s">
        <v>50</v>
      </c>
      <c r="C309" s="2" t="s">
        <v>35</v>
      </c>
      <c r="D309" s="2" t="s">
        <v>10</v>
      </c>
      <c r="E309" s="216" t="s">
        <v>212</v>
      </c>
      <c r="F309" s="217" t="s">
        <v>10</v>
      </c>
      <c r="G309" s="218" t="s">
        <v>382</v>
      </c>
      <c r="H309" s="2" t="s">
        <v>16</v>
      </c>
      <c r="I309" s="392"/>
      <c r="J309" s="392"/>
      <c r="K309" s="392"/>
    </row>
    <row r="310" spans="1:11" s="656" customFormat="1" ht="15.75" hidden="1" x14ac:dyDescent="0.25">
      <c r="A310" s="7" t="s">
        <v>870</v>
      </c>
      <c r="B310" s="657" t="s">
        <v>50</v>
      </c>
      <c r="C310" s="2" t="s">
        <v>35</v>
      </c>
      <c r="D310" s="2" t="s">
        <v>10</v>
      </c>
      <c r="E310" s="216" t="s">
        <v>212</v>
      </c>
      <c r="F310" s="217" t="s">
        <v>868</v>
      </c>
      <c r="G310" s="264" t="s">
        <v>869</v>
      </c>
      <c r="H310" s="2"/>
      <c r="I310" s="390">
        <f>SUM(I311)</f>
        <v>0</v>
      </c>
      <c r="J310" s="390">
        <f t="shared" ref="J310:K311" si="115">SUM(J311)</f>
        <v>0</v>
      </c>
      <c r="K310" s="390">
        <f t="shared" si="115"/>
        <v>0</v>
      </c>
    </row>
    <row r="311" spans="1:11" s="656" customFormat="1" ht="31.5" hidden="1" x14ac:dyDescent="0.25">
      <c r="A311" s="7" t="s">
        <v>871</v>
      </c>
      <c r="B311" s="657" t="s">
        <v>50</v>
      </c>
      <c r="C311" s="2" t="s">
        <v>35</v>
      </c>
      <c r="D311" s="2" t="s">
        <v>10</v>
      </c>
      <c r="E311" s="216" t="s">
        <v>212</v>
      </c>
      <c r="F311" s="217" t="s">
        <v>868</v>
      </c>
      <c r="G311" s="264" t="s">
        <v>869</v>
      </c>
      <c r="H311" s="2"/>
      <c r="I311" s="390">
        <f>SUM(I312)</f>
        <v>0</v>
      </c>
      <c r="J311" s="390">
        <f t="shared" si="115"/>
        <v>0</v>
      </c>
      <c r="K311" s="390">
        <f t="shared" si="115"/>
        <v>0</v>
      </c>
    </row>
    <row r="312" spans="1:11" s="656" customFormat="1" ht="31.5" hidden="1" x14ac:dyDescent="0.25">
      <c r="A312" s="535" t="s">
        <v>507</v>
      </c>
      <c r="B312" s="657" t="s">
        <v>50</v>
      </c>
      <c r="C312" s="2" t="s">
        <v>35</v>
      </c>
      <c r="D312" s="2" t="s">
        <v>10</v>
      </c>
      <c r="E312" s="216" t="s">
        <v>212</v>
      </c>
      <c r="F312" s="217" t="s">
        <v>868</v>
      </c>
      <c r="G312" s="264" t="s">
        <v>869</v>
      </c>
      <c r="H312" s="2" t="s">
        <v>16</v>
      </c>
      <c r="I312" s="392"/>
      <c r="J312" s="392"/>
      <c r="K312" s="392"/>
    </row>
    <row r="313" spans="1:11" s="653" customFormat="1" ht="48" customHeight="1" x14ac:dyDescent="0.25">
      <c r="A313" s="61" t="s">
        <v>146</v>
      </c>
      <c r="B313" s="654" t="s">
        <v>50</v>
      </c>
      <c r="C313" s="2" t="s">
        <v>35</v>
      </c>
      <c r="D313" s="2" t="s">
        <v>10</v>
      </c>
      <c r="E313" s="216" t="s">
        <v>441</v>
      </c>
      <c r="F313" s="217" t="s">
        <v>359</v>
      </c>
      <c r="G313" s="218" t="s">
        <v>360</v>
      </c>
      <c r="H313" s="2"/>
      <c r="I313" s="390">
        <f>SUM(I314)</f>
        <v>9058667</v>
      </c>
      <c r="J313" s="390">
        <f t="shared" ref="J313:K313" si="116">SUM(J314)</f>
        <v>10003393</v>
      </c>
      <c r="K313" s="390">
        <f t="shared" si="116"/>
        <v>10003393</v>
      </c>
    </row>
    <row r="314" spans="1:11" s="653" customFormat="1" ht="15.75" x14ac:dyDescent="0.25">
      <c r="A314" s="61" t="s">
        <v>442</v>
      </c>
      <c r="B314" s="654" t="s">
        <v>50</v>
      </c>
      <c r="C314" s="2" t="s">
        <v>35</v>
      </c>
      <c r="D314" s="2" t="s">
        <v>10</v>
      </c>
      <c r="E314" s="216" t="s">
        <v>213</v>
      </c>
      <c r="F314" s="217" t="s">
        <v>10</v>
      </c>
      <c r="G314" s="218" t="s">
        <v>360</v>
      </c>
      <c r="H314" s="2"/>
      <c r="I314" s="390">
        <f>SUM(I325+I319+I315+I321+I323)</f>
        <v>9058667</v>
      </c>
      <c r="J314" s="390">
        <f t="shared" ref="J314:K314" si="117">SUM(J325+J319+J315+J321+J323)</f>
        <v>10003393</v>
      </c>
      <c r="K314" s="390">
        <f t="shared" si="117"/>
        <v>10003393</v>
      </c>
    </row>
    <row r="315" spans="1:11" s="653" customFormat="1" ht="63" x14ac:dyDescent="0.25">
      <c r="A315" s="601" t="s">
        <v>744</v>
      </c>
      <c r="B315" s="654" t="s">
        <v>50</v>
      </c>
      <c r="C315" s="2" t="s">
        <v>35</v>
      </c>
      <c r="D315" s="2" t="s">
        <v>10</v>
      </c>
      <c r="E315" s="216" t="s">
        <v>213</v>
      </c>
      <c r="F315" s="217" t="s">
        <v>10</v>
      </c>
      <c r="G315" s="218" t="s">
        <v>743</v>
      </c>
      <c r="H315" s="2"/>
      <c r="I315" s="390">
        <f>SUM(I316:I318)</f>
        <v>507023</v>
      </c>
      <c r="J315" s="390">
        <f t="shared" ref="J315:K315" si="118">SUM(J316:J318)</f>
        <v>871200</v>
      </c>
      <c r="K315" s="390">
        <f t="shared" si="118"/>
        <v>871200</v>
      </c>
    </row>
    <row r="316" spans="1:11" s="653" customFormat="1" ht="63" x14ac:dyDescent="0.25">
      <c r="A316" s="101" t="s">
        <v>75</v>
      </c>
      <c r="B316" s="654" t="s">
        <v>50</v>
      </c>
      <c r="C316" s="2" t="s">
        <v>35</v>
      </c>
      <c r="D316" s="2" t="s">
        <v>10</v>
      </c>
      <c r="E316" s="216" t="s">
        <v>213</v>
      </c>
      <c r="F316" s="217" t="s">
        <v>10</v>
      </c>
      <c r="G316" s="218" t="s">
        <v>743</v>
      </c>
      <c r="H316" s="2" t="s">
        <v>13</v>
      </c>
      <c r="I316" s="392">
        <v>383823</v>
      </c>
      <c r="J316" s="392">
        <v>660000</v>
      </c>
      <c r="K316" s="392">
        <v>660000</v>
      </c>
    </row>
    <row r="317" spans="1:11" s="653" customFormat="1" ht="31.5" hidden="1" x14ac:dyDescent="0.25">
      <c r="A317" s="535" t="s">
        <v>507</v>
      </c>
      <c r="B317" s="654" t="s">
        <v>50</v>
      </c>
      <c r="C317" s="2" t="s">
        <v>35</v>
      </c>
      <c r="D317" s="2" t="s">
        <v>10</v>
      </c>
      <c r="E317" s="216" t="s">
        <v>213</v>
      </c>
      <c r="F317" s="217" t="s">
        <v>10</v>
      </c>
      <c r="G317" s="218" t="s">
        <v>743</v>
      </c>
      <c r="H317" s="2" t="s">
        <v>16</v>
      </c>
      <c r="I317" s="392"/>
      <c r="J317" s="392"/>
      <c r="K317" s="392"/>
    </row>
    <row r="318" spans="1:11" s="653" customFormat="1" ht="15.75" x14ac:dyDescent="0.25">
      <c r="A318" s="61" t="s">
        <v>40</v>
      </c>
      <c r="B318" s="654" t="s">
        <v>50</v>
      </c>
      <c r="C318" s="2" t="s">
        <v>35</v>
      </c>
      <c r="D318" s="2" t="s">
        <v>10</v>
      </c>
      <c r="E318" s="216" t="s">
        <v>213</v>
      </c>
      <c r="F318" s="217" t="s">
        <v>10</v>
      </c>
      <c r="G318" s="218" t="s">
        <v>743</v>
      </c>
      <c r="H318" s="2" t="s">
        <v>39</v>
      </c>
      <c r="I318" s="392">
        <v>123200</v>
      </c>
      <c r="J318" s="392">
        <v>211200</v>
      </c>
      <c r="K318" s="392">
        <v>211200</v>
      </c>
    </row>
    <row r="319" spans="1:11" s="653" customFormat="1" ht="31.5" hidden="1" x14ac:dyDescent="0.25">
      <c r="A319" s="538" t="s">
        <v>727</v>
      </c>
      <c r="B319" s="654" t="s">
        <v>50</v>
      </c>
      <c r="C319" s="2" t="s">
        <v>35</v>
      </c>
      <c r="D319" s="2" t="s">
        <v>10</v>
      </c>
      <c r="E319" s="216" t="s">
        <v>213</v>
      </c>
      <c r="F319" s="217" t="s">
        <v>10</v>
      </c>
      <c r="G319" s="218" t="s">
        <v>728</v>
      </c>
      <c r="H319" s="2"/>
      <c r="I319" s="390">
        <f>SUM(I320)</f>
        <v>0</v>
      </c>
      <c r="J319" s="390">
        <f t="shared" ref="J319:K319" si="119">SUM(J320)</f>
        <v>0</v>
      </c>
      <c r="K319" s="390">
        <f t="shared" si="119"/>
        <v>0</v>
      </c>
    </row>
    <row r="320" spans="1:11" s="653" customFormat="1" ht="31.5" hidden="1" x14ac:dyDescent="0.25">
      <c r="A320" s="535" t="s">
        <v>507</v>
      </c>
      <c r="B320" s="654" t="s">
        <v>50</v>
      </c>
      <c r="C320" s="2" t="s">
        <v>35</v>
      </c>
      <c r="D320" s="2" t="s">
        <v>10</v>
      </c>
      <c r="E320" s="216" t="s">
        <v>213</v>
      </c>
      <c r="F320" s="217" t="s">
        <v>10</v>
      </c>
      <c r="G320" s="218" t="s">
        <v>728</v>
      </c>
      <c r="H320" s="2" t="s">
        <v>16</v>
      </c>
      <c r="I320" s="392"/>
      <c r="J320" s="392"/>
      <c r="K320" s="392"/>
    </row>
    <row r="321" spans="1:11" s="653" customFormat="1" ht="31.5" x14ac:dyDescent="0.25">
      <c r="A321" s="61" t="s">
        <v>849</v>
      </c>
      <c r="B321" s="654" t="s">
        <v>50</v>
      </c>
      <c r="C321" s="2" t="s">
        <v>35</v>
      </c>
      <c r="D321" s="2" t="s">
        <v>10</v>
      </c>
      <c r="E321" s="216" t="s">
        <v>213</v>
      </c>
      <c r="F321" s="217" t="s">
        <v>10</v>
      </c>
      <c r="G321" s="218" t="s">
        <v>848</v>
      </c>
      <c r="H321" s="2"/>
      <c r="I321" s="390">
        <f>SUM(I322)</f>
        <v>1775873</v>
      </c>
      <c r="J321" s="390">
        <f t="shared" ref="J321:K321" si="120">SUM(J322)</f>
        <v>0</v>
      </c>
      <c r="K321" s="390">
        <f t="shared" si="120"/>
        <v>0</v>
      </c>
    </row>
    <row r="322" spans="1:11" s="653" customFormat="1" ht="63" x14ac:dyDescent="0.25">
      <c r="A322" s="101" t="s">
        <v>75</v>
      </c>
      <c r="B322" s="654" t="s">
        <v>50</v>
      </c>
      <c r="C322" s="2" t="s">
        <v>35</v>
      </c>
      <c r="D322" s="2" t="s">
        <v>10</v>
      </c>
      <c r="E322" s="216" t="s">
        <v>213</v>
      </c>
      <c r="F322" s="217" t="s">
        <v>10</v>
      </c>
      <c r="G322" s="218" t="s">
        <v>848</v>
      </c>
      <c r="H322" s="2" t="s">
        <v>13</v>
      </c>
      <c r="I322" s="392">
        <v>1775873</v>
      </c>
      <c r="J322" s="392"/>
      <c r="K322" s="392"/>
    </row>
    <row r="323" spans="1:11" s="653" customFormat="1" ht="31.5" x14ac:dyDescent="0.25">
      <c r="A323" s="646" t="s">
        <v>851</v>
      </c>
      <c r="B323" s="654" t="s">
        <v>50</v>
      </c>
      <c r="C323" s="2" t="s">
        <v>35</v>
      </c>
      <c r="D323" s="2" t="s">
        <v>10</v>
      </c>
      <c r="E323" s="216" t="s">
        <v>213</v>
      </c>
      <c r="F323" s="217" t="s">
        <v>10</v>
      </c>
      <c r="G323" s="218" t="s">
        <v>850</v>
      </c>
      <c r="H323" s="2"/>
      <c r="I323" s="390">
        <f>SUM(I324)</f>
        <v>6531638</v>
      </c>
      <c r="J323" s="390">
        <f t="shared" ref="J323:K323" si="121">SUM(J324)</f>
        <v>8641703</v>
      </c>
      <c r="K323" s="390">
        <f t="shared" si="121"/>
        <v>8641703</v>
      </c>
    </row>
    <row r="324" spans="1:11" s="653" customFormat="1" ht="63" x14ac:dyDescent="0.25">
      <c r="A324" s="101" t="s">
        <v>75</v>
      </c>
      <c r="B324" s="654" t="s">
        <v>50</v>
      </c>
      <c r="C324" s="2" t="s">
        <v>35</v>
      </c>
      <c r="D324" s="2" t="s">
        <v>10</v>
      </c>
      <c r="E324" s="216" t="s">
        <v>213</v>
      </c>
      <c r="F324" s="217" t="s">
        <v>10</v>
      </c>
      <c r="G324" s="218" t="s">
        <v>850</v>
      </c>
      <c r="H324" s="2" t="s">
        <v>13</v>
      </c>
      <c r="I324" s="392">
        <v>6531638</v>
      </c>
      <c r="J324" s="392">
        <v>8641703</v>
      </c>
      <c r="K324" s="392">
        <v>8641703</v>
      </c>
    </row>
    <row r="325" spans="1:11" s="653" customFormat="1" ht="31.5" x14ac:dyDescent="0.25">
      <c r="A325" s="61" t="s">
        <v>83</v>
      </c>
      <c r="B325" s="654" t="s">
        <v>50</v>
      </c>
      <c r="C325" s="2" t="s">
        <v>35</v>
      </c>
      <c r="D325" s="2" t="s">
        <v>10</v>
      </c>
      <c r="E325" s="216" t="s">
        <v>213</v>
      </c>
      <c r="F325" s="217" t="s">
        <v>10</v>
      </c>
      <c r="G325" s="218" t="s">
        <v>391</v>
      </c>
      <c r="H325" s="2"/>
      <c r="I325" s="390">
        <f>SUM(I326:I327)</f>
        <v>244133</v>
      </c>
      <c r="J325" s="390">
        <f t="shared" ref="J325:K325" si="122">SUM(J326:J327)</f>
        <v>490490</v>
      </c>
      <c r="K325" s="390">
        <f t="shared" si="122"/>
        <v>490490</v>
      </c>
    </row>
    <row r="326" spans="1:11" s="653" customFormat="1" ht="31.5" x14ac:dyDescent="0.25">
      <c r="A326" s="535" t="s">
        <v>507</v>
      </c>
      <c r="B326" s="6" t="s">
        <v>50</v>
      </c>
      <c r="C326" s="2" t="s">
        <v>35</v>
      </c>
      <c r="D326" s="2" t="s">
        <v>10</v>
      </c>
      <c r="E326" s="216" t="s">
        <v>213</v>
      </c>
      <c r="F326" s="217" t="s">
        <v>10</v>
      </c>
      <c r="G326" s="218" t="s">
        <v>391</v>
      </c>
      <c r="H326" s="2" t="s">
        <v>16</v>
      </c>
      <c r="I326" s="392">
        <v>237013</v>
      </c>
      <c r="J326" s="392">
        <v>481644</v>
      </c>
      <c r="K326" s="392">
        <v>481644</v>
      </c>
    </row>
    <row r="327" spans="1:11" s="653" customFormat="1" ht="15.75" x14ac:dyDescent="0.25">
      <c r="A327" s="61" t="s">
        <v>18</v>
      </c>
      <c r="B327" s="654" t="s">
        <v>50</v>
      </c>
      <c r="C327" s="2" t="s">
        <v>35</v>
      </c>
      <c r="D327" s="2" t="s">
        <v>10</v>
      </c>
      <c r="E327" s="216" t="s">
        <v>213</v>
      </c>
      <c r="F327" s="217" t="s">
        <v>10</v>
      </c>
      <c r="G327" s="218" t="s">
        <v>391</v>
      </c>
      <c r="H327" s="2" t="s">
        <v>17</v>
      </c>
      <c r="I327" s="392">
        <v>7120</v>
      </c>
      <c r="J327" s="392">
        <v>8846</v>
      </c>
      <c r="K327" s="392">
        <v>8846</v>
      </c>
    </row>
    <row r="328" spans="1:11" s="64" customFormat="1" ht="47.25" hidden="1" x14ac:dyDescent="0.25">
      <c r="A328" s="102" t="s">
        <v>105</v>
      </c>
      <c r="B328" s="30" t="s">
        <v>50</v>
      </c>
      <c r="C328" s="28" t="s">
        <v>35</v>
      </c>
      <c r="D328" s="28" t="s">
        <v>10</v>
      </c>
      <c r="E328" s="213" t="s">
        <v>374</v>
      </c>
      <c r="F328" s="214" t="s">
        <v>359</v>
      </c>
      <c r="G328" s="215" t="s">
        <v>360</v>
      </c>
      <c r="H328" s="28"/>
      <c r="I328" s="389">
        <f>SUM(I329)</f>
        <v>0</v>
      </c>
      <c r="J328" s="389">
        <f t="shared" ref="J328:K331" si="123">SUM(J329)</f>
        <v>0</v>
      </c>
      <c r="K328" s="389">
        <f t="shared" si="123"/>
        <v>0</v>
      </c>
    </row>
    <row r="329" spans="1:11" s="64" customFormat="1" ht="63" hidden="1" x14ac:dyDescent="0.25">
      <c r="A329" s="103" t="s">
        <v>137</v>
      </c>
      <c r="B329" s="53" t="s">
        <v>50</v>
      </c>
      <c r="C329" s="35" t="s">
        <v>35</v>
      </c>
      <c r="D329" s="44" t="s">
        <v>10</v>
      </c>
      <c r="E329" s="252" t="s">
        <v>206</v>
      </c>
      <c r="F329" s="253" t="s">
        <v>359</v>
      </c>
      <c r="G329" s="254" t="s">
        <v>360</v>
      </c>
      <c r="H329" s="71"/>
      <c r="I329" s="393">
        <f>SUM(I330)</f>
        <v>0</v>
      </c>
      <c r="J329" s="393">
        <f t="shared" si="123"/>
        <v>0</v>
      </c>
      <c r="K329" s="393">
        <f t="shared" si="123"/>
        <v>0</v>
      </c>
    </row>
    <row r="330" spans="1:11" s="64" customFormat="1" ht="31.5" hidden="1" x14ac:dyDescent="0.25">
      <c r="A330" s="103" t="s">
        <v>429</v>
      </c>
      <c r="B330" s="53" t="s">
        <v>50</v>
      </c>
      <c r="C330" s="35" t="s">
        <v>35</v>
      </c>
      <c r="D330" s="44" t="s">
        <v>10</v>
      </c>
      <c r="E330" s="252" t="s">
        <v>206</v>
      </c>
      <c r="F330" s="253" t="s">
        <v>10</v>
      </c>
      <c r="G330" s="254" t="s">
        <v>360</v>
      </c>
      <c r="H330" s="71"/>
      <c r="I330" s="393">
        <f>SUM(I331)</f>
        <v>0</v>
      </c>
      <c r="J330" s="393">
        <f t="shared" si="123"/>
        <v>0</v>
      </c>
      <c r="K330" s="393">
        <f t="shared" si="123"/>
        <v>0</v>
      </c>
    </row>
    <row r="331" spans="1:11" s="37" customFormat="1" ht="31.5" hidden="1" x14ac:dyDescent="0.25">
      <c r="A331" s="104" t="s">
        <v>138</v>
      </c>
      <c r="B331" s="279" t="s">
        <v>50</v>
      </c>
      <c r="C331" s="35" t="s">
        <v>35</v>
      </c>
      <c r="D331" s="44" t="s">
        <v>10</v>
      </c>
      <c r="E331" s="252" t="s">
        <v>206</v>
      </c>
      <c r="F331" s="253" t="s">
        <v>10</v>
      </c>
      <c r="G331" s="254" t="s">
        <v>430</v>
      </c>
      <c r="H331" s="71"/>
      <c r="I331" s="393">
        <f>SUM(I332)</f>
        <v>0</v>
      </c>
      <c r="J331" s="393">
        <f t="shared" si="123"/>
        <v>0</v>
      </c>
      <c r="K331" s="393">
        <f t="shared" si="123"/>
        <v>0</v>
      </c>
    </row>
    <row r="332" spans="1:11" s="37" customFormat="1" ht="31.5" hidden="1" x14ac:dyDescent="0.25">
      <c r="A332" s="540" t="s">
        <v>507</v>
      </c>
      <c r="B332" s="279" t="s">
        <v>50</v>
      </c>
      <c r="C332" s="44" t="s">
        <v>35</v>
      </c>
      <c r="D332" s="44" t="s">
        <v>10</v>
      </c>
      <c r="E332" s="252" t="s">
        <v>206</v>
      </c>
      <c r="F332" s="253" t="s">
        <v>10</v>
      </c>
      <c r="G332" s="254" t="s">
        <v>430</v>
      </c>
      <c r="H332" s="71" t="s">
        <v>16</v>
      </c>
      <c r="I332" s="394"/>
      <c r="J332" s="394"/>
      <c r="K332" s="394"/>
    </row>
    <row r="333" spans="1:11" s="37" customFormat="1" ht="78.75" x14ac:dyDescent="0.25">
      <c r="A333" s="102" t="s">
        <v>791</v>
      </c>
      <c r="B333" s="30" t="s">
        <v>50</v>
      </c>
      <c r="C333" s="28" t="s">
        <v>35</v>
      </c>
      <c r="D333" s="42" t="s">
        <v>10</v>
      </c>
      <c r="E333" s="225" t="s">
        <v>187</v>
      </c>
      <c r="F333" s="226" t="s">
        <v>359</v>
      </c>
      <c r="G333" s="227" t="s">
        <v>360</v>
      </c>
      <c r="H333" s="28"/>
      <c r="I333" s="389">
        <f>SUM(I334)</f>
        <v>37000</v>
      </c>
      <c r="J333" s="389">
        <f t="shared" ref="J333:K336" si="124">SUM(J334)</f>
        <v>12213</v>
      </c>
      <c r="K333" s="389">
        <f t="shared" si="124"/>
        <v>12213</v>
      </c>
    </row>
    <row r="334" spans="1:11" s="37" customFormat="1" ht="111" customHeight="1" x14ac:dyDescent="0.25">
      <c r="A334" s="103" t="s">
        <v>852</v>
      </c>
      <c r="B334" s="53" t="s">
        <v>50</v>
      </c>
      <c r="C334" s="2" t="s">
        <v>35</v>
      </c>
      <c r="D334" s="35" t="s">
        <v>10</v>
      </c>
      <c r="E334" s="255" t="s">
        <v>189</v>
      </c>
      <c r="F334" s="256" t="s">
        <v>359</v>
      </c>
      <c r="G334" s="257" t="s">
        <v>360</v>
      </c>
      <c r="H334" s="2"/>
      <c r="I334" s="390">
        <f>SUM(I335)</f>
        <v>37000</v>
      </c>
      <c r="J334" s="390">
        <f t="shared" si="124"/>
        <v>12213</v>
      </c>
      <c r="K334" s="390">
        <f t="shared" si="124"/>
        <v>12213</v>
      </c>
    </row>
    <row r="335" spans="1:11" s="37" customFormat="1" ht="47.25" x14ac:dyDescent="0.25">
      <c r="A335" s="103" t="s">
        <v>379</v>
      </c>
      <c r="B335" s="53" t="s">
        <v>50</v>
      </c>
      <c r="C335" s="2" t="s">
        <v>35</v>
      </c>
      <c r="D335" s="35" t="s">
        <v>10</v>
      </c>
      <c r="E335" s="255" t="s">
        <v>189</v>
      </c>
      <c r="F335" s="256" t="s">
        <v>10</v>
      </c>
      <c r="G335" s="257" t="s">
        <v>360</v>
      </c>
      <c r="H335" s="2"/>
      <c r="I335" s="390">
        <f>SUM(I336)</f>
        <v>37000</v>
      </c>
      <c r="J335" s="390">
        <f t="shared" si="124"/>
        <v>12213</v>
      </c>
      <c r="K335" s="390">
        <f t="shared" si="124"/>
        <v>12213</v>
      </c>
    </row>
    <row r="336" spans="1:11" s="37" customFormat="1" ht="31.5" x14ac:dyDescent="0.25">
      <c r="A336" s="61" t="s">
        <v>92</v>
      </c>
      <c r="B336" s="654" t="s">
        <v>50</v>
      </c>
      <c r="C336" s="2" t="s">
        <v>35</v>
      </c>
      <c r="D336" s="35" t="s">
        <v>10</v>
      </c>
      <c r="E336" s="255" t="s">
        <v>189</v>
      </c>
      <c r="F336" s="256" t="s">
        <v>10</v>
      </c>
      <c r="G336" s="257" t="s">
        <v>380</v>
      </c>
      <c r="H336" s="2"/>
      <c r="I336" s="390">
        <f>SUM(I337)</f>
        <v>37000</v>
      </c>
      <c r="J336" s="390">
        <f t="shared" si="124"/>
        <v>12213</v>
      </c>
      <c r="K336" s="390">
        <f t="shared" si="124"/>
        <v>12213</v>
      </c>
    </row>
    <row r="337" spans="1:11" s="37" customFormat="1" ht="31.5" x14ac:dyDescent="0.25">
      <c r="A337" s="535" t="s">
        <v>507</v>
      </c>
      <c r="B337" s="6" t="s">
        <v>50</v>
      </c>
      <c r="C337" s="2" t="s">
        <v>35</v>
      </c>
      <c r="D337" s="35" t="s">
        <v>10</v>
      </c>
      <c r="E337" s="255" t="s">
        <v>189</v>
      </c>
      <c r="F337" s="256" t="s">
        <v>10</v>
      </c>
      <c r="G337" s="257" t="s">
        <v>380</v>
      </c>
      <c r="H337" s="2" t="s">
        <v>16</v>
      </c>
      <c r="I337" s="391">
        <v>37000</v>
      </c>
      <c r="J337" s="391">
        <v>12213</v>
      </c>
      <c r="K337" s="391">
        <v>12213</v>
      </c>
    </row>
    <row r="338" spans="1:11" s="64" customFormat="1" ht="31.5" x14ac:dyDescent="0.25">
      <c r="A338" s="99" t="s">
        <v>125</v>
      </c>
      <c r="B338" s="30" t="s">
        <v>50</v>
      </c>
      <c r="C338" s="28" t="s">
        <v>35</v>
      </c>
      <c r="D338" s="28" t="s">
        <v>10</v>
      </c>
      <c r="E338" s="213" t="s">
        <v>192</v>
      </c>
      <c r="F338" s="214" t="s">
        <v>359</v>
      </c>
      <c r="G338" s="215" t="s">
        <v>360</v>
      </c>
      <c r="H338" s="31"/>
      <c r="I338" s="389">
        <f>SUM(I339)</f>
        <v>1210000</v>
      </c>
      <c r="J338" s="389">
        <f t="shared" ref="J338:K339" si="125">SUM(J339)</f>
        <v>25000</v>
      </c>
      <c r="K338" s="389">
        <f t="shared" si="125"/>
        <v>25000</v>
      </c>
    </row>
    <row r="339" spans="1:11" s="64" customFormat="1" ht="63" x14ac:dyDescent="0.25">
      <c r="A339" s="101" t="s">
        <v>147</v>
      </c>
      <c r="B339" s="654" t="s">
        <v>50</v>
      </c>
      <c r="C339" s="2" t="s">
        <v>35</v>
      </c>
      <c r="D339" s="2" t="s">
        <v>10</v>
      </c>
      <c r="E339" s="216" t="s">
        <v>214</v>
      </c>
      <c r="F339" s="217" t="s">
        <v>359</v>
      </c>
      <c r="G339" s="218" t="s">
        <v>360</v>
      </c>
      <c r="H339" s="2"/>
      <c r="I339" s="390">
        <f>SUM(I340)</f>
        <v>1210000</v>
      </c>
      <c r="J339" s="390">
        <f t="shared" si="125"/>
        <v>25000</v>
      </c>
      <c r="K339" s="390">
        <f t="shared" si="125"/>
        <v>25000</v>
      </c>
    </row>
    <row r="340" spans="1:11" s="64" customFormat="1" ht="48" customHeight="1" x14ac:dyDescent="0.25">
      <c r="A340" s="101" t="s">
        <v>443</v>
      </c>
      <c r="B340" s="654" t="s">
        <v>50</v>
      </c>
      <c r="C340" s="2" t="s">
        <v>35</v>
      </c>
      <c r="D340" s="2" t="s">
        <v>10</v>
      </c>
      <c r="E340" s="216" t="s">
        <v>214</v>
      </c>
      <c r="F340" s="217" t="s">
        <v>12</v>
      </c>
      <c r="G340" s="218" t="s">
        <v>360</v>
      </c>
      <c r="H340" s="2"/>
      <c r="I340" s="390">
        <f>SUM(+I341)</f>
        <v>1210000</v>
      </c>
      <c r="J340" s="390">
        <f t="shared" ref="J340:K340" si="126">SUM(+J341)</f>
        <v>25000</v>
      </c>
      <c r="K340" s="390">
        <f t="shared" si="126"/>
        <v>25000</v>
      </c>
    </row>
    <row r="341" spans="1:11" s="64" customFormat="1" ht="31.5" x14ac:dyDescent="0.25">
      <c r="A341" s="61" t="s">
        <v>445</v>
      </c>
      <c r="B341" s="654" t="s">
        <v>50</v>
      </c>
      <c r="C341" s="2" t="s">
        <v>35</v>
      </c>
      <c r="D341" s="2" t="s">
        <v>10</v>
      </c>
      <c r="E341" s="216" t="s">
        <v>214</v>
      </c>
      <c r="F341" s="217" t="s">
        <v>12</v>
      </c>
      <c r="G341" s="218" t="s">
        <v>444</v>
      </c>
      <c r="H341" s="2"/>
      <c r="I341" s="390">
        <f>SUM(I342)</f>
        <v>1210000</v>
      </c>
      <c r="J341" s="390">
        <f t="shared" ref="J341:K341" si="127">SUM(J342)</f>
        <v>25000</v>
      </c>
      <c r="K341" s="390">
        <f t="shared" si="127"/>
        <v>25000</v>
      </c>
    </row>
    <row r="342" spans="1:11" s="64" customFormat="1" ht="31.5" x14ac:dyDescent="0.25">
      <c r="A342" s="535" t="s">
        <v>507</v>
      </c>
      <c r="B342" s="6" t="s">
        <v>50</v>
      </c>
      <c r="C342" s="2" t="s">
        <v>35</v>
      </c>
      <c r="D342" s="2" t="s">
        <v>10</v>
      </c>
      <c r="E342" s="216" t="s">
        <v>214</v>
      </c>
      <c r="F342" s="217" t="s">
        <v>12</v>
      </c>
      <c r="G342" s="218" t="s">
        <v>444</v>
      </c>
      <c r="H342" s="2" t="s">
        <v>16</v>
      </c>
      <c r="I342" s="392">
        <v>1210000</v>
      </c>
      <c r="J342" s="392">
        <v>25000</v>
      </c>
      <c r="K342" s="392">
        <v>25000</v>
      </c>
    </row>
    <row r="343" spans="1:11" s="653" customFormat="1" ht="15.75" x14ac:dyDescent="0.25">
      <c r="A343" s="109" t="s">
        <v>36</v>
      </c>
      <c r="B343" s="26" t="s">
        <v>50</v>
      </c>
      <c r="C343" s="22" t="s">
        <v>35</v>
      </c>
      <c r="D343" s="22" t="s">
        <v>20</v>
      </c>
      <c r="E343" s="210"/>
      <c r="F343" s="211"/>
      <c r="G343" s="212"/>
      <c r="H343" s="22"/>
      <c r="I343" s="388">
        <f>SUM(I344,I353)</f>
        <v>80000</v>
      </c>
      <c r="J343" s="388">
        <f>SUM(J344,J353)</f>
        <v>0</v>
      </c>
      <c r="K343" s="388">
        <f>SUM(K344,K353)</f>
        <v>0</v>
      </c>
    </row>
    <row r="344" spans="1:11" s="653" customFormat="1" ht="31.5" x14ac:dyDescent="0.25">
      <c r="A344" s="99" t="s">
        <v>139</v>
      </c>
      <c r="B344" s="30" t="s">
        <v>50</v>
      </c>
      <c r="C344" s="28" t="s">
        <v>35</v>
      </c>
      <c r="D344" s="28" t="s">
        <v>20</v>
      </c>
      <c r="E344" s="213" t="s">
        <v>209</v>
      </c>
      <c r="F344" s="214" t="s">
        <v>359</v>
      </c>
      <c r="G344" s="215" t="s">
        <v>360</v>
      </c>
      <c r="H344" s="28"/>
      <c r="I344" s="389">
        <f>SUM(I345+I349)</f>
        <v>80000</v>
      </c>
      <c r="J344" s="389">
        <f t="shared" ref="J344:K344" si="128">SUM(J345+J349)</f>
        <v>0</v>
      </c>
      <c r="K344" s="389">
        <f t="shared" si="128"/>
        <v>0</v>
      </c>
    </row>
    <row r="345" spans="1:11" s="653" customFormat="1" ht="47.25" x14ac:dyDescent="0.25">
      <c r="A345" s="61" t="s">
        <v>146</v>
      </c>
      <c r="B345" s="654" t="s">
        <v>50</v>
      </c>
      <c r="C345" s="2" t="s">
        <v>35</v>
      </c>
      <c r="D345" s="2" t="s">
        <v>20</v>
      </c>
      <c r="E345" s="216" t="s">
        <v>441</v>
      </c>
      <c r="F345" s="217" t="s">
        <v>359</v>
      </c>
      <c r="G345" s="218" t="s">
        <v>360</v>
      </c>
      <c r="H345" s="2"/>
      <c r="I345" s="390">
        <f t="shared" ref="I345:K347" si="129">SUM(I346)</f>
        <v>80000</v>
      </c>
      <c r="J345" s="390">
        <f t="shared" si="129"/>
        <v>0</v>
      </c>
      <c r="K345" s="390">
        <f t="shared" si="129"/>
        <v>0</v>
      </c>
    </row>
    <row r="346" spans="1:11" s="653" customFormat="1" ht="16.5" customHeight="1" x14ac:dyDescent="0.25">
      <c r="A346" s="105" t="s">
        <v>527</v>
      </c>
      <c r="B346" s="654" t="s">
        <v>50</v>
      </c>
      <c r="C346" s="2" t="s">
        <v>35</v>
      </c>
      <c r="D346" s="2" t="s">
        <v>20</v>
      </c>
      <c r="E346" s="216" t="s">
        <v>213</v>
      </c>
      <c r="F346" s="217" t="s">
        <v>12</v>
      </c>
      <c r="G346" s="218" t="s">
        <v>360</v>
      </c>
      <c r="H346" s="2"/>
      <c r="I346" s="390">
        <f t="shared" si="129"/>
        <v>80000</v>
      </c>
      <c r="J346" s="390">
        <f t="shared" si="129"/>
        <v>0</v>
      </c>
      <c r="K346" s="390">
        <f t="shared" si="129"/>
        <v>0</v>
      </c>
    </row>
    <row r="347" spans="1:11" s="653" customFormat="1" ht="31.5" x14ac:dyDescent="0.25">
      <c r="A347" s="105" t="s">
        <v>526</v>
      </c>
      <c r="B347" s="654" t="s">
        <v>50</v>
      </c>
      <c r="C347" s="2" t="s">
        <v>35</v>
      </c>
      <c r="D347" s="2" t="s">
        <v>20</v>
      </c>
      <c r="E347" s="216" t="s">
        <v>213</v>
      </c>
      <c r="F347" s="217" t="s">
        <v>12</v>
      </c>
      <c r="G347" s="218" t="s">
        <v>525</v>
      </c>
      <c r="H347" s="2"/>
      <c r="I347" s="390">
        <f t="shared" si="129"/>
        <v>80000</v>
      </c>
      <c r="J347" s="390">
        <f t="shared" si="129"/>
        <v>0</v>
      </c>
      <c r="K347" s="390">
        <f t="shared" si="129"/>
        <v>0</v>
      </c>
    </row>
    <row r="348" spans="1:11" s="653" customFormat="1" ht="15.75" x14ac:dyDescent="0.25">
      <c r="A348" s="105" t="s">
        <v>21</v>
      </c>
      <c r="B348" s="654" t="s">
        <v>50</v>
      </c>
      <c r="C348" s="2" t="s">
        <v>35</v>
      </c>
      <c r="D348" s="2" t="s">
        <v>20</v>
      </c>
      <c r="E348" s="216" t="s">
        <v>213</v>
      </c>
      <c r="F348" s="217" t="s">
        <v>12</v>
      </c>
      <c r="G348" s="218" t="s">
        <v>525</v>
      </c>
      <c r="H348" s="2" t="s">
        <v>66</v>
      </c>
      <c r="I348" s="392">
        <v>80000</v>
      </c>
      <c r="J348" s="392"/>
      <c r="K348" s="392"/>
    </row>
    <row r="349" spans="1:11" s="653" customFormat="1" ht="65.25" customHeight="1" x14ac:dyDescent="0.25">
      <c r="A349" s="61" t="s">
        <v>148</v>
      </c>
      <c r="B349" s="654" t="s">
        <v>50</v>
      </c>
      <c r="C349" s="2" t="s">
        <v>35</v>
      </c>
      <c r="D349" s="2" t="s">
        <v>20</v>
      </c>
      <c r="E349" s="216" t="s">
        <v>215</v>
      </c>
      <c r="F349" s="217" t="s">
        <v>359</v>
      </c>
      <c r="G349" s="218" t="s">
        <v>360</v>
      </c>
      <c r="H349" s="2"/>
      <c r="I349" s="390">
        <f>SUM(I350)</f>
        <v>0</v>
      </c>
      <c r="J349" s="390">
        <f t="shared" ref="J349:K350" si="130">SUM(J350)</f>
        <v>0</v>
      </c>
      <c r="K349" s="390">
        <f t="shared" si="130"/>
        <v>0</v>
      </c>
    </row>
    <row r="350" spans="1:11" s="653" customFormat="1" ht="78.75" x14ac:dyDescent="0.25">
      <c r="A350" s="61" t="s">
        <v>446</v>
      </c>
      <c r="B350" s="654" t="s">
        <v>50</v>
      </c>
      <c r="C350" s="2" t="s">
        <v>35</v>
      </c>
      <c r="D350" s="2" t="s">
        <v>20</v>
      </c>
      <c r="E350" s="216" t="s">
        <v>215</v>
      </c>
      <c r="F350" s="217" t="s">
        <v>10</v>
      </c>
      <c r="G350" s="218" t="s">
        <v>360</v>
      </c>
      <c r="H350" s="2"/>
      <c r="I350" s="390">
        <f>SUM(I351)</f>
        <v>0</v>
      </c>
      <c r="J350" s="390">
        <f t="shared" si="130"/>
        <v>0</v>
      </c>
      <c r="K350" s="390">
        <f t="shared" si="130"/>
        <v>0</v>
      </c>
    </row>
    <row r="351" spans="1:11" s="653" customFormat="1" ht="31.5" x14ac:dyDescent="0.25">
      <c r="A351" s="61" t="s">
        <v>74</v>
      </c>
      <c r="B351" s="654" t="s">
        <v>50</v>
      </c>
      <c r="C351" s="44" t="s">
        <v>35</v>
      </c>
      <c r="D351" s="44" t="s">
        <v>20</v>
      </c>
      <c r="E351" s="252" t="s">
        <v>215</v>
      </c>
      <c r="F351" s="253" t="s">
        <v>447</v>
      </c>
      <c r="G351" s="254" t="s">
        <v>364</v>
      </c>
      <c r="H351" s="44"/>
      <c r="I351" s="390">
        <f>SUM(I352:I352)</f>
        <v>0</v>
      </c>
      <c r="J351" s="390">
        <f t="shared" ref="J351:K351" si="131">SUM(J352:J352)</f>
        <v>0</v>
      </c>
      <c r="K351" s="390">
        <f t="shared" si="131"/>
        <v>0</v>
      </c>
    </row>
    <row r="352" spans="1:11" s="653" customFormat="1" ht="63" x14ac:dyDescent="0.25">
      <c r="A352" s="101" t="s">
        <v>75</v>
      </c>
      <c r="B352" s="654" t="s">
        <v>50</v>
      </c>
      <c r="C352" s="2" t="s">
        <v>35</v>
      </c>
      <c r="D352" s="2" t="s">
        <v>20</v>
      </c>
      <c r="E352" s="216" t="s">
        <v>215</v>
      </c>
      <c r="F352" s="217" t="s">
        <v>447</v>
      </c>
      <c r="G352" s="218" t="s">
        <v>364</v>
      </c>
      <c r="H352" s="2" t="s">
        <v>13</v>
      </c>
      <c r="I352" s="392"/>
      <c r="J352" s="392"/>
      <c r="K352" s="392"/>
    </row>
    <row r="353" spans="1:11" s="653" customFormat="1" ht="47.25" x14ac:dyDescent="0.25">
      <c r="A353" s="102" t="s">
        <v>98</v>
      </c>
      <c r="B353" s="30" t="s">
        <v>50</v>
      </c>
      <c r="C353" s="28" t="s">
        <v>35</v>
      </c>
      <c r="D353" s="28" t="s">
        <v>20</v>
      </c>
      <c r="E353" s="213" t="s">
        <v>362</v>
      </c>
      <c r="F353" s="214" t="s">
        <v>359</v>
      </c>
      <c r="G353" s="215" t="s">
        <v>360</v>
      </c>
      <c r="H353" s="28"/>
      <c r="I353" s="389">
        <f>SUM(I354)</f>
        <v>0</v>
      </c>
      <c r="J353" s="389">
        <f t="shared" ref="J353:K356" si="132">SUM(J354)</f>
        <v>0</v>
      </c>
      <c r="K353" s="389">
        <f t="shared" si="132"/>
        <v>0</v>
      </c>
    </row>
    <row r="354" spans="1:11" s="653" customFormat="1" ht="63" x14ac:dyDescent="0.25">
      <c r="A354" s="103" t="s">
        <v>109</v>
      </c>
      <c r="B354" s="53" t="s">
        <v>50</v>
      </c>
      <c r="C354" s="2" t="s">
        <v>35</v>
      </c>
      <c r="D354" s="2" t="s">
        <v>20</v>
      </c>
      <c r="E354" s="216" t="s">
        <v>171</v>
      </c>
      <c r="F354" s="217" t="s">
        <v>359</v>
      </c>
      <c r="G354" s="218" t="s">
        <v>360</v>
      </c>
      <c r="H354" s="44"/>
      <c r="I354" s="390">
        <f>SUM(I355)</f>
        <v>0</v>
      </c>
      <c r="J354" s="390">
        <f t="shared" si="132"/>
        <v>0</v>
      </c>
      <c r="K354" s="390">
        <f t="shared" si="132"/>
        <v>0</v>
      </c>
    </row>
    <row r="355" spans="1:11" s="653" customFormat="1" ht="47.25" x14ac:dyDescent="0.25">
      <c r="A355" s="103" t="s">
        <v>366</v>
      </c>
      <c r="B355" s="53" t="s">
        <v>50</v>
      </c>
      <c r="C355" s="2" t="s">
        <v>35</v>
      </c>
      <c r="D355" s="2" t="s">
        <v>20</v>
      </c>
      <c r="E355" s="216" t="s">
        <v>171</v>
      </c>
      <c r="F355" s="217" t="s">
        <v>10</v>
      </c>
      <c r="G355" s="218" t="s">
        <v>360</v>
      </c>
      <c r="H355" s="44"/>
      <c r="I355" s="390">
        <f>SUM(I356)</f>
        <v>0</v>
      </c>
      <c r="J355" s="390">
        <f t="shared" si="132"/>
        <v>0</v>
      </c>
      <c r="K355" s="390">
        <f t="shared" si="132"/>
        <v>0</v>
      </c>
    </row>
    <row r="356" spans="1:11" s="653" customFormat="1" ht="15.75" x14ac:dyDescent="0.25">
      <c r="A356" s="103" t="s">
        <v>100</v>
      </c>
      <c r="B356" s="53" t="s">
        <v>50</v>
      </c>
      <c r="C356" s="2" t="s">
        <v>35</v>
      </c>
      <c r="D356" s="2" t="s">
        <v>20</v>
      </c>
      <c r="E356" s="216" t="s">
        <v>171</v>
      </c>
      <c r="F356" s="217" t="s">
        <v>10</v>
      </c>
      <c r="G356" s="218" t="s">
        <v>365</v>
      </c>
      <c r="H356" s="44"/>
      <c r="I356" s="390">
        <f>SUM(I357)</f>
        <v>0</v>
      </c>
      <c r="J356" s="390">
        <f t="shared" si="132"/>
        <v>0</v>
      </c>
      <c r="K356" s="390">
        <f t="shared" si="132"/>
        <v>0</v>
      </c>
    </row>
    <row r="357" spans="1:11" s="653" customFormat="1" ht="31.5" x14ac:dyDescent="0.25">
      <c r="A357" s="535" t="s">
        <v>507</v>
      </c>
      <c r="B357" s="6" t="s">
        <v>50</v>
      </c>
      <c r="C357" s="2" t="s">
        <v>35</v>
      </c>
      <c r="D357" s="2" t="s">
        <v>20</v>
      </c>
      <c r="E357" s="216" t="s">
        <v>171</v>
      </c>
      <c r="F357" s="217" t="s">
        <v>10</v>
      </c>
      <c r="G357" s="218" t="s">
        <v>365</v>
      </c>
      <c r="H357" s="2" t="s">
        <v>16</v>
      </c>
      <c r="I357" s="392"/>
      <c r="J357" s="392"/>
      <c r="K357" s="392"/>
    </row>
    <row r="358" spans="1:11" s="43" customFormat="1" ht="16.5" customHeight="1" x14ac:dyDescent="0.25">
      <c r="A358" s="113" t="s">
        <v>529</v>
      </c>
      <c r="B358" s="19" t="s">
        <v>50</v>
      </c>
      <c r="C358" s="364" t="s">
        <v>32</v>
      </c>
      <c r="D358" s="19"/>
      <c r="E358" s="243"/>
      <c r="F358" s="244"/>
      <c r="G358" s="245"/>
      <c r="H358" s="15"/>
      <c r="I358" s="387">
        <f>SUM(I359)</f>
        <v>145583</v>
      </c>
      <c r="J358" s="387">
        <f t="shared" ref="J358:K362" si="133">SUM(J359)</f>
        <v>145583</v>
      </c>
      <c r="K358" s="387">
        <f t="shared" si="133"/>
        <v>145583</v>
      </c>
    </row>
    <row r="359" spans="1:11" s="43" customFormat="1" ht="16.5" customHeight="1" x14ac:dyDescent="0.25">
      <c r="A359" s="109" t="s">
        <v>530</v>
      </c>
      <c r="B359" s="26" t="s">
        <v>50</v>
      </c>
      <c r="C359" s="56" t="s">
        <v>32</v>
      </c>
      <c r="D359" s="22" t="s">
        <v>29</v>
      </c>
      <c r="E359" s="261"/>
      <c r="F359" s="262"/>
      <c r="G359" s="263"/>
      <c r="H359" s="22"/>
      <c r="I359" s="388">
        <f>SUM(I360)</f>
        <v>145583</v>
      </c>
      <c r="J359" s="388">
        <f t="shared" si="133"/>
        <v>145583</v>
      </c>
      <c r="K359" s="388">
        <f t="shared" si="133"/>
        <v>145583</v>
      </c>
    </row>
    <row r="360" spans="1:11" ht="16.5" customHeight="1" x14ac:dyDescent="0.25">
      <c r="A360" s="75" t="s">
        <v>164</v>
      </c>
      <c r="B360" s="30" t="s">
        <v>50</v>
      </c>
      <c r="C360" s="28" t="s">
        <v>32</v>
      </c>
      <c r="D360" s="30" t="s">
        <v>29</v>
      </c>
      <c r="E360" s="219" t="s">
        <v>183</v>
      </c>
      <c r="F360" s="220" t="s">
        <v>359</v>
      </c>
      <c r="G360" s="221" t="s">
        <v>360</v>
      </c>
      <c r="H360" s="28"/>
      <c r="I360" s="389">
        <f>SUM(I361)</f>
        <v>145583</v>
      </c>
      <c r="J360" s="389">
        <f t="shared" si="133"/>
        <v>145583</v>
      </c>
      <c r="K360" s="389">
        <f t="shared" si="133"/>
        <v>145583</v>
      </c>
    </row>
    <row r="361" spans="1:11" ht="16.5" customHeight="1" x14ac:dyDescent="0.25">
      <c r="A361" s="84" t="s">
        <v>163</v>
      </c>
      <c r="B361" s="334" t="s">
        <v>50</v>
      </c>
      <c r="C361" s="2" t="s">
        <v>32</v>
      </c>
      <c r="D361" s="334" t="s">
        <v>29</v>
      </c>
      <c r="E361" s="234" t="s">
        <v>184</v>
      </c>
      <c r="F361" s="235" t="s">
        <v>359</v>
      </c>
      <c r="G361" s="236" t="s">
        <v>360</v>
      </c>
      <c r="H361" s="2"/>
      <c r="I361" s="390">
        <f>SUM(I362)</f>
        <v>145583</v>
      </c>
      <c r="J361" s="390">
        <f t="shared" si="133"/>
        <v>145583</v>
      </c>
      <c r="K361" s="390">
        <f t="shared" si="133"/>
        <v>145583</v>
      </c>
    </row>
    <row r="362" spans="1:11" ht="31.5" customHeight="1" x14ac:dyDescent="0.25">
      <c r="A362" s="84" t="s">
        <v>589</v>
      </c>
      <c r="B362" s="334" t="s">
        <v>50</v>
      </c>
      <c r="C362" s="2" t="s">
        <v>32</v>
      </c>
      <c r="D362" s="334" t="s">
        <v>29</v>
      </c>
      <c r="E362" s="234" t="s">
        <v>184</v>
      </c>
      <c r="F362" s="235" t="s">
        <v>359</v>
      </c>
      <c r="G362" s="343">
        <v>12700</v>
      </c>
      <c r="H362" s="2"/>
      <c r="I362" s="390">
        <f>SUM(I363)</f>
        <v>145583</v>
      </c>
      <c r="J362" s="390">
        <f t="shared" si="133"/>
        <v>145583</v>
      </c>
      <c r="K362" s="390">
        <f t="shared" si="133"/>
        <v>145583</v>
      </c>
    </row>
    <row r="363" spans="1:11" ht="31.5" customHeight="1" x14ac:dyDescent="0.25">
      <c r="A363" s="84" t="s">
        <v>507</v>
      </c>
      <c r="B363" s="334" t="s">
        <v>50</v>
      </c>
      <c r="C363" s="2" t="s">
        <v>32</v>
      </c>
      <c r="D363" s="334" t="s">
        <v>29</v>
      </c>
      <c r="E363" s="234" t="s">
        <v>184</v>
      </c>
      <c r="F363" s="235" t="s">
        <v>359</v>
      </c>
      <c r="G363" s="343">
        <v>12700</v>
      </c>
      <c r="H363" s="2" t="s">
        <v>16</v>
      </c>
      <c r="I363" s="392">
        <v>145583</v>
      </c>
      <c r="J363" s="392">
        <v>145583</v>
      </c>
      <c r="K363" s="392">
        <v>145583</v>
      </c>
    </row>
    <row r="364" spans="1:11" s="43" customFormat="1" ht="16.5" customHeight="1" x14ac:dyDescent="0.25">
      <c r="A364" s="113" t="s">
        <v>37</v>
      </c>
      <c r="B364" s="19" t="s">
        <v>50</v>
      </c>
      <c r="C364" s="19">
        <v>10</v>
      </c>
      <c r="D364" s="19"/>
      <c r="E364" s="243"/>
      <c r="F364" s="244"/>
      <c r="G364" s="245"/>
      <c r="H364" s="15"/>
      <c r="I364" s="387">
        <f>SUM(I387+I365+I371+I411)</f>
        <v>15244946</v>
      </c>
      <c r="J364" s="387">
        <f>SUM(J365+J371+J387+J411)</f>
        <v>22110239</v>
      </c>
      <c r="K364" s="387">
        <f>SUM(K365+K371+K387+K411)</f>
        <v>24926804</v>
      </c>
    </row>
    <row r="365" spans="1:11" s="653" customFormat="1" ht="15.75" x14ac:dyDescent="0.25">
      <c r="A365" s="109" t="s">
        <v>38</v>
      </c>
      <c r="B365" s="26" t="s">
        <v>50</v>
      </c>
      <c r="C365" s="26">
        <v>10</v>
      </c>
      <c r="D365" s="22" t="s">
        <v>10</v>
      </c>
      <c r="E365" s="210"/>
      <c r="F365" s="211"/>
      <c r="G365" s="212"/>
      <c r="H365" s="22"/>
      <c r="I365" s="388">
        <f>SUM(I366)</f>
        <v>984679</v>
      </c>
      <c r="J365" s="388">
        <f t="shared" ref="J365:K369" si="134">SUM(J366)</f>
        <v>3092460</v>
      </c>
      <c r="K365" s="388">
        <f t="shared" si="134"/>
        <v>3092460</v>
      </c>
    </row>
    <row r="366" spans="1:11" s="653" customFormat="1" ht="47.25" x14ac:dyDescent="0.25">
      <c r="A366" s="102" t="s">
        <v>103</v>
      </c>
      <c r="B366" s="30" t="s">
        <v>50</v>
      </c>
      <c r="C366" s="30">
        <v>10</v>
      </c>
      <c r="D366" s="28" t="s">
        <v>10</v>
      </c>
      <c r="E366" s="213" t="s">
        <v>168</v>
      </c>
      <c r="F366" s="214" t="s">
        <v>359</v>
      </c>
      <c r="G366" s="215" t="s">
        <v>360</v>
      </c>
      <c r="H366" s="28"/>
      <c r="I366" s="389">
        <f>SUM(I367)</f>
        <v>984679</v>
      </c>
      <c r="J366" s="389">
        <f t="shared" si="134"/>
        <v>3092460</v>
      </c>
      <c r="K366" s="389">
        <f t="shared" si="134"/>
        <v>3092460</v>
      </c>
    </row>
    <row r="367" spans="1:11" s="653" customFormat="1" ht="63" x14ac:dyDescent="0.25">
      <c r="A367" s="61" t="s">
        <v>149</v>
      </c>
      <c r="B367" s="654" t="s">
        <v>50</v>
      </c>
      <c r="C367" s="654">
        <v>10</v>
      </c>
      <c r="D367" s="2" t="s">
        <v>10</v>
      </c>
      <c r="E367" s="216" t="s">
        <v>170</v>
      </c>
      <c r="F367" s="217" t="s">
        <v>359</v>
      </c>
      <c r="G367" s="218" t="s">
        <v>360</v>
      </c>
      <c r="H367" s="2"/>
      <c r="I367" s="390">
        <f>SUM(I368)</f>
        <v>984679</v>
      </c>
      <c r="J367" s="390">
        <f t="shared" si="134"/>
        <v>3092460</v>
      </c>
      <c r="K367" s="390">
        <f t="shared" si="134"/>
        <v>3092460</v>
      </c>
    </row>
    <row r="368" spans="1:11" s="653" customFormat="1" ht="47.25" x14ac:dyDescent="0.25">
      <c r="A368" s="61" t="s">
        <v>448</v>
      </c>
      <c r="B368" s="654" t="s">
        <v>50</v>
      </c>
      <c r="C368" s="654">
        <v>10</v>
      </c>
      <c r="D368" s="2" t="s">
        <v>10</v>
      </c>
      <c r="E368" s="216" t="s">
        <v>170</v>
      </c>
      <c r="F368" s="217" t="s">
        <v>10</v>
      </c>
      <c r="G368" s="218" t="s">
        <v>360</v>
      </c>
      <c r="H368" s="2"/>
      <c r="I368" s="390">
        <f>SUM(I369)</f>
        <v>984679</v>
      </c>
      <c r="J368" s="390">
        <f t="shared" si="134"/>
        <v>3092460</v>
      </c>
      <c r="K368" s="390">
        <f t="shared" si="134"/>
        <v>3092460</v>
      </c>
    </row>
    <row r="369" spans="1:11" s="653" customFormat="1" ht="30" customHeight="1" x14ac:dyDescent="0.25">
      <c r="A369" s="61" t="s">
        <v>150</v>
      </c>
      <c r="B369" s="654" t="s">
        <v>50</v>
      </c>
      <c r="C369" s="654">
        <v>10</v>
      </c>
      <c r="D369" s="2" t="s">
        <v>10</v>
      </c>
      <c r="E369" s="216" t="s">
        <v>170</v>
      </c>
      <c r="F369" s="217" t="s">
        <v>10</v>
      </c>
      <c r="G369" s="218" t="s">
        <v>548</v>
      </c>
      <c r="H369" s="2"/>
      <c r="I369" s="390">
        <f>SUM(I370)</f>
        <v>984679</v>
      </c>
      <c r="J369" s="390">
        <f t="shared" si="134"/>
        <v>3092460</v>
      </c>
      <c r="K369" s="390">
        <f t="shared" si="134"/>
        <v>3092460</v>
      </c>
    </row>
    <row r="370" spans="1:11" s="653" customFormat="1" ht="15.75" x14ac:dyDescent="0.25">
      <c r="A370" s="61" t="s">
        <v>40</v>
      </c>
      <c r="B370" s="654" t="s">
        <v>50</v>
      </c>
      <c r="C370" s="654">
        <v>10</v>
      </c>
      <c r="D370" s="2" t="s">
        <v>10</v>
      </c>
      <c r="E370" s="216" t="s">
        <v>170</v>
      </c>
      <c r="F370" s="217" t="s">
        <v>10</v>
      </c>
      <c r="G370" s="218" t="s">
        <v>548</v>
      </c>
      <c r="H370" s="2" t="s">
        <v>39</v>
      </c>
      <c r="I370" s="391">
        <v>984679</v>
      </c>
      <c r="J370" s="391">
        <v>3092460</v>
      </c>
      <c r="K370" s="391">
        <v>3092460</v>
      </c>
    </row>
    <row r="371" spans="1:11" s="653" customFormat="1" ht="15.75" x14ac:dyDescent="0.25">
      <c r="A371" s="109" t="s">
        <v>41</v>
      </c>
      <c r="B371" s="26" t="s">
        <v>50</v>
      </c>
      <c r="C371" s="26">
        <v>10</v>
      </c>
      <c r="D371" s="22" t="s">
        <v>15</v>
      </c>
      <c r="E371" s="210"/>
      <c r="F371" s="211"/>
      <c r="G371" s="212"/>
      <c r="H371" s="22"/>
      <c r="I371" s="388">
        <f>SUM(I372)</f>
        <v>1766367</v>
      </c>
      <c r="J371" s="388">
        <f t="shared" ref="J371:K373" si="135">SUM(J372)</f>
        <v>4420231</v>
      </c>
      <c r="K371" s="388">
        <f t="shared" si="135"/>
        <v>4420231</v>
      </c>
    </row>
    <row r="372" spans="1:11" s="653" customFormat="1" ht="47.25" x14ac:dyDescent="0.25">
      <c r="A372" s="102" t="s">
        <v>103</v>
      </c>
      <c r="B372" s="30" t="s">
        <v>50</v>
      </c>
      <c r="C372" s="30">
        <v>10</v>
      </c>
      <c r="D372" s="28" t="s">
        <v>15</v>
      </c>
      <c r="E372" s="213" t="s">
        <v>168</v>
      </c>
      <c r="F372" s="214" t="s">
        <v>359</v>
      </c>
      <c r="G372" s="215" t="s">
        <v>360</v>
      </c>
      <c r="H372" s="28"/>
      <c r="I372" s="389">
        <f>SUM(I373)</f>
        <v>1766367</v>
      </c>
      <c r="J372" s="389">
        <f t="shared" si="135"/>
        <v>4420231</v>
      </c>
      <c r="K372" s="389">
        <f t="shared" si="135"/>
        <v>4420231</v>
      </c>
    </row>
    <row r="373" spans="1:11" s="653" customFormat="1" ht="63" x14ac:dyDescent="0.25">
      <c r="A373" s="61" t="s">
        <v>149</v>
      </c>
      <c r="B373" s="654" t="s">
        <v>50</v>
      </c>
      <c r="C373" s="654">
        <v>10</v>
      </c>
      <c r="D373" s="2" t="s">
        <v>15</v>
      </c>
      <c r="E373" s="216" t="s">
        <v>170</v>
      </c>
      <c r="F373" s="217" t="s">
        <v>359</v>
      </c>
      <c r="G373" s="218" t="s">
        <v>360</v>
      </c>
      <c r="H373" s="2"/>
      <c r="I373" s="390">
        <f>SUM(I374)</f>
        <v>1766367</v>
      </c>
      <c r="J373" s="390">
        <f t="shared" si="135"/>
        <v>4420231</v>
      </c>
      <c r="K373" s="390">
        <f t="shared" si="135"/>
        <v>4420231</v>
      </c>
    </row>
    <row r="374" spans="1:11" s="653" customFormat="1" ht="47.25" x14ac:dyDescent="0.25">
      <c r="A374" s="61" t="s">
        <v>448</v>
      </c>
      <c r="B374" s="654" t="s">
        <v>50</v>
      </c>
      <c r="C374" s="654">
        <v>10</v>
      </c>
      <c r="D374" s="2" t="s">
        <v>15</v>
      </c>
      <c r="E374" s="216" t="s">
        <v>170</v>
      </c>
      <c r="F374" s="217" t="s">
        <v>10</v>
      </c>
      <c r="G374" s="218" t="s">
        <v>360</v>
      </c>
      <c r="H374" s="2"/>
      <c r="I374" s="390">
        <f>SUM(I375+I378+I381+I384)</f>
        <v>1766367</v>
      </c>
      <c r="J374" s="390">
        <f t="shared" ref="J374:K374" si="136">SUM(J375+J378+J381+J384)</f>
        <v>4420231</v>
      </c>
      <c r="K374" s="390">
        <f t="shared" si="136"/>
        <v>4420231</v>
      </c>
    </row>
    <row r="375" spans="1:11" s="653" customFormat="1" ht="31.5" x14ac:dyDescent="0.25">
      <c r="A375" s="101" t="s">
        <v>841</v>
      </c>
      <c r="B375" s="654" t="s">
        <v>50</v>
      </c>
      <c r="C375" s="654">
        <v>10</v>
      </c>
      <c r="D375" s="2" t="s">
        <v>15</v>
      </c>
      <c r="E375" s="216" t="s">
        <v>170</v>
      </c>
      <c r="F375" s="217" t="s">
        <v>10</v>
      </c>
      <c r="G375" s="218" t="s">
        <v>450</v>
      </c>
      <c r="H375" s="2"/>
      <c r="I375" s="390">
        <f>SUM(I376:I377)</f>
        <v>25159</v>
      </c>
      <c r="J375" s="390">
        <f t="shared" ref="J375:K375" si="137">SUM(J376:J377)</f>
        <v>48856</v>
      </c>
      <c r="K375" s="390">
        <f t="shared" si="137"/>
        <v>48856</v>
      </c>
    </row>
    <row r="376" spans="1:11" s="653" customFormat="1" ht="31.5" x14ac:dyDescent="0.25">
      <c r="A376" s="535" t="s">
        <v>507</v>
      </c>
      <c r="B376" s="6" t="s">
        <v>50</v>
      </c>
      <c r="C376" s="654">
        <v>10</v>
      </c>
      <c r="D376" s="2" t="s">
        <v>15</v>
      </c>
      <c r="E376" s="216" t="s">
        <v>170</v>
      </c>
      <c r="F376" s="217" t="s">
        <v>10</v>
      </c>
      <c r="G376" s="218" t="s">
        <v>450</v>
      </c>
      <c r="H376" s="2" t="s">
        <v>16</v>
      </c>
      <c r="I376" s="392">
        <v>431</v>
      </c>
      <c r="J376" s="392">
        <v>650</v>
      </c>
      <c r="K376" s="392">
        <v>650</v>
      </c>
    </row>
    <row r="377" spans="1:11" s="653" customFormat="1" ht="15.75" x14ac:dyDescent="0.25">
      <c r="A377" s="61" t="s">
        <v>40</v>
      </c>
      <c r="B377" s="654" t="s">
        <v>50</v>
      </c>
      <c r="C377" s="654">
        <v>10</v>
      </c>
      <c r="D377" s="2" t="s">
        <v>15</v>
      </c>
      <c r="E377" s="216" t="s">
        <v>170</v>
      </c>
      <c r="F377" s="217" t="s">
        <v>10</v>
      </c>
      <c r="G377" s="218" t="s">
        <v>450</v>
      </c>
      <c r="H377" s="2" t="s">
        <v>39</v>
      </c>
      <c r="I377" s="391">
        <v>24728</v>
      </c>
      <c r="J377" s="391">
        <v>48206</v>
      </c>
      <c r="K377" s="391">
        <v>48206</v>
      </c>
    </row>
    <row r="378" spans="1:11" s="653" customFormat="1" ht="31.5" x14ac:dyDescent="0.25">
      <c r="A378" s="101" t="s">
        <v>842</v>
      </c>
      <c r="B378" s="654" t="s">
        <v>50</v>
      </c>
      <c r="C378" s="654">
        <v>10</v>
      </c>
      <c r="D378" s="2" t="s">
        <v>15</v>
      </c>
      <c r="E378" s="216" t="s">
        <v>170</v>
      </c>
      <c r="F378" s="217" t="s">
        <v>10</v>
      </c>
      <c r="G378" s="218" t="s">
        <v>451</v>
      </c>
      <c r="H378" s="2"/>
      <c r="I378" s="390">
        <f>SUM(I379:I380)</f>
        <v>56403</v>
      </c>
      <c r="J378" s="390">
        <f t="shared" ref="J378:K378" si="138">SUM(J379:J380)</f>
        <v>368958</v>
      </c>
      <c r="K378" s="390">
        <f t="shared" si="138"/>
        <v>368958</v>
      </c>
    </row>
    <row r="379" spans="1:11" s="78" customFormat="1" ht="31.5" x14ac:dyDescent="0.25">
      <c r="A379" s="535" t="s">
        <v>507</v>
      </c>
      <c r="B379" s="6" t="s">
        <v>50</v>
      </c>
      <c r="C379" s="654">
        <v>10</v>
      </c>
      <c r="D379" s="2" t="s">
        <v>15</v>
      </c>
      <c r="E379" s="216" t="s">
        <v>170</v>
      </c>
      <c r="F379" s="217" t="s">
        <v>10</v>
      </c>
      <c r="G379" s="218" t="s">
        <v>451</v>
      </c>
      <c r="H379" s="77" t="s">
        <v>16</v>
      </c>
      <c r="I379" s="392">
        <v>1188</v>
      </c>
      <c r="J379" s="392">
        <v>2424</v>
      </c>
      <c r="K379" s="392">
        <v>2424</v>
      </c>
    </row>
    <row r="380" spans="1:11" s="653" customFormat="1" ht="15.75" x14ac:dyDescent="0.25">
      <c r="A380" s="61" t="s">
        <v>40</v>
      </c>
      <c r="B380" s="654" t="s">
        <v>50</v>
      </c>
      <c r="C380" s="654">
        <v>10</v>
      </c>
      <c r="D380" s="2" t="s">
        <v>15</v>
      </c>
      <c r="E380" s="216" t="s">
        <v>170</v>
      </c>
      <c r="F380" s="217" t="s">
        <v>10</v>
      </c>
      <c r="G380" s="218" t="s">
        <v>451</v>
      </c>
      <c r="H380" s="2" t="s">
        <v>39</v>
      </c>
      <c r="I380" s="392">
        <v>55215</v>
      </c>
      <c r="J380" s="392">
        <v>366534</v>
      </c>
      <c r="K380" s="392">
        <v>366534</v>
      </c>
    </row>
    <row r="381" spans="1:11" s="653" customFormat="1" ht="15.75" x14ac:dyDescent="0.25">
      <c r="A381" s="111" t="s">
        <v>843</v>
      </c>
      <c r="B381" s="50" t="s">
        <v>50</v>
      </c>
      <c r="C381" s="654">
        <v>10</v>
      </c>
      <c r="D381" s="2" t="s">
        <v>15</v>
      </c>
      <c r="E381" s="216" t="s">
        <v>170</v>
      </c>
      <c r="F381" s="217" t="s">
        <v>10</v>
      </c>
      <c r="G381" s="218" t="s">
        <v>452</v>
      </c>
      <c r="H381" s="2"/>
      <c r="I381" s="390">
        <f>SUM(I382:I383)</f>
        <v>1557275</v>
      </c>
      <c r="J381" s="390">
        <f t="shared" ref="J381:K381" si="139">SUM(J382:J383)</f>
        <v>3744297</v>
      </c>
      <c r="K381" s="390">
        <f t="shared" si="139"/>
        <v>3744297</v>
      </c>
    </row>
    <row r="382" spans="1:11" s="653" customFormat="1" ht="31.5" x14ac:dyDescent="0.25">
      <c r="A382" s="535" t="s">
        <v>507</v>
      </c>
      <c r="B382" s="6" t="s">
        <v>50</v>
      </c>
      <c r="C382" s="654">
        <v>10</v>
      </c>
      <c r="D382" s="2" t="s">
        <v>15</v>
      </c>
      <c r="E382" s="216" t="s">
        <v>170</v>
      </c>
      <c r="F382" s="217" t="s">
        <v>10</v>
      </c>
      <c r="G382" s="218" t="s">
        <v>452</v>
      </c>
      <c r="H382" s="2" t="s">
        <v>16</v>
      </c>
      <c r="I382" s="392">
        <v>14204</v>
      </c>
      <c r="J382" s="392">
        <v>33370</v>
      </c>
      <c r="K382" s="392">
        <v>33370</v>
      </c>
    </row>
    <row r="383" spans="1:11" s="653" customFormat="1" ht="15.75" x14ac:dyDescent="0.25">
      <c r="A383" s="61" t="s">
        <v>40</v>
      </c>
      <c r="B383" s="654" t="s">
        <v>50</v>
      </c>
      <c r="C383" s="654">
        <v>10</v>
      </c>
      <c r="D383" s="2" t="s">
        <v>15</v>
      </c>
      <c r="E383" s="216" t="s">
        <v>170</v>
      </c>
      <c r="F383" s="217" t="s">
        <v>10</v>
      </c>
      <c r="G383" s="218" t="s">
        <v>452</v>
      </c>
      <c r="H383" s="2" t="s">
        <v>39</v>
      </c>
      <c r="I383" s="392">
        <v>1543071</v>
      </c>
      <c r="J383" s="392">
        <v>3710927</v>
      </c>
      <c r="K383" s="392">
        <v>3710927</v>
      </c>
    </row>
    <row r="384" spans="1:11" s="653" customFormat="1" ht="15.75" x14ac:dyDescent="0.25">
      <c r="A384" s="101" t="s">
        <v>844</v>
      </c>
      <c r="B384" s="654" t="s">
        <v>50</v>
      </c>
      <c r="C384" s="654">
        <v>10</v>
      </c>
      <c r="D384" s="2" t="s">
        <v>15</v>
      </c>
      <c r="E384" s="216" t="s">
        <v>170</v>
      </c>
      <c r="F384" s="217" t="s">
        <v>10</v>
      </c>
      <c r="G384" s="218" t="s">
        <v>453</v>
      </c>
      <c r="H384" s="2"/>
      <c r="I384" s="390">
        <f>SUM(I385:I386)</f>
        <v>127530</v>
      </c>
      <c r="J384" s="390">
        <f t="shared" ref="J384:K384" si="140">SUM(J385:J386)</f>
        <v>258120</v>
      </c>
      <c r="K384" s="390">
        <f t="shared" si="140"/>
        <v>258120</v>
      </c>
    </row>
    <row r="385" spans="1:22" s="653" customFormat="1" ht="31.5" x14ac:dyDescent="0.25">
      <c r="A385" s="535" t="s">
        <v>507</v>
      </c>
      <c r="B385" s="6" t="s">
        <v>50</v>
      </c>
      <c r="C385" s="654">
        <v>10</v>
      </c>
      <c r="D385" s="2" t="s">
        <v>15</v>
      </c>
      <c r="E385" s="216" t="s">
        <v>170</v>
      </c>
      <c r="F385" s="217" t="s">
        <v>10</v>
      </c>
      <c r="G385" s="218" t="s">
        <v>453</v>
      </c>
      <c r="H385" s="2" t="s">
        <v>16</v>
      </c>
      <c r="I385" s="392">
        <v>1304</v>
      </c>
      <c r="J385" s="392">
        <v>2720</v>
      </c>
      <c r="K385" s="392">
        <v>2720</v>
      </c>
    </row>
    <row r="386" spans="1:22" s="653" customFormat="1" ht="15.75" x14ac:dyDescent="0.25">
      <c r="A386" s="61" t="s">
        <v>40</v>
      </c>
      <c r="B386" s="654" t="s">
        <v>50</v>
      </c>
      <c r="C386" s="654">
        <v>10</v>
      </c>
      <c r="D386" s="2" t="s">
        <v>15</v>
      </c>
      <c r="E386" s="216" t="s">
        <v>170</v>
      </c>
      <c r="F386" s="217" t="s">
        <v>10</v>
      </c>
      <c r="G386" s="218" t="s">
        <v>453</v>
      </c>
      <c r="H386" s="2" t="s">
        <v>39</v>
      </c>
      <c r="I386" s="392">
        <v>126226</v>
      </c>
      <c r="J386" s="392">
        <v>255400</v>
      </c>
      <c r="K386" s="392">
        <v>255400</v>
      </c>
    </row>
    <row r="387" spans="1:22" ht="15.75" x14ac:dyDescent="0.25">
      <c r="A387" s="109" t="s">
        <v>42</v>
      </c>
      <c r="B387" s="26" t="s">
        <v>50</v>
      </c>
      <c r="C387" s="26">
        <v>10</v>
      </c>
      <c r="D387" s="22" t="s">
        <v>20</v>
      </c>
      <c r="E387" s="261"/>
      <c r="F387" s="262"/>
      <c r="G387" s="263"/>
      <c r="H387" s="22"/>
      <c r="I387" s="388">
        <f>SUM(I388+I406)</f>
        <v>11489800</v>
      </c>
      <c r="J387" s="388">
        <f t="shared" ref="J387:K387" si="141">SUM(J388+J406)</f>
        <v>13593448</v>
      </c>
      <c r="K387" s="388">
        <f t="shared" si="141"/>
        <v>16410013</v>
      </c>
    </row>
    <row r="388" spans="1:22" ht="47.25" x14ac:dyDescent="0.25">
      <c r="A388" s="102" t="s">
        <v>103</v>
      </c>
      <c r="B388" s="30" t="s">
        <v>50</v>
      </c>
      <c r="C388" s="30">
        <v>10</v>
      </c>
      <c r="D388" s="28" t="s">
        <v>20</v>
      </c>
      <c r="E388" s="213" t="s">
        <v>168</v>
      </c>
      <c r="F388" s="214" t="s">
        <v>359</v>
      </c>
      <c r="G388" s="215" t="s">
        <v>360</v>
      </c>
      <c r="H388" s="28"/>
      <c r="I388" s="389">
        <f>SUM(I399+I389)</f>
        <v>10607800</v>
      </c>
      <c r="J388" s="389">
        <f t="shared" ref="J388:K388" si="142">SUM(J399+J389)</f>
        <v>13000585</v>
      </c>
      <c r="K388" s="389">
        <f t="shared" si="142"/>
        <v>15817150</v>
      </c>
    </row>
    <row r="389" spans="1:22" s="653" customFormat="1" ht="63" x14ac:dyDescent="0.25">
      <c r="A389" s="3" t="s">
        <v>149</v>
      </c>
      <c r="B389" s="6" t="s">
        <v>50</v>
      </c>
      <c r="C389" s="34">
        <v>10</v>
      </c>
      <c r="D389" s="35" t="s">
        <v>20</v>
      </c>
      <c r="E389" s="216" t="s">
        <v>170</v>
      </c>
      <c r="F389" s="256" t="s">
        <v>359</v>
      </c>
      <c r="G389" s="257" t="s">
        <v>360</v>
      </c>
      <c r="H389" s="264"/>
      <c r="I389" s="390">
        <f>SUM(I390)</f>
        <v>2547065</v>
      </c>
      <c r="J389" s="390">
        <f>SUM(J390)</f>
        <v>1045862</v>
      </c>
      <c r="K389" s="390">
        <f>SUM(K390)</f>
        <v>1045862</v>
      </c>
    </row>
    <row r="390" spans="1:22" s="653" customFormat="1" ht="47.25" x14ac:dyDescent="0.25">
      <c r="A390" s="3" t="s">
        <v>448</v>
      </c>
      <c r="B390" s="6" t="s">
        <v>50</v>
      </c>
      <c r="C390" s="34">
        <v>10</v>
      </c>
      <c r="D390" s="35" t="s">
        <v>20</v>
      </c>
      <c r="E390" s="216" t="s">
        <v>170</v>
      </c>
      <c r="F390" s="256" t="s">
        <v>10</v>
      </c>
      <c r="G390" s="257" t="s">
        <v>360</v>
      </c>
      <c r="H390" s="264"/>
      <c r="I390" s="390">
        <f>SUM(I391+I395+I397+I393)</f>
        <v>2547065</v>
      </c>
      <c r="J390" s="390">
        <f t="shared" ref="J390:K390" si="143">SUM(J391+J395+J397+J393)</f>
        <v>1045862</v>
      </c>
      <c r="K390" s="390">
        <f t="shared" si="143"/>
        <v>1045862</v>
      </c>
    </row>
    <row r="391" spans="1:22" s="653" customFormat="1" ht="15.75" x14ac:dyDescent="0.25">
      <c r="A391" s="84" t="s">
        <v>520</v>
      </c>
      <c r="B391" s="654" t="s">
        <v>50</v>
      </c>
      <c r="C391" s="34">
        <v>10</v>
      </c>
      <c r="D391" s="35" t="s">
        <v>20</v>
      </c>
      <c r="E391" s="216" t="s">
        <v>170</v>
      </c>
      <c r="F391" s="256" t="s">
        <v>10</v>
      </c>
      <c r="G391" s="257" t="s">
        <v>449</v>
      </c>
      <c r="H391" s="264"/>
      <c r="I391" s="390">
        <f>SUM(I392)</f>
        <v>239634</v>
      </c>
      <c r="J391" s="390">
        <f t="shared" ref="J391:K391" si="144">SUM(J392)</f>
        <v>1045862</v>
      </c>
      <c r="K391" s="390">
        <f t="shared" si="144"/>
        <v>1045862</v>
      </c>
    </row>
    <row r="392" spans="1:22" s="653" customFormat="1" ht="15.75" x14ac:dyDescent="0.25">
      <c r="A392" s="3" t="s">
        <v>40</v>
      </c>
      <c r="B392" s="654" t="s">
        <v>50</v>
      </c>
      <c r="C392" s="34">
        <v>10</v>
      </c>
      <c r="D392" s="35" t="s">
        <v>20</v>
      </c>
      <c r="E392" s="216" t="s">
        <v>170</v>
      </c>
      <c r="F392" s="256" t="s">
        <v>10</v>
      </c>
      <c r="G392" s="257" t="s">
        <v>449</v>
      </c>
      <c r="H392" s="2" t="s">
        <v>39</v>
      </c>
      <c r="I392" s="392">
        <v>239634</v>
      </c>
      <c r="J392" s="392">
        <v>1045862</v>
      </c>
      <c r="K392" s="392">
        <v>1045862</v>
      </c>
      <c r="N392" s="681"/>
      <c r="O392" s="681"/>
      <c r="P392" s="681"/>
      <c r="Q392" s="681"/>
      <c r="R392" s="681"/>
      <c r="S392" s="681"/>
      <c r="T392" s="681"/>
      <c r="U392" s="681"/>
      <c r="V392" s="681"/>
    </row>
    <row r="393" spans="1:22" s="653" customFormat="1" ht="31.5" x14ac:dyDescent="0.25">
      <c r="A393" s="61" t="s">
        <v>639</v>
      </c>
      <c r="B393" s="654" t="s">
        <v>50</v>
      </c>
      <c r="C393" s="34">
        <v>10</v>
      </c>
      <c r="D393" s="35" t="s">
        <v>20</v>
      </c>
      <c r="E393" s="216" t="s">
        <v>170</v>
      </c>
      <c r="F393" s="256" t="s">
        <v>10</v>
      </c>
      <c r="G393" s="257" t="s">
        <v>640</v>
      </c>
      <c r="H393" s="264"/>
      <c r="I393" s="390">
        <f>SUM(I394)</f>
        <v>0</v>
      </c>
      <c r="J393" s="390">
        <f t="shared" ref="J393:K393" si="145">SUM(J394)</f>
        <v>0</v>
      </c>
      <c r="K393" s="390">
        <f t="shared" si="145"/>
        <v>0</v>
      </c>
      <c r="N393" s="655"/>
      <c r="O393" s="655"/>
      <c r="P393" s="655"/>
      <c r="Q393" s="655"/>
      <c r="R393" s="655"/>
      <c r="S393" s="655"/>
      <c r="T393" s="655"/>
      <c r="U393" s="655"/>
      <c r="V393" s="655"/>
    </row>
    <row r="394" spans="1:22" s="653" customFormat="1" ht="15.75" x14ac:dyDescent="0.25">
      <c r="A394" s="3" t="s">
        <v>40</v>
      </c>
      <c r="B394" s="654" t="s">
        <v>50</v>
      </c>
      <c r="C394" s="34">
        <v>10</v>
      </c>
      <c r="D394" s="35" t="s">
        <v>20</v>
      </c>
      <c r="E394" s="216" t="s">
        <v>170</v>
      </c>
      <c r="F394" s="256" t="s">
        <v>10</v>
      </c>
      <c r="G394" s="257" t="s">
        <v>640</v>
      </c>
      <c r="H394" s="264" t="s">
        <v>39</v>
      </c>
      <c r="I394" s="392"/>
      <c r="J394" s="392"/>
      <c r="K394" s="392"/>
      <c r="N394" s="655"/>
      <c r="O394" s="655"/>
      <c r="P394" s="655"/>
      <c r="Q394" s="655"/>
      <c r="R394" s="655"/>
      <c r="S394" s="655"/>
      <c r="T394" s="655"/>
      <c r="U394" s="655"/>
      <c r="V394" s="655"/>
    </row>
    <row r="395" spans="1:22" s="653" customFormat="1" ht="31.5" x14ac:dyDescent="0.25">
      <c r="A395" s="61" t="s">
        <v>845</v>
      </c>
      <c r="B395" s="654" t="s">
        <v>50</v>
      </c>
      <c r="C395" s="34">
        <v>10</v>
      </c>
      <c r="D395" s="35" t="s">
        <v>20</v>
      </c>
      <c r="E395" s="216" t="s">
        <v>170</v>
      </c>
      <c r="F395" s="256" t="s">
        <v>10</v>
      </c>
      <c r="G395" s="257" t="s">
        <v>625</v>
      </c>
      <c r="H395" s="264"/>
      <c r="I395" s="390">
        <f>SUM(I396)</f>
        <v>2064255</v>
      </c>
      <c r="J395" s="390">
        <f t="shared" ref="J395:K395" si="146">SUM(J396)</f>
        <v>0</v>
      </c>
      <c r="K395" s="390">
        <f t="shared" si="146"/>
        <v>0</v>
      </c>
    </row>
    <row r="396" spans="1:22" s="653" customFormat="1" ht="15.75" x14ac:dyDescent="0.25">
      <c r="A396" s="3" t="s">
        <v>40</v>
      </c>
      <c r="B396" s="654" t="s">
        <v>50</v>
      </c>
      <c r="C396" s="34">
        <v>10</v>
      </c>
      <c r="D396" s="35" t="s">
        <v>20</v>
      </c>
      <c r="E396" s="216" t="s">
        <v>170</v>
      </c>
      <c r="F396" s="256" t="s">
        <v>10</v>
      </c>
      <c r="G396" s="257" t="s">
        <v>625</v>
      </c>
      <c r="H396" s="264" t="s">
        <v>39</v>
      </c>
      <c r="I396" s="392">
        <v>2064255</v>
      </c>
      <c r="J396" s="392"/>
      <c r="K396" s="392"/>
    </row>
    <row r="397" spans="1:22" s="653" customFormat="1" ht="31.5" x14ac:dyDescent="0.25">
      <c r="A397" s="61" t="s">
        <v>846</v>
      </c>
      <c r="B397" s="654" t="s">
        <v>50</v>
      </c>
      <c r="C397" s="34">
        <v>10</v>
      </c>
      <c r="D397" s="35" t="s">
        <v>20</v>
      </c>
      <c r="E397" s="216" t="s">
        <v>170</v>
      </c>
      <c r="F397" s="256" t="s">
        <v>10</v>
      </c>
      <c r="G397" s="257" t="s">
        <v>624</v>
      </c>
      <c r="H397" s="264"/>
      <c r="I397" s="390">
        <f>SUM(I398)</f>
        <v>243176</v>
      </c>
      <c r="J397" s="390">
        <f t="shared" ref="J397:K397" si="147">SUM(J398)</f>
        <v>0</v>
      </c>
      <c r="K397" s="390">
        <f t="shared" si="147"/>
        <v>0</v>
      </c>
    </row>
    <row r="398" spans="1:22" s="653" customFormat="1" ht="31.5" x14ac:dyDescent="0.25">
      <c r="A398" s="535" t="s">
        <v>507</v>
      </c>
      <c r="B398" s="654" t="s">
        <v>50</v>
      </c>
      <c r="C398" s="34">
        <v>10</v>
      </c>
      <c r="D398" s="35" t="s">
        <v>20</v>
      </c>
      <c r="E398" s="216" t="s">
        <v>170</v>
      </c>
      <c r="F398" s="256" t="s">
        <v>10</v>
      </c>
      <c r="G398" s="257" t="s">
        <v>624</v>
      </c>
      <c r="H398" s="264" t="s">
        <v>16</v>
      </c>
      <c r="I398" s="392">
        <v>243176</v>
      </c>
      <c r="J398" s="392"/>
      <c r="K398" s="392"/>
    </row>
    <row r="399" spans="1:22" ht="78.75" x14ac:dyDescent="0.25">
      <c r="A399" s="61" t="s">
        <v>104</v>
      </c>
      <c r="B399" s="334" t="s">
        <v>50</v>
      </c>
      <c r="C399" s="6">
        <v>10</v>
      </c>
      <c r="D399" s="2" t="s">
        <v>20</v>
      </c>
      <c r="E399" s="216" t="s">
        <v>198</v>
      </c>
      <c r="F399" s="217" t="s">
        <v>359</v>
      </c>
      <c r="G399" s="218" t="s">
        <v>360</v>
      </c>
      <c r="H399" s="2"/>
      <c r="I399" s="390">
        <f>SUM(I400+I403)</f>
        <v>8060735</v>
      </c>
      <c r="J399" s="390">
        <f t="shared" ref="J399:K399" si="148">SUM(J400+J403)</f>
        <v>11954723</v>
      </c>
      <c r="K399" s="390">
        <f t="shared" si="148"/>
        <v>14771288</v>
      </c>
    </row>
    <row r="400" spans="1:22" ht="47.25" x14ac:dyDescent="0.25">
      <c r="A400" s="61" t="s">
        <v>367</v>
      </c>
      <c r="B400" s="334" t="s">
        <v>50</v>
      </c>
      <c r="C400" s="6">
        <v>10</v>
      </c>
      <c r="D400" s="2" t="s">
        <v>20</v>
      </c>
      <c r="E400" s="216" t="s">
        <v>198</v>
      </c>
      <c r="F400" s="217" t="s">
        <v>10</v>
      </c>
      <c r="G400" s="218" t="s">
        <v>360</v>
      </c>
      <c r="H400" s="2"/>
      <c r="I400" s="390">
        <f>SUM(I401)</f>
        <v>8060735</v>
      </c>
      <c r="J400" s="390">
        <f t="shared" ref="J400:K400" si="149">SUM(J401)</f>
        <v>9138159</v>
      </c>
      <c r="K400" s="390">
        <f t="shared" si="149"/>
        <v>9138159</v>
      </c>
    </row>
    <row r="401" spans="1:11" ht="33.75" customHeight="1" x14ac:dyDescent="0.25">
      <c r="A401" s="61" t="s">
        <v>342</v>
      </c>
      <c r="B401" s="334" t="s">
        <v>50</v>
      </c>
      <c r="C401" s="6">
        <v>10</v>
      </c>
      <c r="D401" s="2" t="s">
        <v>20</v>
      </c>
      <c r="E401" s="216" t="s">
        <v>198</v>
      </c>
      <c r="F401" s="217" t="s">
        <v>10</v>
      </c>
      <c r="G401" s="218" t="s">
        <v>454</v>
      </c>
      <c r="H401" s="2"/>
      <c r="I401" s="390">
        <f>SUM(I402:I402)</f>
        <v>8060735</v>
      </c>
      <c r="J401" s="390">
        <f t="shared" ref="J401:K401" si="150">SUM(J402:J402)</f>
        <v>9138159</v>
      </c>
      <c r="K401" s="390">
        <f t="shared" si="150"/>
        <v>9138159</v>
      </c>
    </row>
    <row r="402" spans="1:11" ht="15.75" x14ac:dyDescent="0.25">
      <c r="A402" s="61" t="s">
        <v>40</v>
      </c>
      <c r="B402" s="334" t="s">
        <v>50</v>
      </c>
      <c r="C402" s="6">
        <v>10</v>
      </c>
      <c r="D402" s="2" t="s">
        <v>20</v>
      </c>
      <c r="E402" s="216" t="s">
        <v>198</v>
      </c>
      <c r="F402" s="217" t="s">
        <v>10</v>
      </c>
      <c r="G402" s="218" t="s">
        <v>454</v>
      </c>
      <c r="H402" s="2" t="s">
        <v>39</v>
      </c>
      <c r="I402" s="392">
        <v>8060735</v>
      </c>
      <c r="J402" s="392">
        <v>9138159</v>
      </c>
      <c r="K402" s="392">
        <v>9138159</v>
      </c>
    </row>
    <row r="403" spans="1:11" s="573" customFormat="1" ht="31.5" x14ac:dyDescent="0.25">
      <c r="A403" s="61" t="s">
        <v>718</v>
      </c>
      <c r="B403" s="574" t="s">
        <v>50</v>
      </c>
      <c r="C403" s="6">
        <v>10</v>
      </c>
      <c r="D403" s="2" t="s">
        <v>20</v>
      </c>
      <c r="E403" s="216" t="s">
        <v>198</v>
      </c>
      <c r="F403" s="217" t="s">
        <v>12</v>
      </c>
      <c r="G403" s="218" t="s">
        <v>360</v>
      </c>
      <c r="H403" s="2"/>
      <c r="I403" s="390">
        <f>SUM(I404)</f>
        <v>0</v>
      </c>
      <c r="J403" s="390">
        <f t="shared" ref="J403:K403" si="151">SUM(J404)</f>
        <v>2816564</v>
      </c>
      <c r="K403" s="390">
        <f t="shared" si="151"/>
        <v>5633129</v>
      </c>
    </row>
    <row r="404" spans="1:11" s="573" customFormat="1" ht="65.25" customHeight="1" x14ac:dyDescent="0.25">
      <c r="A404" s="61" t="s">
        <v>719</v>
      </c>
      <c r="B404" s="574" t="s">
        <v>50</v>
      </c>
      <c r="C404" s="6">
        <v>10</v>
      </c>
      <c r="D404" s="2" t="s">
        <v>20</v>
      </c>
      <c r="E404" s="216" t="s">
        <v>198</v>
      </c>
      <c r="F404" s="217" t="s">
        <v>12</v>
      </c>
      <c r="G404" s="218" t="s">
        <v>720</v>
      </c>
      <c r="H404" s="2"/>
      <c r="I404" s="390">
        <f>SUM(I405:I405)</f>
        <v>0</v>
      </c>
      <c r="J404" s="390">
        <f t="shared" ref="J404:K404" si="152">SUM(J405:J405)</f>
        <v>2816564</v>
      </c>
      <c r="K404" s="390">
        <f t="shared" si="152"/>
        <v>5633129</v>
      </c>
    </row>
    <row r="405" spans="1:11" s="573" customFormat="1" ht="31.5" x14ac:dyDescent="0.25">
      <c r="A405" s="61" t="s">
        <v>159</v>
      </c>
      <c r="B405" s="574" t="s">
        <v>50</v>
      </c>
      <c r="C405" s="6">
        <v>10</v>
      </c>
      <c r="D405" s="2" t="s">
        <v>20</v>
      </c>
      <c r="E405" s="216" t="s">
        <v>198</v>
      </c>
      <c r="F405" s="217" t="s">
        <v>12</v>
      </c>
      <c r="G405" s="218" t="s">
        <v>720</v>
      </c>
      <c r="H405" s="2" t="s">
        <v>158</v>
      </c>
      <c r="I405" s="392"/>
      <c r="J405" s="392">
        <v>2816564</v>
      </c>
      <c r="K405" s="392">
        <v>5633129</v>
      </c>
    </row>
    <row r="406" spans="1:11" ht="47.25" x14ac:dyDescent="0.25">
      <c r="A406" s="99" t="s">
        <v>166</v>
      </c>
      <c r="B406" s="30" t="s">
        <v>50</v>
      </c>
      <c r="C406" s="30">
        <v>10</v>
      </c>
      <c r="D406" s="28" t="s">
        <v>20</v>
      </c>
      <c r="E406" s="213" t="s">
        <v>410</v>
      </c>
      <c r="F406" s="214" t="s">
        <v>359</v>
      </c>
      <c r="G406" s="215" t="s">
        <v>360</v>
      </c>
      <c r="H406" s="28"/>
      <c r="I406" s="389">
        <f>SUM(I407)</f>
        <v>882000</v>
      </c>
      <c r="J406" s="389">
        <f t="shared" ref="J406:K407" si="153">SUM(J407)</f>
        <v>592863</v>
      </c>
      <c r="K406" s="389">
        <f t="shared" si="153"/>
        <v>592863</v>
      </c>
    </row>
    <row r="407" spans="1:11" ht="82.5" customHeight="1" x14ac:dyDescent="0.25">
      <c r="A407" s="61" t="s">
        <v>167</v>
      </c>
      <c r="B407" s="334" t="s">
        <v>50</v>
      </c>
      <c r="C407" s="334">
        <v>10</v>
      </c>
      <c r="D407" s="2" t="s">
        <v>20</v>
      </c>
      <c r="E407" s="216" t="s">
        <v>194</v>
      </c>
      <c r="F407" s="217" t="s">
        <v>359</v>
      </c>
      <c r="G407" s="218" t="s">
        <v>360</v>
      </c>
      <c r="H407" s="2"/>
      <c r="I407" s="390">
        <f>SUM(I408)</f>
        <v>882000</v>
      </c>
      <c r="J407" s="390">
        <f t="shared" si="153"/>
        <v>592863</v>
      </c>
      <c r="K407" s="390">
        <f t="shared" si="153"/>
        <v>592863</v>
      </c>
    </row>
    <row r="408" spans="1:11" ht="34.5" customHeight="1" x14ac:dyDescent="0.25">
      <c r="A408" s="61" t="s">
        <v>416</v>
      </c>
      <c r="B408" s="334" t="s">
        <v>50</v>
      </c>
      <c r="C408" s="334">
        <v>10</v>
      </c>
      <c r="D408" s="2" t="s">
        <v>20</v>
      </c>
      <c r="E408" s="216" t="s">
        <v>194</v>
      </c>
      <c r="F408" s="217" t="s">
        <v>10</v>
      </c>
      <c r="G408" s="218" t="s">
        <v>360</v>
      </c>
      <c r="H408" s="2"/>
      <c r="I408" s="390">
        <f>SUM(I410)</f>
        <v>882000</v>
      </c>
      <c r="J408" s="390">
        <f t="shared" ref="J408:K408" si="154">SUM(J410)</f>
        <v>592863</v>
      </c>
      <c r="K408" s="390">
        <f t="shared" si="154"/>
        <v>592863</v>
      </c>
    </row>
    <row r="409" spans="1:11" ht="15.75" x14ac:dyDescent="0.25">
      <c r="A409" s="61" t="s">
        <v>547</v>
      </c>
      <c r="B409" s="334" t="s">
        <v>50</v>
      </c>
      <c r="C409" s="334">
        <v>10</v>
      </c>
      <c r="D409" s="2" t="s">
        <v>20</v>
      </c>
      <c r="E409" s="216" t="s">
        <v>194</v>
      </c>
      <c r="F409" s="217" t="s">
        <v>10</v>
      </c>
      <c r="G409" s="218" t="s">
        <v>546</v>
      </c>
      <c r="H409" s="2"/>
      <c r="I409" s="390">
        <f>SUM(I410)</f>
        <v>882000</v>
      </c>
      <c r="J409" s="390">
        <f t="shared" ref="J409:K409" si="155">SUM(J410)</f>
        <v>592863</v>
      </c>
      <c r="K409" s="390">
        <f t="shared" si="155"/>
        <v>592863</v>
      </c>
    </row>
    <row r="410" spans="1:11" ht="15.75" x14ac:dyDescent="0.25">
      <c r="A410" s="103" t="s">
        <v>40</v>
      </c>
      <c r="B410" s="53" t="s">
        <v>50</v>
      </c>
      <c r="C410" s="334">
        <v>10</v>
      </c>
      <c r="D410" s="2" t="s">
        <v>20</v>
      </c>
      <c r="E410" s="216" t="s">
        <v>194</v>
      </c>
      <c r="F410" s="217" t="s">
        <v>10</v>
      </c>
      <c r="G410" s="218" t="s">
        <v>546</v>
      </c>
      <c r="H410" s="2" t="s">
        <v>39</v>
      </c>
      <c r="I410" s="392">
        <v>882000</v>
      </c>
      <c r="J410" s="392">
        <v>592863</v>
      </c>
      <c r="K410" s="392">
        <v>592863</v>
      </c>
    </row>
    <row r="411" spans="1:11" s="9" customFormat="1" ht="15.75" x14ac:dyDescent="0.25">
      <c r="A411" s="100" t="s">
        <v>70</v>
      </c>
      <c r="B411" s="26" t="s">
        <v>50</v>
      </c>
      <c r="C411" s="26">
        <v>10</v>
      </c>
      <c r="D411" s="25" t="s">
        <v>68</v>
      </c>
      <c r="E411" s="210"/>
      <c r="F411" s="211"/>
      <c r="G411" s="212"/>
      <c r="H411" s="52"/>
      <c r="I411" s="388">
        <f>SUM(I412)</f>
        <v>1004100</v>
      </c>
      <c r="J411" s="388">
        <f t="shared" ref="J411:K411" si="156">SUM(J412)</f>
        <v>1004100</v>
      </c>
      <c r="K411" s="388">
        <f t="shared" si="156"/>
        <v>1004100</v>
      </c>
    </row>
    <row r="412" spans="1:11" s="653" customFormat="1" ht="47.25" x14ac:dyDescent="0.25">
      <c r="A412" s="106" t="s">
        <v>116</v>
      </c>
      <c r="B412" s="277" t="s">
        <v>50</v>
      </c>
      <c r="C412" s="67">
        <v>10</v>
      </c>
      <c r="D412" s="68" t="s">
        <v>68</v>
      </c>
      <c r="E412" s="258" t="s">
        <v>168</v>
      </c>
      <c r="F412" s="259" t="s">
        <v>359</v>
      </c>
      <c r="G412" s="260" t="s">
        <v>360</v>
      </c>
      <c r="H412" s="31"/>
      <c r="I412" s="389">
        <f>SUM(I415)</f>
        <v>1004100</v>
      </c>
      <c r="J412" s="389">
        <f t="shared" ref="J412:K412" si="157">SUM(J415)</f>
        <v>1004100</v>
      </c>
      <c r="K412" s="389">
        <f t="shared" si="157"/>
        <v>1004100</v>
      </c>
    </row>
    <row r="413" spans="1:11" s="653" customFormat="1" ht="31.5" x14ac:dyDescent="0.25">
      <c r="A413" s="3" t="s">
        <v>74</v>
      </c>
      <c r="B413" s="6" t="s">
        <v>50</v>
      </c>
      <c r="C413" s="34">
        <v>10</v>
      </c>
      <c r="D413" s="35" t="s">
        <v>68</v>
      </c>
      <c r="E413" s="255" t="s">
        <v>199</v>
      </c>
      <c r="F413" s="256" t="s">
        <v>10</v>
      </c>
      <c r="G413" s="257" t="s">
        <v>364</v>
      </c>
      <c r="H413" s="2"/>
      <c r="I413" s="390">
        <f>SUM(I414)</f>
        <v>0</v>
      </c>
      <c r="J413" s="390">
        <f t="shared" ref="J413:K413" si="158">SUM(J414)</f>
        <v>0</v>
      </c>
      <c r="K413" s="390">
        <f t="shared" si="158"/>
        <v>0</v>
      </c>
    </row>
    <row r="414" spans="1:11" s="653" customFormat="1" ht="63" x14ac:dyDescent="0.25">
      <c r="A414" s="84" t="s">
        <v>75</v>
      </c>
      <c r="B414" s="6" t="s">
        <v>50</v>
      </c>
      <c r="C414" s="34">
        <v>10</v>
      </c>
      <c r="D414" s="35" t="s">
        <v>68</v>
      </c>
      <c r="E414" s="255" t="s">
        <v>199</v>
      </c>
      <c r="F414" s="256" t="s">
        <v>10</v>
      </c>
      <c r="G414" s="257" t="s">
        <v>364</v>
      </c>
      <c r="H414" s="2" t="s">
        <v>13</v>
      </c>
      <c r="I414" s="392"/>
      <c r="J414" s="392"/>
      <c r="K414" s="392"/>
    </row>
    <row r="415" spans="1:11" s="653" customFormat="1" ht="78.75" x14ac:dyDescent="0.25">
      <c r="A415" s="103" t="s">
        <v>104</v>
      </c>
      <c r="B415" s="53" t="s">
        <v>50</v>
      </c>
      <c r="C415" s="34">
        <v>10</v>
      </c>
      <c r="D415" s="35" t="s">
        <v>68</v>
      </c>
      <c r="E415" s="255" t="s">
        <v>198</v>
      </c>
      <c r="F415" s="256" t="s">
        <v>359</v>
      </c>
      <c r="G415" s="257" t="s">
        <v>360</v>
      </c>
      <c r="H415" s="2"/>
      <c r="I415" s="390">
        <f>SUM(I416)</f>
        <v>1004100</v>
      </c>
      <c r="J415" s="390">
        <f t="shared" ref="J415:K419" si="159">SUM(J416)</f>
        <v>1004100</v>
      </c>
      <c r="K415" s="390">
        <f t="shared" si="159"/>
        <v>1004100</v>
      </c>
    </row>
    <row r="416" spans="1:11" s="653" customFormat="1" ht="47.25" x14ac:dyDescent="0.25">
      <c r="A416" s="103" t="s">
        <v>367</v>
      </c>
      <c r="B416" s="53" t="s">
        <v>50</v>
      </c>
      <c r="C416" s="34">
        <v>10</v>
      </c>
      <c r="D416" s="35" t="s">
        <v>68</v>
      </c>
      <c r="E416" s="255" t="s">
        <v>198</v>
      </c>
      <c r="F416" s="256" t="s">
        <v>10</v>
      </c>
      <c r="G416" s="257" t="s">
        <v>360</v>
      </c>
      <c r="H416" s="2"/>
      <c r="I416" s="390">
        <f>SUM(I417+I419)</f>
        <v>1004100</v>
      </c>
      <c r="J416" s="390">
        <f t="shared" ref="J416:K416" si="160">SUM(J417+J419)</f>
        <v>1004100</v>
      </c>
      <c r="K416" s="390">
        <f t="shared" si="160"/>
        <v>1004100</v>
      </c>
    </row>
    <row r="417" spans="1:13" ht="47.25" x14ac:dyDescent="0.25">
      <c r="A417" s="84" t="s">
        <v>76</v>
      </c>
      <c r="B417" s="334" t="s">
        <v>50</v>
      </c>
      <c r="C417" s="34">
        <v>10</v>
      </c>
      <c r="D417" s="35" t="s">
        <v>68</v>
      </c>
      <c r="E417" s="234" t="s">
        <v>198</v>
      </c>
      <c r="F417" s="235" t="s">
        <v>10</v>
      </c>
      <c r="G417" s="236" t="s">
        <v>368</v>
      </c>
      <c r="H417" s="2"/>
      <c r="I417" s="390">
        <f>SUM(I418)</f>
        <v>1004100</v>
      </c>
      <c r="J417" s="390">
        <f t="shared" ref="J417:K417" si="161">SUM(J418)</f>
        <v>1004100</v>
      </c>
      <c r="K417" s="390">
        <f t="shared" si="161"/>
        <v>1004100</v>
      </c>
    </row>
    <row r="418" spans="1:13" ht="63" x14ac:dyDescent="0.25">
      <c r="A418" s="84" t="s">
        <v>75</v>
      </c>
      <c r="B418" s="334" t="s">
        <v>50</v>
      </c>
      <c r="C418" s="34">
        <v>10</v>
      </c>
      <c r="D418" s="35" t="s">
        <v>68</v>
      </c>
      <c r="E418" s="234" t="s">
        <v>198</v>
      </c>
      <c r="F418" s="235" t="s">
        <v>10</v>
      </c>
      <c r="G418" s="236" t="s">
        <v>368</v>
      </c>
      <c r="H418" s="2" t="s">
        <v>13</v>
      </c>
      <c r="I418" s="391">
        <v>1004100</v>
      </c>
      <c r="J418" s="391">
        <v>1004100</v>
      </c>
      <c r="K418" s="391">
        <v>1004100</v>
      </c>
    </row>
    <row r="419" spans="1:13" s="653" customFormat="1" ht="31.5" x14ac:dyDescent="0.25">
      <c r="A419" s="534" t="s">
        <v>95</v>
      </c>
      <c r="B419" s="53" t="s">
        <v>50</v>
      </c>
      <c r="C419" s="34">
        <v>10</v>
      </c>
      <c r="D419" s="35" t="s">
        <v>68</v>
      </c>
      <c r="E419" s="255" t="s">
        <v>198</v>
      </c>
      <c r="F419" s="256" t="s">
        <v>10</v>
      </c>
      <c r="G419" s="257" t="s">
        <v>369</v>
      </c>
      <c r="H419" s="2"/>
      <c r="I419" s="390">
        <f>SUM(I420)</f>
        <v>0</v>
      </c>
      <c r="J419" s="390">
        <f t="shared" si="159"/>
        <v>0</v>
      </c>
      <c r="K419" s="390">
        <f t="shared" si="159"/>
        <v>0</v>
      </c>
    </row>
    <row r="420" spans="1:13" s="653" customFormat="1" ht="31.5" x14ac:dyDescent="0.25">
      <c r="A420" s="545" t="s">
        <v>507</v>
      </c>
      <c r="B420" s="6" t="s">
        <v>50</v>
      </c>
      <c r="C420" s="279">
        <v>10</v>
      </c>
      <c r="D420" s="36" t="s">
        <v>68</v>
      </c>
      <c r="E420" s="255" t="s">
        <v>198</v>
      </c>
      <c r="F420" s="256" t="s">
        <v>10</v>
      </c>
      <c r="G420" s="257" t="s">
        <v>369</v>
      </c>
      <c r="H420" s="2" t="s">
        <v>16</v>
      </c>
      <c r="I420" s="391"/>
      <c r="J420" s="391"/>
      <c r="K420" s="391"/>
    </row>
    <row r="421" spans="1:13" s="653" customFormat="1" ht="15.75" x14ac:dyDescent="0.25">
      <c r="A421" s="113" t="s">
        <v>43</v>
      </c>
      <c r="B421" s="19" t="s">
        <v>50</v>
      </c>
      <c r="C421" s="19">
        <v>11</v>
      </c>
      <c r="D421" s="19"/>
      <c r="E421" s="243"/>
      <c r="F421" s="244"/>
      <c r="G421" s="245"/>
      <c r="H421" s="15"/>
      <c r="I421" s="387">
        <f>SUM(I422)</f>
        <v>16236</v>
      </c>
      <c r="J421" s="387">
        <f t="shared" ref="J421:K425" si="162">SUM(J422)</f>
        <v>150000</v>
      </c>
      <c r="K421" s="387">
        <f t="shared" si="162"/>
        <v>150000</v>
      </c>
    </row>
    <row r="422" spans="1:13" s="653" customFormat="1" ht="15.75" x14ac:dyDescent="0.25">
      <c r="A422" s="109" t="s">
        <v>44</v>
      </c>
      <c r="B422" s="26" t="s">
        <v>50</v>
      </c>
      <c r="C422" s="26">
        <v>11</v>
      </c>
      <c r="D422" s="22" t="s">
        <v>12</v>
      </c>
      <c r="E422" s="210"/>
      <c r="F422" s="211"/>
      <c r="G422" s="212"/>
      <c r="H422" s="22"/>
      <c r="I422" s="388">
        <f>SUM(I423)</f>
        <v>16236</v>
      </c>
      <c r="J422" s="388">
        <f t="shared" si="162"/>
        <v>150000</v>
      </c>
      <c r="K422" s="388">
        <f t="shared" si="162"/>
        <v>150000</v>
      </c>
    </row>
    <row r="423" spans="1:13" s="653" customFormat="1" ht="63" x14ac:dyDescent="0.25">
      <c r="A423" s="107" t="s">
        <v>140</v>
      </c>
      <c r="B423" s="30" t="s">
        <v>50</v>
      </c>
      <c r="C423" s="28" t="s">
        <v>45</v>
      </c>
      <c r="D423" s="28" t="s">
        <v>12</v>
      </c>
      <c r="E423" s="213" t="s">
        <v>432</v>
      </c>
      <c r="F423" s="214" t="s">
        <v>359</v>
      </c>
      <c r="G423" s="215" t="s">
        <v>360</v>
      </c>
      <c r="H423" s="28"/>
      <c r="I423" s="389">
        <f>SUM(I424)</f>
        <v>16236</v>
      </c>
      <c r="J423" s="389">
        <f t="shared" si="162"/>
        <v>150000</v>
      </c>
      <c r="K423" s="389">
        <f t="shared" si="162"/>
        <v>150000</v>
      </c>
    </row>
    <row r="424" spans="1:13" s="653" customFormat="1" ht="94.5" x14ac:dyDescent="0.25">
      <c r="A424" s="108" t="s">
        <v>155</v>
      </c>
      <c r="B424" s="53" t="s">
        <v>50</v>
      </c>
      <c r="C424" s="2" t="s">
        <v>45</v>
      </c>
      <c r="D424" s="2" t="s">
        <v>12</v>
      </c>
      <c r="E424" s="216" t="s">
        <v>216</v>
      </c>
      <c r="F424" s="217" t="s">
        <v>359</v>
      </c>
      <c r="G424" s="218" t="s">
        <v>360</v>
      </c>
      <c r="H424" s="2"/>
      <c r="I424" s="390">
        <f>SUM(I425)</f>
        <v>16236</v>
      </c>
      <c r="J424" s="390">
        <f t="shared" si="162"/>
        <v>150000</v>
      </c>
      <c r="K424" s="390">
        <f t="shared" si="162"/>
        <v>150000</v>
      </c>
    </row>
    <row r="425" spans="1:13" s="653" customFormat="1" ht="31.5" x14ac:dyDescent="0.25">
      <c r="A425" s="108" t="s">
        <v>459</v>
      </c>
      <c r="B425" s="53" t="s">
        <v>50</v>
      </c>
      <c r="C425" s="2" t="s">
        <v>45</v>
      </c>
      <c r="D425" s="2" t="s">
        <v>12</v>
      </c>
      <c r="E425" s="216" t="s">
        <v>216</v>
      </c>
      <c r="F425" s="217" t="s">
        <v>10</v>
      </c>
      <c r="G425" s="218" t="s">
        <v>360</v>
      </c>
      <c r="H425" s="2"/>
      <c r="I425" s="390">
        <f>SUM(I426)</f>
        <v>16236</v>
      </c>
      <c r="J425" s="390">
        <f t="shared" si="162"/>
        <v>150000</v>
      </c>
      <c r="K425" s="390">
        <f t="shared" si="162"/>
        <v>150000</v>
      </c>
    </row>
    <row r="426" spans="1:13" s="653" customFormat="1" ht="47.25" x14ac:dyDescent="0.25">
      <c r="A426" s="61" t="s">
        <v>156</v>
      </c>
      <c r="B426" s="654" t="s">
        <v>50</v>
      </c>
      <c r="C426" s="2" t="s">
        <v>45</v>
      </c>
      <c r="D426" s="2" t="s">
        <v>12</v>
      </c>
      <c r="E426" s="216" t="s">
        <v>216</v>
      </c>
      <c r="F426" s="217" t="s">
        <v>10</v>
      </c>
      <c r="G426" s="218" t="s">
        <v>460</v>
      </c>
      <c r="H426" s="2"/>
      <c r="I426" s="390">
        <f>SUM(I427:I428)</f>
        <v>16236</v>
      </c>
      <c r="J426" s="390">
        <f t="shared" ref="J426:K426" si="163">SUM(J427:J428)</f>
        <v>150000</v>
      </c>
      <c r="K426" s="390">
        <f t="shared" si="163"/>
        <v>150000</v>
      </c>
    </row>
    <row r="427" spans="1:13" s="653" customFormat="1" ht="31.5" x14ac:dyDescent="0.25">
      <c r="A427" s="542" t="s">
        <v>507</v>
      </c>
      <c r="B427" s="370" t="s">
        <v>50</v>
      </c>
      <c r="C427" s="5" t="s">
        <v>45</v>
      </c>
      <c r="D427" s="5" t="s">
        <v>12</v>
      </c>
      <c r="E427" s="371" t="s">
        <v>216</v>
      </c>
      <c r="F427" s="296" t="s">
        <v>10</v>
      </c>
      <c r="G427" s="372" t="s">
        <v>460</v>
      </c>
      <c r="H427" s="5" t="s">
        <v>16</v>
      </c>
      <c r="I427" s="530">
        <v>100</v>
      </c>
      <c r="J427" s="530">
        <v>70000</v>
      </c>
      <c r="K427" s="530">
        <v>70000</v>
      </c>
    </row>
    <row r="428" spans="1:13" s="653" customFormat="1" ht="15.75" x14ac:dyDescent="0.25">
      <c r="A428" s="61" t="s">
        <v>40</v>
      </c>
      <c r="B428" s="370" t="s">
        <v>50</v>
      </c>
      <c r="C428" s="5" t="s">
        <v>45</v>
      </c>
      <c r="D428" s="5" t="s">
        <v>12</v>
      </c>
      <c r="E428" s="371" t="s">
        <v>216</v>
      </c>
      <c r="F428" s="296" t="s">
        <v>10</v>
      </c>
      <c r="G428" s="372" t="s">
        <v>460</v>
      </c>
      <c r="H428" s="572" t="s">
        <v>39</v>
      </c>
      <c r="I428" s="530">
        <v>16136</v>
      </c>
      <c r="J428" s="530">
        <v>80000</v>
      </c>
      <c r="K428" s="530">
        <v>80000</v>
      </c>
    </row>
    <row r="429" spans="1:13" s="43" customFormat="1" ht="31.5" customHeight="1" x14ac:dyDescent="0.25">
      <c r="A429" s="397" t="s">
        <v>55</v>
      </c>
      <c r="B429" s="398" t="s">
        <v>56</v>
      </c>
      <c r="C429" s="399"/>
      <c r="D429" s="400"/>
      <c r="E429" s="401"/>
      <c r="F429" s="402"/>
      <c r="G429" s="403"/>
      <c r="H429" s="404"/>
      <c r="I429" s="405">
        <f>SUM(I430+I462)</f>
        <v>27181948</v>
      </c>
      <c r="J429" s="405">
        <f>SUM(J430+J462)</f>
        <v>17718684</v>
      </c>
      <c r="K429" s="405">
        <f>SUM(K430+K462)</f>
        <v>17256752</v>
      </c>
      <c r="L429" s="451"/>
      <c r="M429" s="451"/>
    </row>
    <row r="430" spans="1:13" s="43" customFormat="1" ht="16.5" customHeight="1" x14ac:dyDescent="0.25">
      <c r="A430" s="275" t="s">
        <v>9</v>
      </c>
      <c r="B430" s="292" t="s">
        <v>56</v>
      </c>
      <c r="C430" s="15" t="s">
        <v>10</v>
      </c>
      <c r="D430" s="15"/>
      <c r="E430" s="286"/>
      <c r="F430" s="287"/>
      <c r="G430" s="288"/>
      <c r="H430" s="15"/>
      <c r="I430" s="387">
        <f>SUM(I431+I448)</f>
        <v>16622924</v>
      </c>
      <c r="J430" s="387">
        <f t="shared" ref="J430:K430" si="164">SUM(J431+J448)</f>
        <v>11977533</v>
      </c>
      <c r="K430" s="387">
        <f t="shared" si="164"/>
        <v>11977533</v>
      </c>
    </row>
    <row r="431" spans="1:13" ht="31.5" x14ac:dyDescent="0.25">
      <c r="A431" s="97" t="s">
        <v>69</v>
      </c>
      <c r="B431" s="26" t="s">
        <v>56</v>
      </c>
      <c r="C431" s="22" t="s">
        <v>10</v>
      </c>
      <c r="D431" s="22" t="s">
        <v>68</v>
      </c>
      <c r="E431" s="210"/>
      <c r="F431" s="211"/>
      <c r="G431" s="212"/>
      <c r="H431" s="23"/>
      <c r="I431" s="388">
        <f>SUM(I432,I437,I442)</f>
        <v>3884655</v>
      </c>
      <c r="J431" s="388">
        <f t="shared" ref="J431:K431" si="165">SUM(J432,J437,J442)</f>
        <v>2782756</v>
      </c>
      <c r="K431" s="388">
        <f t="shared" si="165"/>
        <v>2782756</v>
      </c>
    </row>
    <row r="432" spans="1:13" ht="47.25" x14ac:dyDescent="0.25">
      <c r="A432" s="75" t="s">
        <v>98</v>
      </c>
      <c r="B432" s="30" t="s">
        <v>56</v>
      </c>
      <c r="C432" s="28" t="s">
        <v>10</v>
      </c>
      <c r="D432" s="28" t="s">
        <v>68</v>
      </c>
      <c r="E432" s="213" t="s">
        <v>362</v>
      </c>
      <c r="F432" s="214" t="s">
        <v>359</v>
      </c>
      <c r="G432" s="215" t="s">
        <v>360</v>
      </c>
      <c r="H432" s="28"/>
      <c r="I432" s="389">
        <f>SUM(I433)</f>
        <v>365027</v>
      </c>
      <c r="J432" s="389">
        <f t="shared" ref="J432:K435" si="166">SUM(J433)</f>
        <v>359193</v>
      </c>
      <c r="K432" s="389">
        <f t="shared" si="166"/>
        <v>359193</v>
      </c>
    </row>
    <row r="433" spans="1:11" ht="63" x14ac:dyDescent="0.25">
      <c r="A433" s="76" t="s">
        <v>109</v>
      </c>
      <c r="B433" s="53" t="s">
        <v>56</v>
      </c>
      <c r="C433" s="2" t="s">
        <v>10</v>
      </c>
      <c r="D433" s="2" t="s">
        <v>68</v>
      </c>
      <c r="E433" s="216" t="s">
        <v>363</v>
      </c>
      <c r="F433" s="217" t="s">
        <v>359</v>
      </c>
      <c r="G433" s="218" t="s">
        <v>360</v>
      </c>
      <c r="H433" s="44"/>
      <c r="I433" s="390">
        <f>SUM(I434)</f>
        <v>365027</v>
      </c>
      <c r="J433" s="390">
        <f t="shared" si="166"/>
        <v>359193</v>
      </c>
      <c r="K433" s="390">
        <f t="shared" si="166"/>
        <v>359193</v>
      </c>
    </row>
    <row r="434" spans="1:11" ht="47.25" x14ac:dyDescent="0.25">
      <c r="A434" s="76" t="s">
        <v>366</v>
      </c>
      <c r="B434" s="53" t="s">
        <v>56</v>
      </c>
      <c r="C434" s="2" t="s">
        <v>10</v>
      </c>
      <c r="D434" s="2" t="s">
        <v>68</v>
      </c>
      <c r="E434" s="216" t="s">
        <v>363</v>
      </c>
      <c r="F434" s="217" t="s">
        <v>10</v>
      </c>
      <c r="G434" s="218" t="s">
        <v>360</v>
      </c>
      <c r="H434" s="44"/>
      <c r="I434" s="390">
        <f>SUM(I435)</f>
        <v>365027</v>
      </c>
      <c r="J434" s="390">
        <f t="shared" si="166"/>
        <v>359193</v>
      </c>
      <c r="K434" s="390">
        <f t="shared" si="166"/>
        <v>359193</v>
      </c>
    </row>
    <row r="435" spans="1:11" ht="15.75" x14ac:dyDescent="0.25">
      <c r="A435" s="76" t="s">
        <v>100</v>
      </c>
      <c r="B435" s="53" t="s">
        <v>56</v>
      </c>
      <c r="C435" s="2" t="s">
        <v>10</v>
      </c>
      <c r="D435" s="2" t="s">
        <v>68</v>
      </c>
      <c r="E435" s="216" t="s">
        <v>363</v>
      </c>
      <c r="F435" s="217" t="s">
        <v>10</v>
      </c>
      <c r="G435" s="218" t="s">
        <v>365</v>
      </c>
      <c r="H435" s="44"/>
      <c r="I435" s="390">
        <f>SUM(I436)</f>
        <v>365027</v>
      </c>
      <c r="J435" s="390">
        <f t="shared" si="166"/>
        <v>359193</v>
      </c>
      <c r="K435" s="390">
        <f t="shared" si="166"/>
        <v>359193</v>
      </c>
    </row>
    <row r="436" spans="1:11" ht="31.5" x14ac:dyDescent="0.25">
      <c r="A436" s="537" t="s">
        <v>507</v>
      </c>
      <c r="B436" s="276" t="s">
        <v>56</v>
      </c>
      <c r="C436" s="2" t="s">
        <v>10</v>
      </c>
      <c r="D436" s="2" t="s">
        <v>68</v>
      </c>
      <c r="E436" s="216" t="s">
        <v>363</v>
      </c>
      <c r="F436" s="217" t="s">
        <v>10</v>
      </c>
      <c r="G436" s="218" t="s">
        <v>365</v>
      </c>
      <c r="H436" s="2" t="s">
        <v>16</v>
      </c>
      <c r="I436" s="392">
        <v>365027</v>
      </c>
      <c r="J436" s="392">
        <v>359193</v>
      </c>
      <c r="K436" s="392">
        <v>359193</v>
      </c>
    </row>
    <row r="437" spans="1:11" s="37" customFormat="1" ht="78.75" x14ac:dyDescent="0.25">
      <c r="A437" s="75" t="s">
        <v>791</v>
      </c>
      <c r="B437" s="30" t="s">
        <v>56</v>
      </c>
      <c r="C437" s="28" t="s">
        <v>10</v>
      </c>
      <c r="D437" s="28" t="s">
        <v>68</v>
      </c>
      <c r="E437" s="213" t="s">
        <v>187</v>
      </c>
      <c r="F437" s="214" t="s">
        <v>359</v>
      </c>
      <c r="G437" s="215" t="s">
        <v>360</v>
      </c>
      <c r="H437" s="28"/>
      <c r="I437" s="389">
        <f>SUM(I438)</f>
        <v>39000</v>
      </c>
      <c r="J437" s="389">
        <f t="shared" ref="J437:K440" si="167">SUM(J438)</f>
        <v>20355</v>
      </c>
      <c r="K437" s="389">
        <f t="shared" si="167"/>
        <v>20355</v>
      </c>
    </row>
    <row r="438" spans="1:11" s="37" customFormat="1" ht="114.75" customHeight="1" x14ac:dyDescent="0.25">
      <c r="A438" s="76" t="s">
        <v>852</v>
      </c>
      <c r="B438" s="53" t="s">
        <v>56</v>
      </c>
      <c r="C438" s="2" t="s">
        <v>10</v>
      </c>
      <c r="D438" s="2" t="s">
        <v>68</v>
      </c>
      <c r="E438" s="216" t="s">
        <v>189</v>
      </c>
      <c r="F438" s="217" t="s">
        <v>359</v>
      </c>
      <c r="G438" s="218" t="s">
        <v>360</v>
      </c>
      <c r="H438" s="2"/>
      <c r="I438" s="390">
        <f>SUM(I439)</f>
        <v>39000</v>
      </c>
      <c r="J438" s="390">
        <f t="shared" si="167"/>
        <v>20355</v>
      </c>
      <c r="K438" s="390">
        <f t="shared" si="167"/>
        <v>20355</v>
      </c>
    </row>
    <row r="439" spans="1:11" s="37" customFormat="1" ht="47.25" x14ac:dyDescent="0.25">
      <c r="A439" s="76" t="s">
        <v>379</v>
      </c>
      <c r="B439" s="53" t="s">
        <v>56</v>
      </c>
      <c r="C439" s="2" t="s">
        <v>10</v>
      </c>
      <c r="D439" s="2" t="s">
        <v>68</v>
      </c>
      <c r="E439" s="216" t="s">
        <v>189</v>
      </c>
      <c r="F439" s="217" t="s">
        <v>10</v>
      </c>
      <c r="G439" s="218" t="s">
        <v>360</v>
      </c>
      <c r="H439" s="2"/>
      <c r="I439" s="390">
        <f>SUM(I440)</f>
        <v>39000</v>
      </c>
      <c r="J439" s="390">
        <f t="shared" si="167"/>
        <v>20355</v>
      </c>
      <c r="K439" s="390">
        <f t="shared" si="167"/>
        <v>20355</v>
      </c>
    </row>
    <row r="440" spans="1:11" s="37" customFormat="1" ht="31.5" x14ac:dyDescent="0.25">
      <c r="A440" s="3" t="s">
        <v>92</v>
      </c>
      <c r="B440" s="334" t="s">
        <v>56</v>
      </c>
      <c r="C440" s="2" t="s">
        <v>10</v>
      </c>
      <c r="D440" s="2" t="s">
        <v>68</v>
      </c>
      <c r="E440" s="216" t="s">
        <v>189</v>
      </c>
      <c r="F440" s="217" t="s">
        <v>10</v>
      </c>
      <c r="G440" s="218" t="s">
        <v>380</v>
      </c>
      <c r="H440" s="2"/>
      <c r="I440" s="390">
        <f>SUM(I441)</f>
        <v>39000</v>
      </c>
      <c r="J440" s="390">
        <f t="shared" si="167"/>
        <v>20355</v>
      </c>
      <c r="K440" s="390">
        <f t="shared" si="167"/>
        <v>20355</v>
      </c>
    </row>
    <row r="441" spans="1:11" s="37" customFormat="1" ht="31.5" x14ac:dyDescent="0.25">
      <c r="A441" s="537" t="s">
        <v>507</v>
      </c>
      <c r="B441" s="276" t="s">
        <v>56</v>
      </c>
      <c r="C441" s="2" t="s">
        <v>10</v>
      </c>
      <c r="D441" s="2" t="s">
        <v>68</v>
      </c>
      <c r="E441" s="216" t="s">
        <v>189</v>
      </c>
      <c r="F441" s="217" t="s">
        <v>10</v>
      </c>
      <c r="G441" s="218" t="s">
        <v>380</v>
      </c>
      <c r="H441" s="2" t="s">
        <v>16</v>
      </c>
      <c r="I441" s="391">
        <v>39000</v>
      </c>
      <c r="J441" s="391">
        <v>20355</v>
      </c>
      <c r="K441" s="391">
        <v>20355</v>
      </c>
    </row>
    <row r="442" spans="1:11" ht="47.25" x14ac:dyDescent="0.25">
      <c r="A442" s="27" t="s">
        <v>113</v>
      </c>
      <c r="B442" s="30" t="s">
        <v>56</v>
      </c>
      <c r="C442" s="28" t="s">
        <v>10</v>
      </c>
      <c r="D442" s="28" t="s">
        <v>68</v>
      </c>
      <c r="E442" s="213" t="s">
        <v>196</v>
      </c>
      <c r="F442" s="214" t="s">
        <v>359</v>
      </c>
      <c r="G442" s="215" t="s">
        <v>360</v>
      </c>
      <c r="H442" s="28"/>
      <c r="I442" s="389">
        <f>SUM(I443)</f>
        <v>3480628</v>
      </c>
      <c r="J442" s="389">
        <f t="shared" ref="J442:K444" si="168">SUM(J443)</f>
        <v>2403208</v>
      </c>
      <c r="K442" s="389">
        <f t="shared" si="168"/>
        <v>2403208</v>
      </c>
    </row>
    <row r="443" spans="1:11" ht="63" x14ac:dyDescent="0.25">
      <c r="A443" s="3" t="s">
        <v>114</v>
      </c>
      <c r="B443" s="334" t="s">
        <v>56</v>
      </c>
      <c r="C443" s="2" t="s">
        <v>10</v>
      </c>
      <c r="D443" s="2" t="s">
        <v>68</v>
      </c>
      <c r="E443" s="216" t="s">
        <v>197</v>
      </c>
      <c r="F443" s="217" t="s">
        <v>359</v>
      </c>
      <c r="G443" s="218" t="s">
        <v>360</v>
      </c>
      <c r="H443" s="2"/>
      <c r="I443" s="390">
        <f>SUM(I444)</f>
        <v>3480628</v>
      </c>
      <c r="J443" s="390">
        <f t="shared" si="168"/>
        <v>2403208</v>
      </c>
      <c r="K443" s="390">
        <f t="shared" si="168"/>
        <v>2403208</v>
      </c>
    </row>
    <row r="444" spans="1:11" ht="78.75" x14ac:dyDescent="0.25">
      <c r="A444" s="3" t="s">
        <v>381</v>
      </c>
      <c r="B444" s="334" t="s">
        <v>56</v>
      </c>
      <c r="C444" s="2" t="s">
        <v>10</v>
      </c>
      <c r="D444" s="2" t="s">
        <v>68</v>
      </c>
      <c r="E444" s="216" t="s">
        <v>197</v>
      </c>
      <c r="F444" s="217" t="s">
        <v>10</v>
      </c>
      <c r="G444" s="218" t="s">
        <v>360</v>
      </c>
      <c r="H444" s="2"/>
      <c r="I444" s="390">
        <f>SUM(I445)</f>
        <v>3480628</v>
      </c>
      <c r="J444" s="390">
        <f t="shared" si="168"/>
        <v>2403208</v>
      </c>
      <c r="K444" s="390">
        <f t="shared" si="168"/>
        <v>2403208</v>
      </c>
    </row>
    <row r="445" spans="1:11" ht="31.5" x14ac:dyDescent="0.25">
      <c r="A445" s="3" t="s">
        <v>74</v>
      </c>
      <c r="B445" s="334" t="s">
        <v>56</v>
      </c>
      <c r="C445" s="2" t="s">
        <v>10</v>
      </c>
      <c r="D445" s="2" t="s">
        <v>68</v>
      </c>
      <c r="E445" s="216" t="s">
        <v>197</v>
      </c>
      <c r="F445" s="217" t="s">
        <v>10</v>
      </c>
      <c r="G445" s="218" t="s">
        <v>364</v>
      </c>
      <c r="H445" s="2"/>
      <c r="I445" s="390">
        <f>SUM(I446:I447)</f>
        <v>3480628</v>
      </c>
      <c r="J445" s="390">
        <f t="shared" ref="J445:K445" si="169">SUM(J446:J447)</f>
        <v>2403208</v>
      </c>
      <c r="K445" s="390">
        <f t="shared" si="169"/>
        <v>2403208</v>
      </c>
    </row>
    <row r="446" spans="1:11" ht="63" x14ac:dyDescent="0.25">
      <c r="A446" s="84" t="s">
        <v>75</v>
      </c>
      <c r="B446" s="334" t="s">
        <v>56</v>
      </c>
      <c r="C446" s="2" t="s">
        <v>10</v>
      </c>
      <c r="D446" s="2" t="s">
        <v>68</v>
      </c>
      <c r="E446" s="216" t="s">
        <v>197</v>
      </c>
      <c r="F446" s="217" t="s">
        <v>10</v>
      </c>
      <c r="G446" s="218" t="s">
        <v>364</v>
      </c>
      <c r="H446" s="2" t="s">
        <v>13</v>
      </c>
      <c r="I446" s="391">
        <v>3479028</v>
      </c>
      <c r="J446" s="391">
        <v>2402108</v>
      </c>
      <c r="K446" s="391">
        <v>2402108</v>
      </c>
    </row>
    <row r="447" spans="1:11" ht="15.75" x14ac:dyDescent="0.25">
      <c r="A447" s="3" t="s">
        <v>18</v>
      </c>
      <c r="B447" s="334" t="s">
        <v>56</v>
      </c>
      <c r="C447" s="2" t="s">
        <v>10</v>
      </c>
      <c r="D447" s="2" t="s">
        <v>68</v>
      </c>
      <c r="E447" s="216" t="s">
        <v>197</v>
      </c>
      <c r="F447" s="217" t="s">
        <v>10</v>
      </c>
      <c r="G447" s="218" t="s">
        <v>364</v>
      </c>
      <c r="H447" s="2" t="s">
        <v>17</v>
      </c>
      <c r="I447" s="391">
        <v>1600</v>
      </c>
      <c r="J447" s="391">
        <v>1100</v>
      </c>
      <c r="K447" s="391">
        <v>1100</v>
      </c>
    </row>
    <row r="448" spans="1:11" s="520" customFormat="1" ht="15.75" x14ac:dyDescent="0.25">
      <c r="A448" s="21" t="s">
        <v>23</v>
      </c>
      <c r="B448" s="26" t="s">
        <v>56</v>
      </c>
      <c r="C448" s="22" t="s">
        <v>10</v>
      </c>
      <c r="D448" s="22">
        <v>13</v>
      </c>
      <c r="E448" s="261"/>
      <c r="F448" s="262"/>
      <c r="G448" s="263"/>
      <c r="H448" s="22"/>
      <c r="I448" s="388">
        <f>SUM(I449)</f>
        <v>12738269</v>
      </c>
      <c r="J448" s="388">
        <f t="shared" ref="J448:K448" si="170">SUM(J449)</f>
        <v>9194777</v>
      </c>
      <c r="K448" s="388">
        <f t="shared" si="170"/>
        <v>9194777</v>
      </c>
    </row>
    <row r="449" spans="1:11" s="593" customFormat="1" ht="47.25" x14ac:dyDescent="0.25">
      <c r="A449" s="27" t="s">
        <v>113</v>
      </c>
      <c r="B449" s="30" t="s">
        <v>56</v>
      </c>
      <c r="C449" s="28" t="s">
        <v>10</v>
      </c>
      <c r="D449" s="30">
        <v>13</v>
      </c>
      <c r="E449" s="213" t="s">
        <v>196</v>
      </c>
      <c r="F449" s="214" t="s">
        <v>359</v>
      </c>
      <c r="G449" s="215" t="s">
        <v>360</v>
      </c>
      <c r="H449" s="28"/>
      <c r="I449" s="389">
        <f>SUM(I450)</f>
        <v>12738269</v>
      </c>
      <c r="J449" s="389">
        <f t="shared" ref="J449:K450" si="171">SUM(J450)</f>
        <v>9194777</v>
      </c>
      <c r="K449" s="389">
        <f t="shared" si="171"/>
        <v>9194777</v>
      </c>
    </row>
    <row r="450" spans="1:11" s="593" customFormat="1" ht="63" x14ac:dyDescent="0.25">
      <c r="A450" s="3" t="s">
        <v>114</v>
      </c>
      <c r="B450" s="594" t="s">
        <v>56</v>
      </c>
      <c r="C450" s="2" t="s">
        <v>10</v>
      </c>
      <c r="D450" s="594">
        <v>13</v>
      </c>
      <c r="E450" s="216" t="s">
        <v>197</v>
      </c>
      <c r="F450" s="217" t="s">
        <v>359</v>
      </c>
      <c r="G450" s="218" t="s">
        <v>360</v>
      </c>
      <c r="H450" s="2"/>
      <c r="I450" s="390">
        <f>SUM(I451)</f>
        <v>12738269</v>
      </c>
      <c r="J450" s="390">
        <f t="shared" si="171"/>
        <v>9194777</v>
      </c>
      <c r="K450" s="390">
        <f t="shared" si="171"/>
        <v>9194777</v>
      </c>
    </row>
    <row r="451" spans="1:11" s="593" customFormat="1" ht="78.75" x14ac:dyDescent="0.25">
      <c r="A451" s="3" t="s">
        <v>381</v>
      </c>
      <c r="B451" s="594" t="s">
        <v>56</v>
      </c>
      <c r="C451" s="2" t="s">
        <v>10</v>
      </c>
      <c r="D451" s="594">
        <v>13</v>
      </c>
      <c r="E451" s="216" t="s">
        <v>197</v>
      </c>
      <c r="F451" s="217" t="s">
        <v>10</v>
      </c>
      <c r="G451" s="218" t="s">
        <v>360</v>
      </c>
      <c r="H451" s="2"/>
      <c r="I451" s="390">
        <f>SUM(I454+I452)</f>
        <v>12738269</v>
      </c>
      <c r="J451" s="390">
        <f t="shared" ref="J451:K451" si="172">SUM(J454+J452)</f>
        <v>9194777</v>
      </c>
      <c r="K451" s="390">
        <f t="shared" si="172"/>
        <v>9194777</v>
      </c>
    </row>
    <row r="452" spans="1:11" s="648" customFormat="1" ht="35.25" customHeight="1" x14ac:dyDescent="0.25">
      <c r="A452" s="61" t="s">
        <v>144</v>
      </c>
      <c r="B452" s="649" t="s">
        <v>56</v>
      </c>
      <c r="C452" s="2" t="s">
        <v>10</v>
      </c>
      <c r="D452" s="649">
        <v>13</v>
      </c>
      <c r="E452" s="216" t="s">
        <v>197</v>
      </c>
      <c r="F452" s="217" t="s">
        <v>10</v>
      </c>
      <c r="G452" s="218" t="s">
        <v>439</v>
      </c>
      <c r="H452" s="2"/>
      <c r="I452" s="390">
        <f t="shared" ref="I452:K452" si="173">SUM(I453)</f>
        <v>100710</v>
      </c>
      <c r="J452" s="390">
        <f t="shared" si="173"/>
        <v>86633</v>
      </c>
      <c r="K452" s="390">
        <f t="shared" si="173"/>
        <v>86633</v>
      </c>
    </row>
    <row r="453" spans="1:11" s="648" customFormat="1" ht="63" x14ac:dyDescent="0.25">
      <c r="A453" s="101" t="s">
        <v>75</v>
      </c>
      <c r="B453" s="649" t="s">
        <v>56</v>
      </c>
      <c r="C453" s="2" t="s">
        <v>10</v>
      </c>
      <c r="D453" s="649">
        <v>13</v>
      </c>
      <c r="E453" s="216" t="s">
        <v>197</v>
      </c>
      <c r="F453" s="217" t="s">
        <v>10</v>
      </c>
      <c r="G453" s="218" t="s">
        <v>439</v>
      </c>
      <c r="H453" s="2" t="s">
        <v>13</v>
      </c>
      <c r="I453" s="392">
        <v>100710</v>
      </c>
      <c r="J453" s="392">
        <v>86633</v>
      </c>
      <c r="K453" s="392">
        <v>86633</v>
      </c>
    </row>
    <row r="454" spans="1:11" s="593" customFormat="1" ht="31.5" x14ac:dyDescent="0.25">
      <c r="A454" s="3" t="s">
        <v>83</v>
      </c>
      <c r="B454" s="594" t="s">
        <v>56</v>
      </c>
      <c r="C454" s="2" t="s">
        <v>10</v>
      </c>
      <c r="D454" s="594">
        <v>13</v>
      </c>
      <c r="E454" s="216" t="s">
        <v>197</v>
      </c>
      <c r="F454" s="217" t="s">
        <v>10</v>
      </c>
      <c r="G454" s="218" t="s">
        <v>391</v>
      </c>
      <c r="H454" s="2"/>
      <c r="I454" s="390">
        <f>SUM(I455:I457)</f>
        <v>12637559</v>
      </c>
      <c r="J454" s="390">
        <f t="shared" ref="J454:K454" si="174">SUM(J455:J457)</f>
        <v>9108144</v>
      </c>
      <c r="K454" s="390">
        <f t="shared" si="174"/>
        <v>9108144</v>
      </c>
    </row>
    <row r="455" spans="1:11" s="593" customFormat="1" ht="63" x14ac:dyDescent="0.25">
      <c r="A455" s="84" t="s">
        <v>75</v>
      </c>
      <c r="B455" s="594" t="s">
        <v>56</v>
      </c>
      <c r="C455" s="2" t="s">
        <v>10</v>
      </c>
      <c r="D455" s="594">
        <v>13</v>
      </c>
      <c r="E455" s="216" t="s">
        <v>197</v>
      </c>
      <c r="F455" s="217" t="s">
        <v>10</v>
      </c>
      <c r="G455" s="218" t="s">
        <v>391</v>
      </c>
      <c r="H455" s="2" t="s">
        <v>13</v>
      </c>
      <c r="I455" s="391">
        <v>11866869</v>
      </c>
      <c r="J455" s="391">
        <v>8493118</v>
      </c>
      <c r="K455" s="391">
        <v>8493118</v>
      </c>
    </row>
    <row r="456" spans="1:11" s="593" customFormat="1" ht="31.5" x14ac:dyDescent="0.25">
      <c r="A456" s="537" t="s">
        <v>507</v>
      </c>
      <c r="B456" s="594" t="s">
        <v>56</v>
      </c>
      <c r="C456" s="2" t="s">
        <v>10</v>
      </c>
      <c r="D456" s="594">
        <v>13</v>
      </c>
      <c r="E456" s="216" t="s">
        <v>197</v>
      </c>
      <c r="F456" s="217" t="s">
        <v>10</v>
      </c>
      <c r="G456" s="218" t="s">
        <v>391</v>
      </c>
      <c r="H456" s="2" t="s">
        <v>16</v>
      </c>
      <c r="I456" s="391">
        <v>767294</v>
      </c>
      <c r="J456" s="391">
        <v>614026</v>
      </c>
      <c r="K456" s="391">
        <v>614026</v>
      </c>
    </row>
    <row r="457" spans="1:11" s="615" customFormat="1" ht="15.75" x14ac:dyDescent="0.25">
      <c r="A457" s="3" t="s">
        <v>18</v>
      </c>
      <c r="B457" s="616" t="s">
        <v>56</v>
      </c>
      <c r="C457" s="2" t="s">
        <v>10</v>
      </c>
      <c r="D457" s="616">
        <v>13</v>
      </c>
      <c r="E457" s="216" t="s">
        <v>197</v>
      </c>
      <c r="F457" s="217" t="s">
        <v>10</v>
      </c>
      <c r="G457" s="218" t="s">
        <v>391</v>
      </c>
      <c r="H457" s="2" t="s">
        <v>17</v>
      </c>
      <c r="I457" s="391">
        <v>3396</v>
      </c>
      <c r="J457" s="391">
        <v>1000</v>
      </c>
      <c r="K457" s="391">
        <v>1000</v>
      </c>
    </row>
    <row r="458" spans="1:11" ht="31.5" hidden="1" x14ac:dyDescent="0.25">
      <c r="A458" s="75" t="s">
        <v>24</v>
      </c>
      <c r="B458" s="30" t="s">
        <v>56</v>
      </c>
      <c r="C458" s="28" t="s">
        <v>10</v>
      </c>
      <c r="D458" s="30">
        <v>13</v>
      </c>
      <c r="E458" s="219" t="s">
        <v>181</v>
      </c>
      <c r="F458" s="220" t="s">
        <v>359</v>
      </c>
      <c r="G458" s="221" t="s">
        <v>360</v>
      </c>
      <c r="H458" s="28"/>
      <c r="I458" s="389">
        <f>SUM(I459)</f>
        <v>0</v>
      </c>
      <c r="J458" s="389">
        <f t="shared" ref="J458:K460" si="175">SUM(J459)</f>
        <v>0</v>
      </c>
      <c r="K458" s="389">
        <f t="shared" si="175"/>
        <v>0</v>
      </c>
    </row>
    <row r="459" spans="1:11" ht="31.5" hidden="1" x14ac:dyDescent="0.25">
      <c r="A459" s="84" t="s">
        <v>82</v>
      </c>
      <c r="B459" s="334" t="s">
        <v>56</v>
      </c>
      <c r="C459" s="2" t="s">
        <v>10</v>
      </c>
      <c r="D459" s="334">
        <v>13</v>
      </c>
      <c r="E459" s="234" t="s">
        <v>182</v>
      </c>
      <c r="F459" s="235" t="s">
        <v>359</v>
      </c>
      <c r="G459" s="236" t="s">
        <v>360</v>
      </c>
      <c r="H459" s="2"/>
      <c r="I459" s="390">
        <f>SUM(I460)</f>
        <v>0</v>
      </c>
      <c r="J459" s="390">
        <f t="shared" si="175"/>
        <v>0</v>
      </c>
      <c r="K459" s="390">
        <f t="shared" si="175"/>
        <v>0</v>
      </c>
    </row>
    <row r="460" spans="1:11" ht="30.75" hidden="1" customHeight="1" x14ac:dyDescent="0.25">
      <c r="A460" s="3" t="s">
        <v>94</v>
      </c>
      <c r="B460" s="334" t="s">
        <v>56</v>
      </c>
      <c r="C460" s="2" t="s">
        <v>10</v>
      </c>
      <c r="D460" s="334">
        <v>13</v>
      </c>
      <c r="E460" s="234" t="s">
        <v>182</v>
      </c>
      <c r="F460" s="235" t="s">
        <v>359</v>
      </c>
      <c r="G460" s="236" t="s">
        <v>388</v>
      </c>
      <c r="H460" s="2"/>
      <c r="I460" s="390">
        <f>SUM(I461)</f>
        <v>0</v>
      </c>
      <c r="J460" s="390">
        <f t="shared" si="175"/>
        <v>0</v>
      </c>
      <c r="K460" s="390">
        <f t="shared" si="175"/>
        <v>0</v>
      </c>
    </row>
    <row r="461" spans="1:11" ht="15.75" hidden="1" customHeight="1" x14ac:dyDescent="0.25">
      <c r="A461" s="3" t="s">
        <v>18</v>
      </c>
      <c r="B461" s="334" t="s">
        <v>56</v>
      </c>
      <c r="C461" s="2" t="s">
        <v>10</v>
      </c>
      <c r="D461" s="334">
        <v>13</v>
      </c>
      <c r="E461" s="234" t="s">
        <v>182</v>
      </c>
      <c r="F461" s="235" t="s">
        <v>359</v>
      </c>
      <c r="G461" s="236" t="s">
        <v>388</v>
      </c>
      <c r="H461" s="2" t="s">
        <v>17</v>
      </c>
      <c r="I461" s="391"/>
      <c r="J461" s="391"/>
      <c r="K461" s="391"/>
    </row>
    <row r="462" spans="1:11" ht="47.25" x14ac:dyDescent="0.25">
      <c r="A462" s="113" t="s">
        <v>46</v>
      </c>
      <c r="B462" s="19" t="s">
        <v>56</v>
      </c>
      <c r="C462" s="19">
        <v>14</v>
      </c>
      <c r="D462" s="19"/>
      <c r="E462" s="243"/>
      <c r="F462" s="244"/>
      <c r="G462" s="245"/>
      <c r="H462" s="15"/>
      <c r="I462" s="387">
        <f>SUM(I463+I469)</f>
        <v>10559024</v>
      </c>
      <c r="J462" s="387">
        <f t="shared" ref="J462:K462" si="176">SUM(J463+J469)</f>
        <v>5741151</v>
      </c>
      <c r="K462" s="387">
        <f t="shared" si="176"/>
        <v>5279219</v>
      </c>
    </row>
    <row r="463" spans="1:11" ht="31.5" x14ac:dyDescent="0.25">
      <c r="A463" s="109" t="s">
        <v>47</v>
      </c>
      <c r="B463" s="26" t="s">
        <v>56</v>
      </c>
      <c r="C463" s="26">
        <v>14</v>
      </c>
      <c r="D463" s="22" t="s">
        <v>10</v>
      </c>
      <c r="E463" s="210"/>
      <c r="F463" s="211"/>
      <c r="G463" s="212"/>
      <c r="H463" s="22"/>
      <c r="I463" s="388">
        <f>SUM(I464)</f>
        <v>6599024</v>
      </c>
      <c r="J463" s="388">
        <f t="shared" ref="J463:K467" si="177">SUM(J464)</f>
        <v>5741151</v>
      </c>
      <c r="K463" s="388">
        <f t="shared" si="177"/>
        <v>5279219</v>
      </c>
    </row>
    <row r="464" spans="1:11" ht="47.25" x14ac:dyDescent="0.25">
      <c r="A464" s="102" t="s">
        <v>113</v>
      </c>
      <c r="B464" s="30" t="s">
        <v>56</v>
      </c>
      <c r="C464" s="30">
        <v>14</v>
      </c>
      <c r="D464" s="28" t="s">
        <v>10</v>
      </c>
      <c r="E464" s="213" t="s">
        <v>196</v>
      </c>
      <c r="F464" s="214" t="s">
        <v>359</v>
      </c>
      <c r="G464" s="215" t="s">
        <v>360</v>
      </c>
      <c r="H464" s="28"/>
      <c r="I464" s="389">
        <f>SUM(I465)</f>
        <v>6599024</v>
      </c>
      <c r="J464" s="389">
        <f t="shared" si="177"/>
        <v>5741151</v>
      </c>
      <c r="K464" s="389">
        <f t="shared" si="177"/>
        <v>5279219</v>
      </c>
    </row>
    <row r="465" spans="1:11" ht="63" x14ac:dyDescent="0.25">
      <c r="A465" s="101" t="s">
        <v>157</v>
      </c>
      <c r="B465" s="334" t="s">
        <v>56</v>
      </c>
      <c r="C465" s="334">
        <v>14</v>
      </c>
      <c r="D465" s="2" t="s">
        <v>10</v>
      </c>
      <c r="E465" s="216" t="s">
        <v>200</v>
      </c>
      <c r="F465" s="217" t="s">
        <v>359</v>
      </c>
      <c r="G465" s="218" t="s">
        <v>360</v>
      </c>
      <c r="H465" s="2"/>
      <c r="I465" s="390">
        <f>SUM(I466)</f>
        <v>6599024</v>
      </c>
      <c r="J465" s="390">
        <f t="shared" si="177"/>
        <v>5741151</v>
      </c>
      <c r="K465" s="390">
        <f t="shared" si="177"/>
        <v>5279219</v>
      </c>
    </row>
    <row r="466" spans="1:11" ht="34.5" customHeight="1" x14ac:dyDescent="0.25">
      <c r="A466" s="101" t="s">
        <v>461</v>
      </c>
      <c r="B466" s="334" t="s">
        <v>56</v>
      </c>
      <c r="C466" s="334">
        <v>14</v>
      </c>
      <c r="D466" s="2" t="s">
        <v>10</v>
      </c>
      <c r="E466" s="216" t="s">
        <v>200</v>
      </c>
      <c r="F466" s="217" t="s">
        <v>12</v>
      </c>
      <c r="G466" s="218" t="s">
        <v>360</v>
      </c>
      <c r="H466" s="2"/>
      <c r="I466" s="390">
        <f>SUM(I467)</f>
        <v>6599024</v>
      </c>
      <c r="J466" s="390">
        <f t="shared" si="177"/>
        <v>5741151</v>
      </c>
      <c r="K466" s="390">
        <f t="shared" si="177"/>
        <v>5279219</v>
      </c>
    </row>
    <row r="467" spans="1:11" ht="47.25" x14ac:dyDescent="0.25">
      <c r="A467" s="101" t="s">
        <v>463</v>
      </c>
      <c r="B467" s="334" t="s">
        <v>56</v>
      </c>
      <c r="C467" s="334">
        <v>14</v>
      </c>
      <c r="D467" s="2" t="s">
        <v>10</v>
      </c>
      <c r="E467" s="216" t="s">
        <v>200</v>
      </c>
      <c r="F467" s="217" t="s">
        <v>12</v>
      </c>
      <c r="G467" s="218" t="s">
        <v>462</v>
      </c>
      <c r="H467" s="2"/>
      <c r="I467" s="390">
        <f>SUM(I468)</f>
        <v>6599024</v>
      </c>
      <c r="J467" s="390">
        <f t="shared" si="177"/>
        <v>5741151</v>
      </c>
      <c r="K467" s="390">
        <f t="shared" si="177"/>
        <v>5279219</v>
      </c>
    </row>
    <row r="468" spans="1:11" ht="15.75" x14ac:dyDescent="0.25">
      <c r="A468" s="101" t="s">
        <v>21</v>
      </c>
      <c r="B468" s="334" t="s">
        <v>56</v>
      </c>
      <c r="C468" s="334">
        <v>14</v>
      </c>
      <c r="D468" s="2" t="s">
        <v>10</v>
      </c>
      <c r="E468" s="216" t="s">
        <v>200</v>
      </c>
      <c r="F468" s="217" t="s">
        <v>12</v>
      </c>
      <c r="G468" s="218" t="s">
        <v>462</v>
      </c>
      <c r="H468" s="2" t="s">
        <v>66</v>
      </c>
      <c r="I468" s="392">
        <v>6599024</v>
      </c>
      <c r="J468" s="392">
        <v>5741151</v>
      </c>
      <c r="K468" s="392">
        <v>5279219</v>
      </c>
    </row>
    <row r="469" spans="1:11" ht="15.75" x14ac:dyDescent="0.25">
      <c r="A469" s="109" t="s">
        <v>162</v>
      </c>
      <c r="B469" s="26" t="s">
        <v>56</v>
      </c>
      <c r="C469" s="26">
        <v>14</v>
      </c>
      <c r="D469" s="22" t="s">
        <v>15</v>
      </c>
      <c r="E469" s="210"/>
      <c r="F469" s="211"/>
      <c r="G469" s="212"/>
      <c r="H469" s="23"/>
      <c r="I469" s="388">
        <f>SUM(I470)</f>
        <v>3960000</v>
      </c>
      <c r="J469" s="388">
        <f t="shared" ref="J469:K473" si="178">SUM(J470)</f>
        <v>0</v>
      </c>
      <c r="K469" s="388">
        <f t="shared" si="178"/>
        <v>0</v>
      </c>
    </row>
    <row r="470" spans="1:11" ht="47.25" x14ac:dyDescent="0.25">
      <c r="A470" s="102" t="s">
        <v>113</v>
      </c>
      <c r="B470" s="30" t="s">
        <v>56</v>
      </c>
      <c r="C470" s="30">
        <v>14</v>
      </c>
      <c r="D470" s="28" t="s">
        <v>15</v>
      </c>
      <c r="E470" s="213" t="s">
        <v>196</v>
      </c>
      <c r="F470" s="214" t="s">
        <v>359</v>
      </c>
      <c r="G470" s="215" t="s">
        <v>360</v>
      </c>
      <c r="H470" s="28"/>
      <c r="I470" s="389">
        <f>SUM(I471)</f>
        <v>3960000</v>
      </c>
      <c r="J470" s="389">
        <f t="shared" si="178"/>
        <v>0</v>
      </c>
      <c r="K470" s="389">
        <f t="shared" si="178"/>
        <v>0</v>
      </c>
    </row>
    <row r="471" spans="1:11" ht="63" x14ac:dyDescent="0.25">
      <c r="A471" s="101" t="s">
        <v>157</v>
      </c>
      <c r="B471" s="334" t="s">
        <v>56</v>
      </c>
      <c r="C471" s="334">
        <v>14</v>
      </c>
      <c r="D471" s="2" t="s">
        <v>15</v>
      </c>
      <c r="E471" s="216" t="s">
        <v>200</v>
      </c>
      <c r="F471" s="217" t="s">
        <v>359</v>
      </c>
      <c r="G471" s="218" t="s">
        <v>360</v>
      </c>
      <c r="H471" s="72"/>
      <c r="I471" s="390">
        <f>SUM(I472)</f>
        <v>3960000</v>
      </c>
      <c r="J471" s="390">
        <f t="shared" si="178"/>
        <v>0</v>
      </c>
      <c r="K471" s="390">
        <f t="shared" si="178"/>
        <v>0</v>
      </c>
    </row>
    <row r="472" spans="1:11" ht="34.5" customHeight="1" x14ac:dyDescent="0.25">
      <c r="A472" s="340" t="s">
        <v>498</v>
      </c>
      <c r="B472" s="279" t="s">
        <v>56</v>
      </c>
      <c r="C472" s="334">
        <v>14</v>
      </c>
      <c r="D472" s="2" t="s">
        <v>15</v>
      </c>
      <c r="E472" s="255" t="s">
        <v>200</v>
      </c>
      <c r="F472" s="256" t="s">
        <v>20</v>
      </c>
      <c r="G472" s="257" t="s">
        <v>360</v>
      </c>
      <c r="H472" s="341"/>
      <c r="I472" s="390">
        <f>SUM(I473)</f>
        <v>3960000</v>
      </c>
      <c r="J472" s="390">
        <f t="shared" si="178"/>
        <v>0</v>
      </c>
      <c r="K472" s="390">
        <f t="shared" si="178"/>
        <v>0</v>
      </c>
    </row>
    <row r="473" spans="1:11" ht="31.5" x14ac:dyDescent="0.25">
      <c r="A473" s="104" t="s">
        <v>691</v>
      </c>
      <c r="B473" s="279" t="s">
        <v>56</v>
      </c>
      <c r="C473" s="334">
        <v>14</v>
      </c>
      <c r="D473" s="2" t="s">
        <v>15</v>
      </c>
      <c r="E473" s="255" t="s">
        <v>200</v>
      </c>
      <c r="F473" s="256" t="s">
        <v>20</v>
      </c>
      <c r="G473" s="257" t="s">
        <v>499</v>
      </c>
      <c r="H473" s="341"/>
      <c r="I473" s="390">
        <f>SUM(I474)</f>
        <v>3960000</v>
      </c>
      <c r="J473" s="390">
        <f t="shared" si="178"/>
        <v>0</v>
      </c>
      <c r="K473" s="390">
        <f t="shared" si="178"/>
        <v>0</v>
      </c>
    </row>
    <row r="474" spans="1:11" ht="15.75" x14ac:dyDescent="0.25">
      <c r="A474" s="111" t="s">
        <v>21</v>
      </c>
      <c r="B474" s="50" t="s">
        <v>56</v>
      </c>
      <c r="C474" s="334">
        <v>14</v>
      </c>
      <c r="D474" s="2" t="s">
        <v>15</v>
      </c>
      <c r="E474" s="255" t="s">
        <v>200</v>
      </c>
      <c r="F474" s="256" t="s">
        <v>20</v>
      </c>
      <c r="G474" s="257" t="s">
        <v>499</v>
      </c>
      <c r="H474" s="36" t="s">
        <v>66</v>
      </c>
      <c r="I474" s="377">
        <v>3960000</v>
      </c>
      <c r="J474" s="377"/>
      <c r="K474" s="377"/>
    </row>
    <row r="475" spans="1:11" ht="18.75" customHeight="1" x14ac:dyDescent="0.25">
      <c r="A475" s="410" t="s">
        <v>53</v>
      </c>
      <c r="B475" s="411" t="s">
        <v>54</v>
      </c>
      <c r="C475" s="412"/>
      <c r="D475" s="413"/>
      <c r="E475" s="414"/>
      <c r="F475" s="415"/>
      <c r="G475" s="416"/>
      <c r="H475" s="417"/>
      <c r="I475" s="405">
        <f>SUM(I476)</f>
        <v>458549</v>
      </c>
      <c r="J475" s="405">
        <f t="shared" ref="J475:K477" si="179">SUM(J476)</f>
        <v>0</v>
      </c>
      <c r="K475" s="405">
        <f t="shared" si="179"/>
        <v>0</v>
      </c>
    </row>
    <row r="476" spans="1:11" ht="18.75" customHeight="1" x14ac:dyDescent="0.25">
      <c r="A476" s="275" t="s">
        <v>9</v>
      </c>
      <c r="B476" s="292" t="s">
        <v>54</v>
      </c>
      <c r="C476" s="15" t="s">
        <v>10</v>
      </c>
      <c r="D476" s="15"/>
      <c r="E476" s="286"/>
      <c r="F476" s="287"/>
      <c r="G476" s="288"/>
      <c r="H476" s="15"/>
      <c r="I476" s="387">
        <f>SUM(I477+I483)</f>
        <v>458549</v>
      </c>
      <c r="J476" s="387">
        <f t="shared" ref="J476:K476" si="180">SUM(J477+J483)</f>
        <v>0</v>
      </c>
      <c r="K476" s="387">
        <f t="shared" si="180"/>
        <v>0</v>
      </c>
    </row>
    <row r="477" spans="1:11" ht="47.25" x14ac:dyDescent="0.25">
      <c r="A477" s="21" t="s">
        <v>14</v>
      </c>
      <c r="B477" s="26" t="s">
        <v>54</v>
      </c>
      <c r="C477" s="22" t="s">
        <v>10</v>
      </c>
      <c r="D477" s="22" t="s">
        <v>15</v>
      </c>
      <c r="E477" s="210"/>
      <c r="F477" s="211"/>
      <c r="G477" s="212"/>
      <c r="H477" s="23"/>
      <c r="I477" s="388">
        <f>SUM(I478)</f>
        <v>4954</v>
      </c>
      <c r="J477" s="388">
        <f t="shared" si="179"/>
        <v>0</v>
      </c>
      <c r="K477" s="388">
        <f t="shared" si="179"/>
        <v>0</v>
      </c>
    </row>
    <row r="478" spans="1:11" ht="47.25" x14ac:dyDescent="0.25">
      <c r="A478" s="75" t="s">
        <v>98</v>
      </c>
      <c r="B478" s="30" t="s">
        <v>54</v>
      </c>
      <c r="C478" s="28" t="s">
        <v>10</v>
      </c>
      <c r="D478" s="28" t="s">
        <v>15</v>
      </c>
      <c r="E478" s="225" t="s">
        <v>362</v>
      </c>
      <c r="F478" s="226" t="s">
        <v>359</v>
      </c>
      <c r="G478" s="227" t="s">
        <v>360</v>
      </c>
      <c r="H478" s="28"/>
      <c r="I478" s="389">
        <f>SUM(I479)</f>
        <v>4954</v>
      </c>
      <c r="J478" s="389">
        <f t="shared" ref="J478:K481" si="181">SUM(J479)</f>
        <v>0</v>
      </c>
      <c r="K478" s="389">
        <f t="shared" si="181"/>
        <v>0</v>
      </c>
    </row>
    <row r="479" spans="1:11" ht="63" x14ac:dyDescent="0.25">
      <c r="A479" s="76" t="s">
        <v>99</v>
      </c>
      <c r="B479" s="53" t="s">
        <v>54</v>
      </c>
      <c r="C479" s="2" t="s">
        <v>10</v>
      </c>
      <c r="D479" s="2" t="s">
        <v>15</v>
      </c>
      <c r="E479" s="228" t="s">
        <v>363</v>
      </c>
      <c r="F479" s="229" t="s">
        <v>359</v>
      </c>
      <c r="G479" s="230" t="s">
        <v>360</v>
      </c>
      <c r="H479" s="44"/>
      <c r="I479" s="390">
        <f>SUM(I480)</f>
        <v>4954</v>
      </c>
      <c r="J479" s="390">
        <f t="shared" si="181"/>
        <v>0</v>
      </c>
      <c r="K479" s="390">
        <f t="shared" si="181"/>
        <v>0</v>
      </c>
    </row>
    <row r="480" spans="1:11" ht="47.25" x14ac:dyDescent="0.25">
      <c r="A480" s="76" t="s">
        <v>366</v>
      </c>
      <c r="B480" s="53" t="s">
        <v>54</v>
      </c>
      <c r="C480" s="2" t="s">
        <v>10</v>
      </c>
      <c r="D480" s="2" t="s">
        <v>15</v>
      </c>
      <c r="E480" s="228" t="s">
        <v>363</v>
      </c>
      <c r="F480" s="229" t="s">
        <v>10</v>
      </c>
      <c r="G480" s="230" t="s">
        <v>360</v>
      </c>
      <c r="H480" s="44"/>
      <c r="I480" s="390">
        <f>SUM(I481)</f>
        <v>4954</v>
      </c>
      <c r="J480" s="390">
        <f t="shared" si="181"/>
        <v>0</v>
      </c>
      <c r="K480" s="390">
        <f t="shared" si="181"/>
        <v>0</v>
      </c>
    </row>
    <row r="481" spans="1:11" ht="16.5" customHeight="1" x14ac:dyDescent="0.25">
      <c r="A481" s="76" t="s">
        <v>100</v>
      </c>
      <c r="B481" s="53" t="s">
        <v>54</v>
      </c>
      <c r="C481" s="2" t="s">
        <v>10</v>
      </c>
      <c r="D481" s="2" t="s">
        <v>15</v>
      </c>
      <c r="E481" s="228" t="s">
        <v>363</v>
      </c>
      <c r="F481" s="229" t="s">
        <v>10</v>
      </c>
      <c r="G481" s="230" t="s">
        <v>365</v>
      </c>
      <c r="H481" s="44"/>
      <c r="I481" s="390">
        <f>SUM(I482)</f>
        <v>4954</v>
      </c>
      <c r="J481" s="390">
        <f t="shared" si="181"/>
        <v>0</v>
      </c>
      <c r="K481" s="390">
        <f t="shared" si="181"/>
        <v>0</v>
      </c>
    </row>
    <row r="482" spans="1:11" ht="30.75" customHeight="1" x14ac:dyDescent="0.25">
      <c r="A482" s="536" t="s">
        <v>507</v>
      </c>
      <c r="B482" s="276" t="s">
        <v>54</v>
      </c>
      <c r="C482" s="2" t="s">
        <v>10</v>
      </c>
      <c r="D482" s="2" t="s">
        <v>15</v>
      </c>
      <c r="E482" s="228" t="s">
        <v>363</v>
      </c>
      <c r="F482" s="229" t="s">
        <v>10</v>
      </c>
      <c r="G482" s="230" t="s">
        <v>365</v>
      </c>
      <c r="H482" s="2" t="s">
        <v>16</v>
      </c>
      <c r="I482" s="392">
        <v>4954</v>
      </c>
      <c r="J482" s="392"/>
      <c r="K482" s="392"/>
    </row>
    <row r="483" spans="1:11" s="602" customFormat="1" ht="31.5" x14ac:dyDescent="0.25">
      <c r="A483" s="97" t="s">
        <v>69</v>
      </c>
      <c r="B483" s="26" t="s">
        <v>54</v>
      </c>
      <c r="C483" s="22" t="s">
        <v>10</v>
      </c>
      <c r="D483" s="22" t="s">
        <v>68</v>
      </c>
      <c r="E483" s="210"/>
      <c r="F483" s="211"/>
      <c r="G483" s="212"/>
      <c r="H483" s="23"/>
      <c r="I483" s="388">
        <f>SUM(I484+I489)</f>
        <v>453595</v>
      </c>
      <c r="J483" s="388">
        <f t="shared" ref="J483:K483" si="182">SUM(J484+J489)</f>
        <v>0</v>
      </c>
      <c r="K483" s="388">
        <f t="shared" si="182"/>
        <v>0</v>
      </c>
    </row>
    <row r="484" spans="1:11" s="602" customFormat="1" ht="47.25" x14ac:dyDescent="0.25">
      <c r="A484" s="75" t="s">
        <v>98</v>
      </c>
      <c r="B484" s="30" t="s">
        <v>54</v>
      </c>
      <c r="C484" s="28" t="s">
        <v>10</v>
      </c>
      <c r="D484" s="28" t="s">
        <v>68</v>
      </c>
      <c r="E484" s="225" t="s">
        <v>362</v>
      </c>
      <c r="F484" s="226" t="s">
        <v>359</v>
      </c>
      <c r="G484" s="227" t="s">
        <v>360</v>
      </c>
      <c r="H484" s="28"/>
      <c r="I484" s="389">
        <f>SUM(I485)</f>
        <v>512</v>
      </c>
      <c r="J484" s="389">
        <f t="shared" ref="J484:K487" si="183">SUM(J485)</f>
        <v>0</v>
      </c>
      <c r="K484" s="389">
        <f t="shared" si="183"/>
        <v>0</v>
      </c>
    </row>
    <row r="485" spans="1:11" s="602" customFormat="1" ht="63" x14ac:dyDescent="0.25">
      <c r="A485" s="76" t="s">
        <v>99</v>
      </c>
      <c r="B485" s="53" t="s">
        <v>54</v>
      </c>
      <c r="C485" s="2" t="s">
        <v>10</v>
      </c>
      <c r="D485" s="2" t="s">
        <v>68</v>
      </c>
      <c r="E485" s="228" t="s">
        <v>363</v>
      </c>
      <c r="F485" s="229" t="s">
        <v>359</v>
      </c>
      <c r="G485" s="230" t="s">
        <v>360</v>
      </c>
      <c r="H485" s="44"/>
      <c r="I485" s="390">
        <f>SUM(I486)</f>
        <v>512</v>
      </c>
      <c r="J485" s="390">
        <f t="shared" si="183"/>
        <v>0</v>
      </c>
      <c r="K485" s="390">
        <f t="shared" si="183"/>
        <v>0</v>
      </c>
    </row>
    <row r="486" spans="1:11" s="602" customFormat="1" ht="47.25" x14ac:dyDescent="0.25">
      <c r="A486" s="76" t="s">
        <v>366</v>
      </c>
      <c r="B486" s="53" t="s">
        <v>54</v>
      </c>
      <c r="C486" s="2" t="s">
        <v>10</v>
      </c>
      <c r="D486" s="2" t="s">
        <v>68</v>
      </c>
      <c r="E486" s="228" t="s">
        <v>363</v>
      </c>
      <c r="F486" s="229" t="s">
        <v>10</v>
      </c>
      <c r="G486" s="230" t="s">
        <v>360</v>
      </c>
      <c r="H486" s="44"/>
      <c r="I486" s="390">
        <f>SUM(I487)</f>
        <v>512</v>
      </c>
      <c r="J486" s="390">
        <f t="shared" si="183"/>
        <v>0</v>
      </c>
      <c r="K486" s="390">
        <f t="shared" si="183"/>
        <v>0</v>
      </c>
    </row>
    <row r="487" spans="1:11" s="602" customFormat="1" ht="16.5" customHeight="1" x14ac:dyDescent="0.25">
      <c r="A487" s="76" t="s">
        <v>100</v>
      </c>
      <c r="B487" s="53" t="s">
        <v>54</v>
      </c>
      <c r="C487" s="2" t="s">
        <v>10</v>
      </c>
      <c r="D487" s="2" t="s">
        <v>68</v>
      </c>
      <c r="E487" s="228" t="s">
        <v>363</v>
      </c>
      <c r="F487" s="229" t="s">
        <v>10</v>
      </c>
      <c r="G487" s="230" t="s">
        <v>365</v>
      </c>
      <c r="H487" s="44"/>
      <c r="I487" s="390">
        <f>SUM(I488)</f>
        <v>512</v>
      </c>
      <c r="J487" s="390">
        <f t="shared" si="183"/>
        <v>0</v>
      </c>
      <c r="K487" s="390">
        <f t="shared" si="183"/>
        <v>0</v>
      </c>
    </row>
    <row r="488" spans="1:11" s="602" customFormat="1" ht="30.75" customHeight="1" x14ac:dyDescent="0.25">
      <c r="A488" s="536" t="s">
        <v>507</v>
      </c>
      <c r="B488" s="276" t="s">
        <v>54</v>
      </c>
      <c r="C488" s="2" t="s">
        <v>10</v>
      </c>
      <c r="D488" s="2" t="s">
        <v>68</v>
      </c>
      <c r="E488" s="228" t="s">
        <v>363</v>
      </c>
      <c r="F488" s="229" t="s">
        <v>10</v>
      </c>
      <c r="G488" s="230" t="s">
        <v>365</v>
      </c>
      <c r="H488" s="2" t="s">
        <v>16</v>
      </c>
      <c r="I488" s="392">
        <v>512</v>
      </c>
      <c r="J488" s="392"/>
      <c r="K488" s="392"/>
    </row>
    <row r="489" spans="1:11" ht="31.5" x14ac:dyDescent="0.25">
      <c r="A489" s="27" t="s">
        <v>101</v>
      </c>
      <c r="B489" s="30" t="s">
        <v>54</v>
      </c>
      <c r="C489" s="28" t="s">
        <v>10</v>
      </c>
      <c r="D489" s="28" t="s">
        <v>68</v>
      </c>
      <c r="E489" s="213" t="s">
        <v>201</v>
      </c>
      <c r="F489" s="214" t="s">
        <v>359</v>
      </c>
      <c r="G489" s="215" t="s">
        <v>360</v>
      </c>
      <c r="H489" s="28"/>
      <c r="I489" s="389">
        <f>SUM(I490+I494)</f>
        <v>453083</v>
      </c>
      <c r="J489" s="389">
        <f t="shared" ref="J489:K489" si="184">SUM(J490+J494)</f>
        <v>0</v>
      </c>
      <c r="K489" s="389">
        <f t="shared" si="184"/>
        <v>0</v>
      </c>
    </row>
    <row r="490" spans="1:11" ht="31.5" x14ac:dyDescent="0.25">
      <c r="A490" s="3" t="s">
        <v>102</v>
      </c>
      <c r="B490" s="334" t="s">
        <v>54</v>
      </c>
      <c r="C490" s="2" t="s">
        <v>10</v>
      </c>
      <c r="D490" s="2" t="s">
        <v>68</v>
      </c>
      <c r="E490" s="216" t="s">
        <v>202</v>
      </c>
      <c r="F490" s="217" t="s">
        <v>359</v>
      </c>
      <c r="G490" s="218" t="s">
        <v>360</v>
      </c>
      <c r="H490" s="2"/>
      <c r="I490" s="390">
        <f>SUM(I491)</f>
        <v>277571</v>
      </c>
      <c r="J490" s="390">
        <f t="shared" ref="J490:K491" si="185">SUM(J491)</f>
        <v>0</v>
      </c>
      <c r="K490" s="390">
        <f t="shared" si="185"/>
        <v>0</v>
      </c>
    </row>
    <row r="491" spans="1:11" ht="31.5" x14ac:dyDescent="0.25">
      <c r="A491" s="3" t="s">
        <v>74</v>
      </c>
      <c r="B491" s="334" t="s">
        <v>54</v>
      </c>
      <c r="C491" s="2" t="s">
        <v>10</v>
      </c>
      <c r="D491" s="2" t="s">
        <v>68</v>
      </c>
      <c r="E491" s="216" t="s">
        <v>202</v>
      </c>
      <c r="F491" s="217" t="s">
        <v>359</v>
      </c>
      <c r="G491" s="218" t="s">
        <v>364</v>
      </c>
      <c r="H491" s="2"/>
      <c r="I491" s="390">
        <f>SUM(I492:I493)</f>
        <v>277571</v>
      </c>
      <c r="J491" s="390">
        <f t="shared" si="185"/>
        <v>0</v>
      </c>
      <c r="K491" s="390">
        <f t="shared" si="185"/>
        <v>0</v>
      </c>
    </row>
    <row r="492" spans="1:11" ht="63" x14ac:dyDescent="0.25">
      <c r="A492" s="84" t="s">
        <v>75</v>
      </c>
      <c r="B492" s="334" t="s">
        <v>54</v>
      </c>
      <c r="C492" s="2" t="s">
        <v>10</v>
      </c>
      <c r="D492" s="2" t="s">
        <v>68</v>
      </c>
      <c r="E492" s="216" t="s">
        <v>202</v>
      </c>
      <c r="F492" s="217" t="s">
        <v>359</v>
      </c>
      <c r="G492" s="218" t="s">
        <v>364</v>
      </c>
      <c r="H492" s="2" t="s">
        <v>13</v>
      </c>
      <c r="I492" s="391">
        <v>275571</v>
      </c>
      <c r="J492" s="391"/>
      <c r="K492" s="391"/>
    </row>
    <row r="493" spans="1:11" s="663" customFormat="1" ht="15.75" x14ac:dyDescent="0.25">
      <c r="A493" s="3" t="s">
        <v>18</v>
      </c>
      <c r="B493" s="664" t="s">
        <v>54</v>
      </c>
      <c r="C493" s="2" t="s">
        <v>10</v>
      </c>
      <c r="D493" s="2" t="s">
        <v>68</v>
      </c>
      <c r="E493" s="216" t="s">
        <v>202</v>
      </c>
      <c r="F493" s="217" t="s">
        <v>359</v>
      </c>
      <c r="G493" s="218" t="s">
        <v>364</v>
      </c>
      <c r="H493" s="2" t="s">
        <v>17</v>
      </c>
      <c r="I493" s="391">
        <v>2000</v>
      </c>
      <c r="J493" s="391"/>
      <c r="K493" s="391"/>
    </row>
    <row r="494" spans="1:11" s="475" customFormat="1" ht="15.75" x14ac:dyDescent="0.25">
      <c r="A494" s="84" t="s">
        <v>614</v>
      </c>
      <c r="B494" s="477" t="s">
        <v>54</v>
      </c>
      <c r="C494" s="2" t="s">
        <v>10</v>
      </c>
      <c r="D494" s="2" t="s">
        <v>68</v>
      </c>
      <c r="E494" s="216" t="s">
        <v>612</v>
      </c>
      <c r="F494" s="217" t="s">
        <v>359</v>
      </c>
      <c r="G494" s="218" t="s">
        <v>360</v>
      </c>
      <c r="H494" s="2"/>
      <c r="I494" s="393">
        <f>SUM(I495)</f>
        <v>175512</v>
      </c>
      <c r="J494" s="393">
        <f t="shared" ref="J494:K494" si="186">SUM(J495)</f>
        <v>0</v>
      </c>
      <c r="K494" s="393">
        <f t="shared" si="186"/>
        <v>0</v>
      </c>
    </row>
    <row r="495" spans="1:11" s="475" customFormat="1" ht="31.5" x14ac:dyDescent="0.25">
      <c r="A495" s="84" t="s">
        <v>615</v>
      </c>
      <c r="B495" s="477" t="s">
        <v>54</v>
      </c>
      <c r="C495" s="2" t="s">
        <v>10</v>
      </c>
      <c r="D495" s="2" t="s">
        <v>68</v>
      </c>
      <c r="E495" s="216" t="s">
        <v>612</v>
      </c>
      <c r="F495" s="217" t="s">
        <v>359</v>
      </c>
      <c r="G495" s="218" t="s">
        <v>613</v>
      </c>
      <c r="H495" s="2"/>
      <c r="I495" s="393">
        <f>SUM(I496:I497)</f>
        <v>175512</v>
      </c>
      <c r="J495" s="393">
        <f t="shared" ref="J495:K495" si="187">SUM(J496:J497)</f>
        <v>0</v>
      </c>
      <c r="K495" s="393">
        <f t="shared" si="187"/>
        <v>0</v>
      </c>
    </row>
    <row r="496" spans="1:11" s="475" customFormat="1" ht="63" x14ac:dyDescent="0.25">
      <c r="A496" s="84" t="s">
        <v>75</v>
      </c>
      <c r="B496" s="477" t="s">
        <v>54</v>
      </c>
      <c r="C496" s="2" t="s">
        <v>10</v>
      </c>
      <c r="D496" s="2" t="s">
        <v>68</v>
      </c>
      <c r="E496" s="216" t="s">
        <v>612</v>
      </c>
      <c r="F496" s="217" t="s">
        <v>359</v>
      </c>
      <c r="G496" s="218" t="s">
        <v>613</v>
      </c>
      <c r="H496" s="2" t="s">
        <v>13</v>
      </c>
      <c r="I496" s="391">
        <v>175279</v>
      </c>
      <c r="J496" s="391"/>
      <c r="K496" s="391"/>
    </row>
    <row r="497" spans="1:14" s="475" customFormat="1" ht="31.5" x14ac:dyDescent="0.25">
      <c r="A497" s="536" t="s">
        <v>507</v>
      </c>
      <c r="B497" s="477" t="s">
        <v>54</v>
      </c>
      <c r="C497" s="2" t="s">
        <v>10</v>
      </c>
      <c r="D497" s="2" t="s">
        <v>68</v>
      </c>
      <c r="E497" s="216" t="s">
        <v>612</v>
      </c>
      <c r="F497" s="217" t="s">
        <v>359</v>
      </c>
      <c r="G497" s="218" t="s">
        <v>613</v>
      </c>
      <c r="H497" s="2" t="s">
        <v>16</v>
      </c>
      <c r="I497" s="391">
        <v>233</v>
      </c>
      <c r="J497" s="391"/>
      <c r="K497" s="391"/>
    </row>
    <row r="498" spans="1:14" ht="30" customHeight="1" x14ac:dyDescent="0.25">
      <c r="A498" s="418" t="s">
        <v>51</v>
      </c>
      <c r="B498" s="419" t="s">
        <v>52</v>
      </c>
      <c r="C498" s="412"/>
      <c r="D498" s="420"/>
      <c r="E498" s="421"/>
      <c r="F498" s="422"/>
      <c r="G498" s="416"/>
      <c r="H498" s="417"/>
      <c r="I498" s="405">
        <f>SUM(I506+I693+I499)</f>
        <v>499658870</v>
      </c>
      <c r="J498" s="405">
        <f>SUM(J506+J693+J499)</f>
        <v>310465849</v>
      </c>
      <c r="K498" s="405">
        <f>SUM(K506+K693+K499)</f>
        <v>298944091</v>
      </c>
      <c r="L498" s="437"/>
      <c r="M498" s="437"/>
    </row>
    <row r="499" spans="1:14" ht="16.5" customHeight="1" x14ac:dyDescent="0.25">
      <c r="A499" s="274" t="s">
        <v>25</v>
      </c>
      <c r="B499" s="19" t="s">
        <v>52</v>
      </c>
      <c r="C499" s="15" t="s">
        <v>20</v>
      </c>
      <c r="D499" s="19"/>
      <c r="E499" s="280"/>
      <c r="F499" s="281"/>
      <c r="G499" s="282"/>
      <c r="H499" s="15"/>
      <c r="I499" s="387">
        <f t="shared" ref="I499:K504" si="188">SUM(I500)</f>
        <v>30000</v>
      </c>
      <c r="J499" s="387">
        <f t="shared" si="188"/>
        <v>80000</v>
      </c>
      <c r="K499" s="387">
        <f t="shared" si="188"/>
        <v>80000</v>
      </c>
    </row>
    <row r="500" spans="1:14" ht="17.25" customHeight="1" x14ac:dyDescent="0.25">
      <c r="A500" s="97" t="s">
        <v>26</v>
      </c>
      <c r="B500" s="26" t="s">
        <v>52</v>
      </c>
      <c r="C500" s="22" t="s">
        <v>20</v>
      </c>
      <c r="D500" s="26">
        <v>12</v>
      </c>
      <c r="E500" s="98"/>
      <c r="F500" s="283"/>
      <c r="G500" s="284"/>
      <c r="H500" s="22"/>
      <c r="I500" s="388">
        <f t="shared" si="188"/>
        <v>30000</v>
      </c>
      <c r="J500" s="388">
        <f t="shared" si="188"/>
        <v>80000</v>
      </c>
      <c r="K500" s="388">
        <f t="shared" si="188"/>
        <v>80000</v>
      </c>
    </row>
    <row r="501" spans="1:14" ht="47.25" x14ac:dyDescent="0.25">
      <c r="A501" s="27" t="s">
        <v>127</v>
      </c>
      <c r="B501" s="30" t="s">
        <v>52</v>
      </c>
      <c r="C501" s="28" t="s">
        <v>20</v>
      </c>
      <c r="D501" s="30">
        <v>12</v>
      </c>
      <c r="E501" s="219" t="s">
        <v>404</v>
      </c>
      <c r="F501" s="220" t="s">
        <v>359</v>
      </c>
      <c r="G501" s="221" t="s">
        <v>360</v>
      </c>
      <c r="H501" s="28"/>
      <c r="I501" s="389">
        <f t="shared" si="188"/>
        <v>30000</v>
      </c>
      <c r="J501" s="389">
        <f t="shared" si="188"/>
        <v>80000</v>
      </c>
      <c r="K501" s="389">
        <f t="shared" si="188"/>
        <v>80000</v>
      </c>
    </row>
    <row r="502" spans="1:14" ht="63" x14ac:dyDescent="0.25">
      <c r="A502" s="7" t="s">
        <v>128</v>
      </c>
      <c r="B502" s="285" t="s">
        <v>52</v>
      </c>
      <c r="C502" s="5" t="s">
        <v>20</v>
      </c>
      <c r="D502" s="348">
        <v>12</v>
      </c>
      <c r="E502" s="234" t="s">
        <v>191</v>
      </c>
      <c r="F502" s="235" t="s">
        <v>359</v>
      </c>
      <c r="G502" s="236" t="s">
        <v>360</v>
      </c>
      <c r="H502" s="2"/>
      <c r="I502" s="390">
        <f t="shared" si="188"/>
        <v>30000</v>
      </c>
      <c r="J502" s="390">
        <f t="shared" si="188"/>
        <v>80000</v>
      </c>
      <c r="K502" s="390">
        <f t="shared" si="188"/>
        <v>80000</v>
      </c>
    </row>
    <row r="503" spans="1:14" ht="35.25" customHeight="1" x14ac:dyDescent="0.25">
      <c r="A503" s="538" t="s">
        <v>405</v>
      </c>
      <c r="B503" s="6" t="s">
        <v>52</v>
      </c>
      <c r="C503" s="5" t="s">
        <v>20</v>
      </c>
      <c r="D503" s="348">
        <v>12</v>
      </c>
      <c r="E503" s="234" t="s">
        <v>191</v>
      </c>
      <c r="F503" s="235" t="s">
        <v>10</v>
      </c>
      <c r="G503" s="236" t="s">
        <v>360</v>
      </c>
      <c r="H503" s="264"/>
      <c r="I503" s="390">
        <f t="shared" si="188"/>
        <v>30000</v>
      </c>
      <c r="J503" s="390">
        <f t="shared" si="188"/>
        <v>80000</v>
      </c>
      <c r="K503" s="390">
        <f t="shared" si="188"/>
        <v>80000</v>
      </c>
    </row>
    <row r="504" spans="1:14" ht="15.75" customHeight="1" x14ac:dyDescent="0.25">
      <c r="A504" s="61" t="s">
        <v>90</v>
      </c>
      <c r="B504" s="334" t="s">
        <v>52</v>
      </c>
      <c r="C504" s="5" t="s">
        <v>20</v>
      </c>
      <c r="D504" s="348">
        <v>12</v>
      </c>
      <c r="E504" s="234" t="s">
        <v>191</v>
      </c>
      <c r="F504" s="235" t="s">
        <v>10</v>
      </c>
      <c r="G504" s="236" t="s">
        <v>406</v>
      </c>
      <c r="H504" s="59"/>
      <c r="I504" s="390">
        <f t="shared" si="188"/>
        <v>30000</v>
      </c>
      <c r="J504" s="390">
        <f t="shared" si="188"/>
        <v>80000</v>
      </c>
      <c r="K504" s="390">
        <f t="shared" si="188"/>
        <v>80000</v>
      </c>
    </row>
    <row r="505" spans="1:14" ht="30" customHeight="1" x14ac:dyDescent="0.25">
      <c r="A505" s="535" t="s">
        <v>507</v>
      </c>
      <c r="B505" s="6" t="s">
        <v>52</v>
      </c>
      <c r="C505" s="5" t="s">
        <v>20</v>
      </c>
      <c r="D505" s="348">
        <v>12</v>
      </c>
      <c r="E505" s="234" t="s">
        <v>191</v>
      </c>
      <c r="F505" s="235" t="s">
        <v>10</v>
      </c>
      <c r="G505" s="236" t="s">
        <v>406</v>
      </c>
      <c r="H505" s="59" t="s">
        <v>16</v>
      </c>
      <c r="I505" s="392">
        <v>30000</v>
      </c>
      <c r="J505" s="392">
        <v>80000</v>
      </c>
      <c r="K505" s="392">
        <v>80000</v>
      </c>
      <c r="L505" s="642"/>
    </row>
    <row r="506" spans="1:14" ht="15.75" x14ac:dyDescent="0.25">
      <c r="A506" s="274" t="s">
        <v>27</v>
      </c>
      <c r="B506" s="19" t="s">
        <v>52</v>
      </c>
      <c r="C506" s="15" t="s">
        <v>29</v>
      </c>
      <c r="D506" s="19"/>
      <c r="E506" s="280"/>
      <c r="F506" s="281"/>
      <c r="G506" s="282"/>
      <c r="H506" s="15"/>
      <c r="I506" s="387">
        <f>SUM(I507+I532+I627+I653)</f>
        <v>497329221</v>
      </c>
      <c r="J506" s="387">
        <f>SUM(J507+J532+J627+J653)</f>
        <v>308120199</v>
      </c>
      <c r="K506" s="387">
        <f>SUM(K507+K532+K627+K653)</f>
        <v>296598441</v>
      </c>
      <c r="L506" s="437"/>
      <c r="M506" s="437"/>
      <c r="N506" s="437"/>
    </row>
    <row r="507" spans="1:14" ht="15.75" x14ac:dyDescent="0.25">
      <c r="A507" s="97" t="s">
        <v>28</v>
      </c>
      <c r="B507" s="26" t="s">
        <v>52</v>
      </c>
      <c r="C507" s="22" t="s">
        <v>29</v>
      </c>
      <c r="D507" s="22" t="s">
        <v>10</v>
      </c>
      <c r="E507" s="261"/>
      <c r="F507" s="262"/>
      <c r="G507" s="263"/>
      <c r="H507" s="22"/>
      <c r="I507" s="388">
        <f>SUM(I508,I527)</f>
        <v>37863378</v>
      </c>
      <c r="J507" s="388">
        <f>SUM(J508,J527)</f>
        <v>37166887</v>
      </c>
      <c r="K507" s="388">
        <f>SUM(K508,K527)</f>
        <v>37166887</v>
      </c>
      <c r="L507" s="437"/>
    </row>
    <row r="508" spans="1:14" ht="31.5" x14ac:dyDescent="0.25">
      <c r="A508" s="27" t="s">
        <v>131</v>
      </c>
      <c r="B508" s="33" t="s">
        <v>52</v>
      </c>
      <c r="C508" s="29" t="s">
        <v>29</v>
      </c>
      <c r="D508" s="29" t="s">
        <v>10</v>
      </c>
      <c r="E508" s="213" t="s">
        <v>417</v>
      </c>
      <c r="F508" s="214" t="s">
        <v>359</v>
      </c>
      <c r="G508" s="215" t="s">
        <v>360</v>
      </c>
      <c r="H508" s="31"/>
      <c r="I508" s="389">
        <f>SUM(I509)</f>
        <v>37715378</v>
      </c>
      <c r="J508" s="389">
        <f t="shared" ref="J508:K509" si="189">SUM(J509)</f>
        <v>37066469</v>
      </c>
      <c r="K508" s="389">
        <f t="shared" si="189"/>
        <v>37066469</v>
      </c>
    </row>
    <row r="509" spans="1:14" ht="47.25" x14ac:dyDescent="0.25">
      <c r="A509" s="3" t="s">
        <v>132</v>
      </c>
      <c r="B509" s="348" t="s">
        <v>52</v>
      </c>
      <c r="C509" s="5" t="s">
        <v>29</v>
      </c>
      <c r="D509" s="5" t="s">
        <v>10</v>
      </c>
      <c r="E509" s="216" t="s">
        <v>203</v>
      </c>
      <c r="F509" s="217" t="s">
        <v>359</v>
      </c>
      <c r="G509" s="218" t="s">
        <v>360</v>
      </c>
      <c r="H509" s="59"/>
      <c r="I509" s="390">
        <f>SUM(I510)</f>
        <v>37715378</v>
      </c>
      <c r="J509" s="390">
        <f t="shared" si="189"/>
        <v>37066469</v>
      </c>
      <c r="K509" s="390">
        <f t="shared" si="189"/>
        <v>37066469</v>
      </c>
    </row>
    <row r="510" spans="1:14" ht="15.75" x14ac:dyDescent="0.25">
      <c r="A510" s="3" t="s">
        <v>418</v>
      </c>
      <c r="B510" s="348" t="s">
        <v>52</v>
      </c>
      <c r="C510" s="5" t="s">
        <v>29</v>
      </c>
      <c r="D510" s="5" t="s">
        <v>10</v>
      </c>
      <c r="E510" s="216" t="s">
        <v>203</v>
      </c>
      <c r="F510" s="217" t="s">
        <v>10</v>
      </c>
      <c r="G510" s="218" t="s">
        <v>360</v>
      </c>
      <c r="H510" s="59"/>
      <c r="I510" s="390">
        <f>SUM(I516+I519+I521+I511+I514+I525)</f>
        <v>37715378</v>
      </c>
      <c r="J510" s="390">
        <f t="shared" ref="J510:K510" si="190">SUM(J516+J519+J521+J511+J514+J525)</f>
        <v>37066469</v>
      </c>
      <c r="K510" s="390">
        <f t="shared" si="190"/>
        <v>37066469</v>
      </c>
    </row>
    <row r="511" spans="1:14" s="596" customFormat="1" ht="63" x14ac:dyDescent="0.25">
      <c r="A511" s="3" t="s">
        <v>745</v>
      </c>
      <c r="B511" s="598" t="s">
        <v>52</v>
      </c>
      <c r="C511" s="5" t="s">
        <v>29</v>
      </c>
      <c r="D511" s="5" t="s">
        <v>10</v>
      </c>
      <c r="E511" s="216" t="s">
        <v>203</v>
      </c>
      <c r="F511" s="217" t="s">
        <v>10</v>
      </c>
      <c r="G511" s="218" t="s">
        <v>740</v>
      </c>
      <c r="H511" s="59"/>
      <c r="I511" s="390">
        <f>SUM(I512:I513)</f>
        <v>1723372</v>
      </c>
      <c r="J511" s="390">
        <f t="shared" ref="J511:K511" si="191">SUM(J512:J513)</f>
        <v>1723372</v>
      </c>
      <c r="K511" s="390">
        <f t="shared" si="191"/>
        <v>1723372</v>
      </c>
    </row>
    <row r="512" spans="1:14" s="596" customFormat="1" ht="63" x14ac:dyDescent="0.25">
      <c r="A512" s="101" t="s">
        <v>75</v>
      </c>
      <c r="B512" s="598" t="s">
        <v>52</v>
      </c>
      <c r="C512" s="5" t="s">
        <v>29</v>
      </c>
      <c r="D512" s="5" t="s">
        <v>10</v>
      </c>
      <c r="E512" s="216" t="s">
        <v>203</v>
      </c>
      <c r="F512" s="217" t="s">
        <v>10</v>
      </c>
      <c r="G512" s="218" t="s">
        <v>740</v>
      </c>
      <c r="H512" s="59" t="s">
        <v>13</v>
      </c>
      <c r="I512" s="392">
        <v>1212000</v>
      </c>
      <c r="J512" s="392">
        <v>1212000</v>
      </c>
      <c r="K512" s="392">
        <v>1212000</v>
      </c>
    </row>
    <row r="513" spans="1:11" s="596" customFormat="1" ht="15.75" x14ac:dyDescent="0.25">
      <c r="A513" s="61" t="s">
        <v>40</v>
      </c>
      <c r="B513" s="598" t="s">
        <v>52</v>
      </c>
      <c r="C513" s="5" t="s">
        <v>29</v>
      </c>
      <c r="D513" s="5" t="s">
        <v>10</v>
      </c>
      <c r="E513" s="216" t="s">
        <v>203</v>
      </c>
      <c r="F513" s="217" t="s">
        <v>10</v>
      </c>
      <c r="G513" s="218" t="s">
        <v>740</v>
      </c>
      <c r="H513" s="59" t="s">
        <v>39</v>
      </c>
      <c r="I513" s="392">
        <v>511372</v>
      </c>
      <c r="J513" s="392">
        <v>511372</v>
      </c>
      <c r="K513" s="392">
        <v>511372</v>
      </c>
    </row>
    <row r="514" spans="1:11" s="596" customFormat="1" ht="94.5" hidden="1" x14ac:dyDescent="0.25">
      <c r="A514" s="3" t="s">
        <v>746</v>
      </c>
      <c r="B514" s="598" t="s">
        <v>52</v>
      </c>
      <c r="C514" s="5" t="s">
        <v>29</v>
      </c>
      <c r="D514" s="5" t="s">
        <v>10</v>
      </c>
      <c r="E514" s="216" t="s">
        <v>203</v>
      </c>
      <c r="F514" s="217" t="s">
        <v>10</v>
      </c>
      <c r="G514" s="218" t="s">
        <v>741</v>
      </c>
      <c r="H514" s="59"/>
      <c r="I514" s="390">
        <f>SUM(I515)</f>
        <v>0</v>
      </c>
      <c r="J514" s="390">
        <f t="shared" ref="J514:K514" si="192">SUM(J515)</f>
        <v>0</v>
      </c>
      <c r="K514" s="390">
        <f t="shared" si="192"/>
        <v>0</v>
      </c>
    </row>
    <row r="515" spans="1:11" s="596" customFormat="1" ht="31.5" hidden="1" x14ac:dyDescent="0.25">
      <c r="A515" s="536" t="s">
        <v>507</v>
      </c>
      <c r="B515" s="598" t="s">
        <v>52</v>
      </c>
      <c r="C515" s="5" t="s">
        <v>29</v>
      </c>
      <c r="D515" s="5" t="s">
        <v>10</v>
      </c>
      <c r="E515" s="216" t="s">
        <v>203</v>
      </c>
      <c r="F515" s="217" t="s">
        <v>10</v>
      </c>
      <c r="G515" s="218" t="s">
        <v>741</v>
      </c>
      <c r="H515" s="59" t="s">
        <v>16</v>
      </c>
      <c r="I515" s="392"/>
      <c r="J515" s="392"/>
      <c r="K515" s="392"/>
    </row>
    <row r="516" spans="1:11" ht="94.5" x14ac:dyDescent="0.25">
      <c r="A516" s="3" t="s">
        <v>419</v>
      </c>
      <c r="B516" s="348" t="s">
        <v>52</v>
      </c>
      <c r="C516" s="5" t="s">
        <v>29</v>
      </c>
      <c r="D516" s="5" t="s">
        <v>10</v>
      </c>
      <c r="E516" s="216" t="s">
        <v>203</v>
      </c>
      <c r="F516" s="217" t="s">
        <v>10</v>
      </c>
      <c r="G516" s="218" t="s">
        <v>420</v>
      </c>
      <c r="H516" s="2"/>
      <c r="I516" s="390">
        <f>SUM(I517:I518)</f>
        <v>19734652</v>
      </c>
      <c r="J516" s="390">
        <f t="shared" ref="J516:K516" si="193">SUM(J517:J518)</f>
        <v>22018393</v>
      </c>
      <c r="K516" s="390">
        <f t="shared" si="193"/>
        <v>22018393</v>
      </c>
    </row>
    <row r="517" spans="1:11" ht="63" x14ac:dyDescent="0.25">
      <c r="A517" s="101" t="s">
        <v>75</v>
      </c>
      <c r="B517" s="334" t="s">
        <v>52</v>
      </c>
      <c r="C517" s="5" t="s">
        <v>29</v>
      </c>
      <c r="D517" s="5" t="s">
        <v>10</v>
      </c>
      <c r="E517" s="216" t="s">
        <v>203</v>
      </c>
      <c r="F517" s="217" t="s">
        <v>10</v>
      </c>
      <c r="G517" s="218" t="s">
        <v>420</v>
      </c>
      <c r="H517" s="264" t="s">
        <v>13</v>
      </c>
      <c r="I517" s="392">
        <v>19529931</v>
      </c>
      <c r="J517" s="392">
        <v>21813672</v>
      </c>
      <c r="K517" s="392">
        <v>21813672</v>
      </c>
    </row>
    <row r="518" spans="1:11" ht="31.5" x14ac:dyDescent="0.25">
      <c r="A518" s="535" t="s">
        <v>507</v>
      </c>
      <c r="B518" s="6" t="s">
        <v>52</v>
      </c>
      <c r="C518" s="5" t="s">
        <v>29</v>
      </c>
      <c r="D518" s="5" t="s">
        <v>10</v>
      </c>
      <c r="E518" s="216" t="s">
        <v>203</v>
      </c>
      <c r="F518" s="217" t="s">
        <v>10</v>
      </c>
      <c r="G518" s="218" t="s">
        <v>420</v>
      </c>
      <c r="H518" s="264" t="s">
        <v>16</v>
      </c>
      <c r="I518" s="392">
        <v>204721</v>
      </c>
      <c r="J518" s="392">
        <v>204721</v>
      </c>
      <c r="K518" s="392">
        <v>204721</v>
      </c>
    </row>
    <row r="519" spans="1:11" ht="31.5" hidden="1" x14ac:dyDescent="0.25">
      <c r="A519" s="542" t="s">
        <v>504</v>
      </c>
      <c r="B519" s="6" t="s">
        <v>52</v>
      </c>
      <c r="C519" s="5" t="s">
        <v>29</v>
      </c>
      <c r="D519" s="5" t="s">
        <v>10</v>
      </c>
      <c r="E519" s="216" t="s">
        <v>203</v>
      </c>
      <c r="F519" s="217" t="s">
        <v>10</v>
      </c>
      <c r="G519" s="218" t="s">
        <v>503</v>
      </c>
      <c r="H519" s="264"/>
      <c r="I519" s="390">
        <f>SUM(I520)</f>
        <v>0</v>
      </c>
      <c r="J519" s="390">
        <f t="shared" ref="J519:K519" si="194">SUM(J520)</f>
        <v>0</v>
      </c>
      <c r="K519" s="390">
        <f t="shared" si="194"/>
        <v>0</v>
      </c>
    </row>
    <row r="520" spans="1:11" ht="31.5" hidden="1" x14ac:dyDescent="0.25">
      <c r="A520" s="535" t="s">
        <v>507</v>
      </c>
      <c r="B520" s="6" t="s">
        <v>52</v>
      </c>
      <c r="C520" s="5" t="s">
        <v>29</v>
      </c>
      <c r="D520" s="5" t="s">
        <v>10</v>
      </c>
      <c r="E520" s="216" t="s">
        <v>203</v>
      </c>
      <c r="F520" s="217" t="s">
        <v>10</v>
      </c>
      <c r="G520" s="218" t="s">
        <v>503</v>
      </c>
      <c r="H520" s="264" t="s">
        <v>16</v>
      </c>
      <c r="I520" s="392"/>
      <c r="J520" s="392"/>
      <c r="K520" s="392"/>
    </row>
    <row r="521" spans="1:11" ht="31.5" x14ac:dyDescent="0.25">
      <c r="A521" s="3" t="s">
        <v>83</v>
      </c>
      <c r="B521" s="348" t="s">
        <v>52</v>
      </c>
      <c r="C521" s="5" t="s">
        <v>29</v>
      </c>
      <c r="D521" s="5" t="s">
        <v>10</v>
      </c>
      <c r="E521" s="216" t="s">
        <v>203</v>
      </c>
      <c r="F521" s="217" t="s">
        <v>10</v>
      </c>
      <c r="G521" s="218" t="s">
        <v>391</v>
      </c>
      <c r="H521" s="59"/>
      <c r="I521" s="390">
        <f>SUM(I522:I524)</f>
        <v>16257354</v>
      </c>
      <c r="J521" s="390">
        <f t="shared" ref="J521:K521" si="195">SUM(J522:J524)</f>
        <v>13324704</v>
      </c>
      <c r="K521" s="390">
        <f t="shared" si="195"/>
        <v>13324704</v>
      </c>
    </row>
    <row r="522" spans="1:11" ht="63" x14ac:dyDescent="0.25">
      <c r="A522" s="101" t="s">
        <v>75</v>
      </c>
      <c r="B522" s="334" t="s">
        <v>52</v>
      </c>
      <c r="C522" s="5" t="s">
        <v>29</v>
      </c>
      <c r="D522" s="5" t="s">
        <v>10</v>
      </c>
      <c r="E522" s="216" t="s">
        <v>203</v>
      </c>
      <c r="F522" s="217" t="s">
        <v>10</v>
      </c>
      <c r="G522" s="218" t="s">
        <v>391</v>
      </c>
      <c r="H522" s="59" t="s">
        <v>13</v>
      </c>
      <c r="I522" s="392">
        <v>7389376</v>
      </c>
      <c r="J522" s="392">
        <v>5125809</v>
      </c>
      <c r="K522" s="392">
        <v>5125809</v>
      </c>
    </row>
    <row r="523" spans="1:11" ht="31.5" x14ac:dyDescent="0.25">
      <c r="A523" s="535" t="s">
        <v>507</v>
      </c>
      <c r="B523" s="6" t="s">
        <v>52</v>
      </c>
      <c r="C523" s="5" t="s">
        <v>29</v>
      </c>
      <c r="D523" s="5" t="s">
        <v>10</v>
      </c>
      <c r="E523" s="216" t="s">
        <v>203</v>
      </c>
      <c r="F523" s="217" t="s">
        <v>10</v>
      </c>
      <c r="G523" s="218" t="s">
        <v>391</v>
      </c>
      <c r="H523" s="59" t="s">
        <v>16</v>
      </c>
      <c r="I523" s="392">
        <v>8384873</v>
      </c>
      <c r="J523" s="392">
        <v>7715290</v>
      </c>
      <c r="K523" s="392">
        <v>7715290</v>
      </c>
    </row>
    <row r="524" spans="1:11" ht="15.75" x14ac:dyDescent="0.25">
      <c r="A524" s="3" t="s">
        <v>18</v>
      </c>
      <c r="B524" s="348" t="s">
        <v>52</v>
      </c>
      <c r="C524" s="5" t="s">
        <v>29</v>
      </c>
      <c r="D524" s="5" t="s">
        <v>10</v>
      </c>
      <c r="E524" s="216" t="s">
        <v>203</v>
      </c>
      <c r="F524" s="217" t="s">
        <v>10</v>
      </c>
      <c r="G524" s="218" t="s">
        <v>391</v>
      </c>
      <c r="H524" s="59" t="s">
        <v>17</v>
      </c>
      <c r="I524" s="392">
        <v>483105</v>
      </c>
      <c r="J524" s="392">
        <v>483605</v>
      </c>
      <c r="K524" s="392">
        <v>483605</v>
      </c>
    </row>
    <row r="525" spans="1:11" s="596" customFormat="1" ht="31.5" hidden="1" x14ac:dyDescent="0.25">
      <c r="A525" s="3" t="s">
        <v>502</v>
      </c>
      <c r="B525" s="598" t="s">
        <v>52</v>
      </c>
      <c r="C525" s="5" t="s">
        <v>29</v>
      </c>
      <c r="D525" s="5" t="s">
        <v>10</v>
      </c>
      <c r="E525" s="216" t="s">
        <v>203</v>
      </c>
      <c r="F525" s="217" t="s">
        <v>10</v>
      </c>
      <c r="G525" s="218" t="s">
        <v>501</v>
      </c>
      <c r="H525" s="59"/>
      <c r="I525" s="390">
        <f>SUM(I526)</f>
        <v>0</v>
      </c>
      <c r="J525" s="390">
        <f t="shared" ref="J525:K525" si="196">SUM(J526)</f>
        <v>0</v>
      </c>
      <c r="K525" s="390">
        <f t="shared" si="196"/>
        <v>0</v>
      </c>
    </row>
    <row r="526" spans="1:11" s="596" customFormat="1" ht="31.5" hidden="1" x14ac:dyDescent="0.25">
      <c r="A526" s="535" t="s">
        <v>507</v>
      </c>
      <c r="B526" s="598" t="s">
        <v>52</v>
      </c>
      <c r="C526" s="5" t="s">
        <v>29</v>
      </c>
      <c r="D526" s="5" t="s">
        <v>10</v>
      </c>
      <c r="E526" s="216" t="s">
        <v>203</v>
      </c>
      <c r="F526" s="217" t="s">
        <v>10</v>
      </c>
      <c r="G526" s="218" t="s">
        <v>501</v>
      </c>
      <c r="H526" s="59" t="s">
        <v>16</v>
      </c>
      <c r="I526" s="392"/>
      <c r="J526" s="392"/>
      <c r="K526" s="392"/>
    </row>
    <row r="527" spans="1:11" ht="78.75" x14ac:dyDescent="0.25">
      <c r="A527" s="75" t="s">
        <v>791</v>
      </c>
      <c r="B527" s="30" t="s">
        <v>52</v>
      </c>
      <c r="C527" s="28" t="s">
        <v>29</v>
      </c>
      <c r="D527" s="42" t="s">
        <v>10</v>
      </c>
      <c r="E527" s="225" t="s">
        <v>187</v>
      </c>
      <c r="F527" s="226" t="s">
        <v>359</v>
      </c>
      <c r="G527" s="227" t="s">
        <v>360</v>
      </c>
      <c r="H527" s="28"/>
      <c r="I527" s="389">
        <f>SUM(I528)</f>
        <v>148000</v>
      </c>
      <c r="J527" s="389">
        <f t="shared" ref="J527:K530" si="197">SUM(J528)</f>
        <v>100418</v>
      </c>
      <c r="K527" s="389">
        <f t="shared" si="197"/>
        <v>100418</v>
      </c>
    </row>
    <row r="528" spans="1:11" ht="112.5" customHeight="1" x14ac:dyDescent="0.25">
      <c r="A528" s="76" t="s">
        <v>852</v>
      </c>
      <c r="B528" s="53" t="s">
        <v>52</v>
      </c>
      <c r="C528" s="2" t="s">
        <v>29</v>
      </c>
      <c r="D528" s="8" t="s">
        <v>10</v>
      </c>
      <c r="E528" s="249" t="s">
        <v>189</v>
      </c>
      <c r="F528" s="250" t="s">
        <v>359</v>
      </c>
      <c r="G528" s="251" t="s">
        <v>360</v>
      </c>
      <c r="H528" s="2"/>
      <c r="I528" s="390">
        <f>SUM(I529)</f>
        <v>148000</v>
      </c>
      <c r="J528" s="390">
        <f t="shared" si="197"/>
        <v>100418</v>
      </c>
      <c r="K528" s="390">
        <f t="shared" si="197"/>
        <v>100418</v>
      </c>
    </row>
    <row r="529" spans="1:12" ht="47.25" x14ac:dyDescent="0.25">
      <c r="A529" s="76" t="s">
        <v>379</v>
      </c>
      <c r="B529" s="53" t="s">
        <v>52</v>
      </c>
      <c r="C529" s="2" t="s">
        <v>29</v>
      </c>
      <c r="D529" s="8" t="s">
        <v>10</v>
      </c>
      <c r="E529" s="249" t="s">
        <v>189</v>
      </c>
      <c r="F529" s="250" t="s">
        <v>10</v>
      </c>
      <c r="G529" s="251" t="s">
        <v>360</v>
      </c>
      <c r="H529" s="2"/>
      <c r="I529" s="390">
        <f>SUM(I530)</f>
        <v>148000</v>
      </c>
      <c r="J529" s="390">
        <f t="shared" si="197"/>
        <v>100418</v>
      </c>
      <c r="K529" s="390">
        <f t="shared" si="197"/>
        <v>100418</v>
      </c>
    </row>
    <row r="530" spans="1:12" ht="31.5" x14ac:dyDescent="0.25">
      <c r="A530" s="3" t="s">
        <v>92</v>
      </c>
      <c r="B530" s="334" t="s">
        <v>52</v>
      </c>
      <c r="C530" s="2" t="s">
        <v>29</v>
      </c>
      <c r="D530" s="8" t="s">
        <v>10</v>
      </c>
      <c r="E530" s="249" t="s">
        <v>189</v>
      </c>
      <c r="F530" s="250" t="s">
        <v>10</v>
      </c>
      <c r="G530" s="251" t="s">
        <v>380</v>
      </c>
      <c r="H530" s="2"/>
      <c r="I530" s="390">
        <f>SUM(I531)</f>
        <v>148000</v>
      </c>
      <c r="J530" s="390">
        <f t="shared" si="197"/>
        <v>100418</v>
      </c>
      <c r="K530" s="390">
        <f t="shared" si="197"/>
        <v>100418</v>
      </c>
    </row>
    <row r="531" spans="1:12" ht="33.75" customHeight="1" x14ac:dyDescent="0.25">
      <c r="A531" s="537" t="s">
        <v>507</v>
      </c>
      <c r="B531" s="276" t="s">
        <v>52</v>
      </c>
      <c r="C531" s="2" t="s">
        <v>29</v>
      </c>
      <c r="D531" s="8" t="s">
        <v>10</v>
      </c>
      <c r="E531" s="249" t="s">
        <v>189</v>
      </c>
      <c r="F531" s="250" t="s">
        <v>10</v>
      </c>
      <c r="G531" s="251" t="s">
        <v>380</v>
      </c>
      <c r="H531" s="2" t="s">
        <v>16</v>
      </c>
      <c r="I531" s="391">
        <v>148000</v>
      </c>
      <c r="J531" s="391">
        <v>100418</v>
      </c>
      <c r="K531" s="391">
        <v>100418</v>
      </c>
    </row>
    <row r="532" spans="1:12" ht="15.75" x14ac:dyDescent="0.25">
      <c r="A532" s="97" t="s">
        <v>30</v>
      </c>
      <c r="B532" s="26" t="s">
        <v>52</v>
      </c>
      <c r="C532" s="22" t="s">
        <v>29</v>
      </c>
      <c r="D532" s="22" t="s">
        <v>12</v>
      </c>
      <c r="E532" s="261"/>
      <c r="F532" s="262"/>
      <c r="G532" s="263"/>
      <c r="H532" s="22"/>
      <c r="I532" s="388">
        <f>SUM(I533+I617+I622)</f>
        <v>438950067</v>
      </c>
      <c r="J532" s="388">
        <f>SUM(J533+J617+J622)</f>
        <v>254861906</v>
      </c>
      <c r="K532" s="388">
        <f>SUM(K533+K617+K622)</f>
        <v>243340148</v>
      </c>
      <c r="L532" s="437"/>
    </row>
    <row r="533" spans="1:12" ht="31.5" x14ac:dyDescent="0.25">
      <c r="A533" s="27" t="s">
        <v>131</v>
      </c>
      <c r="B533" s="30" t="s">
        <v>52</v>
      </c>
      <c r="C533" s="28" t="s">
        <v>29</v>
      </c>
      <c r="D533" s="28" t="s">
        <v>12</v>
      </c>
      <c r="E533" s="213" t="s">
        <v>417</v>
      </c>
      <c r="F533" s="214" t="s">
        <v>359</v>
      </c>
      <c r="G533" s="215" t="s">
        <v>360</v>
      </c>
      <c r="H533" s="28"/>
      <c r="I533" s="389">
        <f>SUM(I534+I613)</f>
        <v>438000842</v>
      </c>
      <c r="J533" s="389">
        <f>SUM(J534+J613)</f>
        <v>253929647</v>
      </c>
      <c r="K533" s="389">
        <f>SUM(K534+K613)</f>
        <v>242407889</v>
      </c>
    </row>
    <row r="534" spans="1:12" ht="50.25" customHeight="1" x14ac:dyDescent="0.25">
      <c r="A534" s="61" t="s">
        <v>132</v>
      </c>
      <c r="B534" s="334" t="s">
        <v>52</v>
      </c>
      <c r="C534" s="2" t="s">
        <v>29</v>
      </c>
      <c r="D534" s="2" t="s">
        <v>12</v>
      </c>
      <c r="E534" s="216" t="s">
        <v>203</v>
      </c>
      <c r="F534" s="217" t="s">
        <v>359</v>
      </c>
      <c r="G534" s="218" t="s">
        <v>360</v>
      </c>
      <c r="H534" s="2"/>
      <c r="I534" s="390">
        <f>SUM(I535+I601+I607+I604+I610)</f>
        <v>438000842</v>
      </c>
      <c r="J534" s="390">
        <f>SUM(J535+J601+J607+J604+J610)</f>
        <v>253929647</v>
      </c>
      <c r="K534" s="390">
        <f>SUM(K535+K601+K607+K604+K610)</f>
        <v>242407889</v>
      </c>
    </row>
    <row r="535" spans="1:12" ht="15.75" x14ac:dyDescent="0.25">
      <c r="A535" s="61" t="s">
        <v>428</v>
      </c>
      <c r="B535" s="334" t="s">
        <v>52</v>
      </c>
      <c r="C535" s="2" t="s">
        <v>29</v>
      </c>
      <c r="D535" s="2" t="s">
        <v>12</v>
      </c>
      <c r="E535" s="216" t="s">
        <v>203</v>
      </c>
      <c r="F535" s="217" t="s">
        <v>12</v>
      </c>
      <c r="G535" s="218" t="s">
        <v>360</v>
      </c>
      <c r="H535" s="2"/>
      <c r="I535" s="390">
        <f>SUM(I541+I546+I551+I574+I579+I557+I588+I594+I592+I596+I549+I577+I568+I553+I555+I582+I584+I536+I539+I599+I560+I570+I586+I562+I564+I566+I544+I572)</f>
        <v>434154317</v>
      </c>
      <c r="J535" s="390">
        <f>SUM(J541+J546+J551+J574+J579+J557+J588+J594+J592+J596+J549+J577+J568+J553+J555+J582+J584+J536+J539+J599+J560+J570+J586)</f>
        <v>244219098</v>
      </c>
      <c r="K535" s="390">
        <f>SUM(K541+K546+K551+K574+K579+K557+K588+K594+K592+K596+K549+K577+K568+K553+K555+K582+K584+K536+K539+K599+K560+K570+K586)</f>
        <v>240739006</v>
      </c>
    </row>
    <row r="536" spans="1:12" s="596" customFormat="1" ht="63" x14ac:dyDescent="0.25">
      <c r="A536" s="3" t="s">
        <v>745</v>
      </c>
      <c r="B536" s="598" t="s">
        <v>52</v>
      </c>
      <c r="C536" s="5" t="s">
        <v>29</v>
      </c>
      <c r="D536" s="2" t="s">
        <v>12</v>
      </c>
      <c r="E536" s="216" t="s">
        <v>203</v>
      </c>
      <c r="F536" s="217" t="s">
        <v>12</v>
      </c>
      <c r="G536" s="218" t="s">
        <v>740</v>
      </c>
      <c r="H536" s="59"/>
      <c r="I536" s="390">
        <f>SUM(I537:I538)</f>
        <v>11653942</v>
      </c>
      <c r="J536" s="390">
        <f t="shared" ref="J536:K536" si="198">SUM(J537:J538)</f>
        <v>11653942</v>
      </c>
      <c r="K536" s="390">
        <f t="shared" si="198"/>
        <v>11653942</v>
      </c>
    </row>
    <row r="537" spans="1:12" s="596" customFormat="1" ht="63" x14ac:dyDescent="0.25">
      <c r="A537" s="101" t="s">
        <v>75</v>
      </c>
      <c r="B537" s="598" t="s">
        <v>52</v>
      </c>
      <c r="C537" s="5" t="s">
        <v>29</v>
      </c>
      <c r="D537" s="2" t="s">
        <v>12</v>
      </c>
      <c r="E537" s="216" t="s">
        <v>203</v>
      </c>
      <c r="F537" s="217" t="s">
        <v>12</v>
      </c>
      <c r="G537" s="218" t="s">
        <v>740</v>
      </c>
      <c r="H537" s="59" t="s">
        <v>13</v>
      </c>
      <c r="I537" s="392">
        <v>8352000</v>
      </c>
      <c r="J537" s="392">
        <v>8352000</v>
      </c>
      <c r="K537" s="392">
        <v>8352000</v>
      </c>
    </row>
    <row r="538" spans="1:12" s="596" customFormat="1" ht="15.75" x14ac:dyDescent="0.25">
      <c r="A538" s="61" t="s">
        <v>40</v>
      </c>
      <c r="B538" s="598" t="s">
        <v>52</v>
      </c>
      <c r="C538" s="5" t="s">
        <v>29</v>
      </c>
      <c r="D538" s="2" t="s">
        <v>12</v>
      </c>
      <c r="E538" s="216" t="s">
        <v>203</v>
      </c>
      <c r="F538" s="217" t="s">
        <v>12</v>
      </c>
      <c r="G538" s="218" t="s">
        <v>740</v>
      </c>
      <c r="H538" s="59" t="s">
        <v>39</v>
      </c>
      <c r="I538" s="392">
        <v>3301942</v>
      </c>
      <c r="J538" s="392">
        <v>3301942</v>
      </c>
      <c r="K538" s="392">
        <v>3301942</v>
      </c>
    </row>
    <row r="539" spans="1:12" s="596" customFormat="1" ht="94.5" x14ac:dyDescent="0.25">
      <c r="A539" s="3" t="s">
        <v>746</v>
      </c>
      <c r="B539" s="598" t="s">
        <v>52</v>
      </c>
      <c r="C539" s="5" t="s">
        <v>29</v>
      </c>
      <c r="D539" s="2" t="s">
        <v>12</v>
      </c>
      <c r="E539" s="216" t="s">
        <v>203</v>
      </c>
      <c r="F539" s="217" t="s">
        <v>12</v>
      </c>
      <c r="G539" s="218" t="s">
        <v>741</v>
      </c>
      <c r="H539" s="59"/>
      <c r="I539" s="390">
        <f>SUM(I540)</f>
        <v>209822</v>
      </c>
      <c r="J539" s="390">
        <f t="shared" ref="J539:K539" si="199">SUM(J540)</f>
        <v>209822</v>
      </c>
      <c r="K539" s="390">
        <f t="shared" si="199"/>
        <v>209822</v>
      </c>
    </row>
    <row r="540" spans="1:12" s="596" customFormat="1" ht="31.5" x14ac:dyDescent="0.25">
      <c r="A540" s="536" t="s">
        <v>507</v>
      </c>
      <c r="B540" s="598" t="s">
        <v>52</v>
      </c>
      <c r="C540" s="5" t="s">
        <v>29</v>
      </c>
      <c r="D540" s="2" t="s">
        <v>12</v>
      </c>
      <c r="E540" s="216" t="s">
        <v>203</v>
      </c>
      <c r="F540" s="217" t="s">
        <v>12</v>
      </c>
      <c r="G540" s="218" t="s">
        <v>741</v>
      </c>
      <c r="H540" s="59" t="s">
        <v>16</v>
      </c>
      <c r="I540" s="392">
        <v>209822</v>
      </c>
      <c r="J540" s="392">
        <v>209822</v>
      </c>
      <c r="K540" s="392">
        <v>209822</v>
      </c>
    </row>
    <row r="541" spans="1:12" ht="94.5" x14ac:dyDescent="0.25">
      <c r="A541" s="543" t="s">
        <v>134</v>
      </c>
      <c r="B541" s="334" t="s">
        <v>52</v>
      </c>
      <c r="C541" s="2" t="s">
        <v>29</v>
      </c>
      <c r="D541" s="2" t="s">
        <v>12</v>
      </c>
      <c r="E541" s="216" t="s">
        <v>203</v>
      </c>
      <c r="F541" s="217" t="s">
        <v>12</v>
      </c>
      <c r="G541" s="218" t="s">
        <v>421</v>
      </c>
      <c r="H541" s="2"/>
      <c r="I541" s="390">
        <f>SUM(I542:I543)</f>
        <v>180842891</v>
      </c>
      <c r="J541" s="390">
        <f t="shared" ref="J541:K541" si="200">SUM(J542:J543)</f>
        <v>191726122</v>
      </c>
      <c r="K541" s="390">
        <f t="shared" si="200"/>
        <v>191726122</v>
      </c>
    </row>
    <row r="542" spans="1:12" ht="63" x14ac:dyDescent="0.25">
      <c r="A542" s="101" t="s">
        <v>75</v>
      </c>
      <c r="B542" s="334" t="s">
        <v>52</v>
      </c>
      <c r="C542" s="2" t="s">
        <v>29</v>
      </c>
      <c r="D542" s="2" t="s">
        <v>12</v>
      </c>
      <c r="E542" s="216" t="s">
        <v>203</v>
      </c>
      <c r="F542" s="217" t="s">
        <v>12</v>
      </c>
      <c r="G542" s="218" t="s">
        <v>421</v>
      </c>
      <c r="H542" s="2" t="s">
        <v>13</v>
      </c>
      <c r="I542" s="392">
        <v>176023383</v>
      </c>
      <c r="J542" s="392">
        <v>186906614</v>
      </c>
      <c r="K542" s="392">
        <v>186906614</v>
      </c>
    </row>
    <row r="543" spans="1:12" ht="31.5" x14ac:dyDescent="0.25">
      <c r="A543" s="535" t="s">
        <v>507</v>
      </c>
      <c r="B543" s="6" t="s">
        <v>52</v>
      </c>
      <c r="C543" s="2" t="s">
        <v>29</v>
      </c>
      <c r="D543" s="2" t="s">
        <v>12</v>
      </c>
      <c r="E543" s="216" t="s">
        <v>203</v>
      </c>
      <c r="F543" s="217" t="s">
        <v>12</v>
      </c>
      <c r="G543" s="218" t="s">
        <v>421</v>
      </c>
      <c r="H543" s="2" t="s">
        <v>16</v>
      </c>
      <c r="I543" s="392">
        <v>4819508</v>
      </c>
      <c r="J543" s="392">
        <v>4819508</v>
      </c>
      <c r="K543" s="392">
        <v>4819508</v>
      </c>
    </row>
    <row r="544" spans="1:12" s="658" customFormat="1" ht="31.5" x14ac:dyDescent="0.25">
      <c r="A544" s="542" t="s">
        <v>873</v>
      </c>
      <c r="B544" s="6" t="s">
        <v>52</v>
      </c>
      <c r="C544" s="2" t="s">
        <v>29</v>
      </c>
      <c r="D544" s="2" t="s">
        <v>12</v>
      </c>
      <c r="E544" s="216" t="s">
        <v>203</v>
      </c>
      <c r="F544" s="217" t="s">
        <v>12</v>
      </c>
      <c r="G544" s="218" t="s">
        <v>872</v>
      </c>
      <c r="H544" s="2"/>
      <c r="I544" s="390">
        <f>SUM(I545)</f>
        <v>6077682</v>
      </c>
      <c r="J544" s="390">
        <f t="shared" ref="J544:K544" si="201">SUM(J545)</f>
        <v>0</v>
      </c>
      <c r="K544" s="390">
        <f t="shared" si="201"/>
        <v>0</v>
      </c>
    </row>
    <row r="545" spans="1:11" s="658" customFormat="1" ht="31.5" x14ac:dyDescent="0.25">
      <c r="A545" s="535" t="s">
        <v>507</v>
      </c>
      <c r="B545" s="6" t="s">
        <v>52</v>
      </c>
      <c r="C545" s="2" t="s">
        <v>29</v>
      </c>
      <c r="D545" s="2" t="s">
        <v>12</v>
      </c>
      <c r="E545" s="216" t="s">
        <v>203</v>
      </c>
      <c r="F545" s="217" t="s">
        <v>12</v>
      </c>
      <c r="G545" s="218" t="s">
        <v>872</v>
      </c>
      <c r="H545" s="2" t="s">
        <v>16</v>
      </c>
      <c r="I545" s="392">
        <v>6077682</v>
      </c>
      <c r="J545" s="392"/>
      <c r="K545" s="392"/>
    </row>
    <row r="546" spans="1:11" ht="31.5" x14ac:dyDescent="0.25">
      <c r="A546" s="542" t="s">
        <v>514</v>
      </c>
      <c r="B546" s="6" t="s">
        <v>52</v>
      </c>
      <c r="C546" s="2" t="s">
        <v>29</v>
      </c>
      <c r="D546" s="2" t="s">
        <v>12</v>
      </c>
      <c r="E546" s="216" t="s">
        <v>203</v>
      </c>
      <c r="F546" s="217" t="s">
        <v>12</v>
      </c>
      <c r="G546" s="218" t="s">
        <v>513</v>
      </c>
      <c r="H546" s="2"/>
      <c r="I546" s="390">
        <f>SUM(I547:I548)</f>
        <v>97515</v>
      </c>
      <c r="J546" s="390">
        <f t="shared" ref="J546:K546" si="202">SUM(J547:J548)</f>
        <v>97515</v>
      </c>
      <c r="K546" s="390">
        <f t="shared" si="202"/>
        <v>97515</v>
      </c>
    </row>
    <row r="547" spans="1:11" ht="63" x14ac:dyDescent="0.25">
      <c r="A547" s="101" t="s">
        <v>75</v>
      </c>
      <c r="B547" s="6" t="s">
        <v>52</v>
      </c>
      <c r="C547" s="2" t="s">
        <v>29</v>
      </c>
      <c r="D547" s="2" t="s">
        <v>12</v>
      </c>
      <c r="E547" s="216" t="s">
        <v>203</v>
      </c>
      <c r="F547" s="217" t="s">
        <v>12</v>
      </c>
      <c r="G547" s="218" t="s">
        <v>513</v>
      </c>
      <c r="H547" s="2" t="s">
        <v>13</v>
      </c>
      <c r="I547" s="392">
        <v>75762</v>
      </c>
      <c r="J547" s="392">
        <v>75762</v>
      </c>
      <c r="K547" s="392">
        <v>75762</v>
      </c>
    </row>
    <row r="548" spans="1:11" ht="15.75" x14ac:dyDescent="0.25">
      <c r="A548" s="61" t="s">
        <v>40</v>
      </c>
      <c r="B548" s="6" t="s">
        <v>52</v>
      </c>
      <c r="C548" s="2" t="s">
        <v>29</v>
      </c>
      <c r="D548" s="2" t="s">
        <v>12</v>
      </c>
      <c r="E548" s="216" t="s">
        <v>203</v>
      </c>
      <c r="F548" s="217" t="s">
        <v>12</v>
      </c>
      <c r="G548" s="218" t="s">
        <v>513</v>
      </c>
      <c r="H548" s="2" t="s">
        <v>39</v>
      </c>
      <c r="I548" s="392">
        <v>21753</v>
      </c>
      <c r="J548" s="392">
        <v>21753</v>
      </c>
      <c r="K548" s="392">
        <v>21753</v>
      </c>
    </row>
    <row r="549" spans="1:11" ht="47.25" x14ac:dyDescent="0.25">
      <c r="A549" s="543" t="s">
        <v>586</v>
      </c>
      <c r="B549" s="6" t="s">
        <v>52</v>
      </c>
      <c r="C549" s="2" t="s">
        <v>29</v>
      </c>
      <c r="D549" s="2" t="s">
        <v>12</v>
      </c>
      <c r="E549" s="216" t="s">
        <v>203</v>
      </c>
      <c r="F549" s="217" t="s">
        <v>12</v>
      </c>
      <c r="G549" s="218" t="s">
        <v>585</v>
      </c>
      <c r="H549" s="2"/>
      <c r="I549" s="390">
        <f>SUM(I550)</f>
        <v>402981</v>
      </c>
      <c r="J549" s="390">
        <f t="shared" ref="J549:K549" si="203">SUM(J550)</f>
        <v>402981</v>
      </c>
      <c r="K549" s="390">
        <f t="shared" si="203"/>
        <v>402981</v>
      </c>
    </row>
    <row r="550" spans="1:11" ht="31.5" x14ac:dyDescent="0.25">
      <c r="A550" s="535" t="s">
        <v>507</v>
      </c>
      <c r="B550" s="6" t="s">
        <v>52</v>
      </c>
      <c r="C550" s="2" t="s">
        <v>29</v>
      </c>
      <c r="D550" s="2" t="s">
        <v>12</v>
      </c>
      <c r="E550" s="216" t="s">
        <v>203</v>
      </c>
      <c r="F550" s="217" t="s">
        <v>12</v>
      </c>
      <c r="G550" s="218" t="s">
        <v>585</v>
      </c>
      <c r="H550" s="2" t="s">
        <v>16</v>
      </c>
      <c r="I550" s="392">
        <v>402981</v>
      </c>
      <c r="J550" s="392">
        <v>402981</v>
      </c>
      <c r="K550" s="392">
        <v>402981</v>
      </c>
    </row>
    <row r="551" spans="1:11" ht="63" x14ac:dyDescent="0.25">
      <c r="A551" s="542" t="s">
        <v>557</v>
      </c>
      <c r="B551" s="6" t="s">
        <v>52</v>
      </c>
      <c r="C551" s="2" t="s">
        <v>29</v>
      </c>
      <c r="D551" s="2" t="s">
        <v>12</v>
      </c>
      <c r="E551" s="216" t="s">
        <v>203</v>
      </c>
      <c r="F551" s="217" t="s">
        <v>12</v>
      </c>
      <c r="G551" s="218" t="s">
        <v>512</v>
      </c>
      <c r="H551" s="2"/>
      <c r="I551" s="390">
        <f>SUM(I552)</f>
        <v>402235</v>
      </c>
      <c r="J551" s="390">
        <f t="shared" ref="J551:K551" si="204">SUM(J552)</f>
        <v>402235</v>
      </c>
      <c r="K551" s="390">
        <f t="shared" si="204"/>
        <v>402235</v>
      </c>
    </row>
    <row r="552" spans="1:11" ht="31.5" x14ac:dyDescent="0.25">
      <c r="A552" s="535" t="s">
        <v>507</v>
      </c>
      <c r="B552" s="6" t="s">
        <v>52</v>
      </c>
      <c r="C552" s="2" t="s">
        <v>29</v>
      </c>
      <c r="D552" s="2" t="s">
        <v>12</v>
      </c>
      <c r="E552" s="216" t="s">
        <v>203</v>
      </c>
      <c r="F552" s="217" t="s">
        <v>12</v>
      </c>
      <c r="G552" s="218" t="s">
        <v>512</v>
      </c>
      <c r="H552" s="2" t="s">
        <v>16</v>
      </c>
      <c r="I552" s="392">
        <v>402235</v>
      </c>
      <c r="J552" s="392">
        <v>402235</v>
      </c>
      <c r="K552" s="392">
        <v>402235</v>
      </c>
    </row>
    <row r="553" spans="1:11" s="492" customFormat="1" ht="50.25" customHeight="1" x14ac:dyDescent="0.25">
      <c r="A553" s="617" t="s">
        <v>774</v>
      </c>
      <c r="B553" s="6" t="s">
        <v>52</v>
      </c>
      <c r="C553" s="2" t="s">
        <v>29</v>
      </c>
      <c r="D553" s="2" t="s">
        <v>12</v>
      </c>
      <c r="E553" s="216" t="s">
        <v>203</v>
      </c>
      <c r="F553" s="217" t="s">
        <v>12</v>
      </c>
      <c r="G553" s="218" t="s">
        <v>660</v>
      </c>
      <c r="H553" s="2"/>
      <c r="I553" s="390">
        <f>SUM(I554)</f>
        <v>2315286</v>
      </c>
      <c r="J553" s="390">
        <f t="shared" ref="J553:K553" si="205">SUM(J554)</f>
        <v>0</v>
      </c>
      <c r="K553" s="390">
        <f t="shared" si="205"/>
        <v>0</v>
      </c>
    </row>
    <row r="554" spans="1:11" s="492" customFormat="1" ht="31.5" x14ac:dyDescent="0.25">
      <c r="A554" s="540" t="s">
        <v>507</v>
      </c>
      <c r="B554" s="6" t="s">
        <v>52</v>
      </c>
      <c r="C554" s="2" t="s">
        <v>29</v>
      </c>
      <c r="D554" s="2" t="s">
        <v>12</v>
      </c>
      <c r="E554" s="216" t="s">
        <v>203</v>
      </c>
      <c r="F554" s="217" t="s">
        <v>12</v>
      </c>
      <c r="G554" s="218" t="s">
        <v>660</v>
      </c>
      <c r="H554" s="2" t="s">
        <v>16</v>
      </c>
      <c r="I554" s="392">
        <v>2315286</v>
      </c>
      <c r="J554" s="392"/>
      <c r="K554" s="392"/>
    </row>
    <row r="555" spans="1:11" s="494" customFormat="1" ht="63" x14ac:dyDescent="0.25">
      <c r="A555" s="617" t="s">
        <v>775</v>
      </c>
      <c r="B555" s="6" t="s">
        <v>52</v>
      </c>
      <c r="C555" s="2" t="s">
        <v>29</v>
      </c>
      <c r="D555" s="2" t="s">
        <v>12</v>
      </c>
      <c r="E555" s="216" t="s">
        <v>203</v>
      </c>
      <c r="F555" s="217" t="s">
        <v>12</v>
      </c>
      <c r="G555" s="218" t="s">
        <v>661</v>
      </c>
      <c r="H555" s="2"/>
      <c r="I555" s="390">
        <f>SUM(I556)</f>
        <v>1994460</v>
      </c>
      <c r="J555" s="390">
        <f t="shared" ref="J555:K555" si="206">SUM(J556)</f>
        <v>0</v>
      </c>
      <c r="K555" s="390">
        <f t="shared" si="206"/>
        <v>0</v>
      </c>
    </row>
    <row r="556" spans="1:11" s="494" customFormat="1" ht="31.5" x14ac:dyDescent="0.25">
      <c r="A556" s="535" t="s">
        <v>507</v>
      </c>
      <c r="B556" s="6" t="s">
        <v>52</v>
      </c>
      <c r="C556" s="2" t="s">
        <v>29</v>
      </c>
      <c r="D556" s="2" t="s">
        <v>12</v>
      </c>
      <c r="E556" s="216" t="s">
        <v>203</v>
      </c>
      <c r="F556" s="217" t="s">
        <v>12</v>
      </c>
      <c r="G556" s="218" t="s">
        <v>661</v>
      </c>
      <c r="H556" s="2" t="s">
        <v>16</v>
      </c>
      <c r="I556" s="392">
        <v>1994460</v>
      </c>
      <c r="J556" s="392"/>
      <c r="K556" s="392"/>
    </row>
    <row r="557" spans="1:11" ht="47.25" x14ac:dyDescent="0.25">
      <c r="A557" s="544" t="s">
        <v>628</v>
      </c>
      <c r="B557" s="334" t="s">
        <v>52</v>
      </c>
      <c r="C557" s="5" t="s">
        <v>29</v>
      </c>
      <c r="D557" s="5" t="s">
        <v>12</v>
      </c>
      <c r="E557" s="216" t="s">
        <v>203</v>
      </c>
      <c r="F557" s="217" t="s">
        <v>12</v>
      </c>
      <c r="G557" s="218" t="s">
        <v>627</v>
      </c>
      <c r="H557" s="2"/>
      <c r="I557" s="390">
        <f>SUM(I558:I559)</f>
        <v>4670134</v>
      </c>
      <c r="J557" s="390">
        <f t="shared" ref="J557:K557" si="207">SUM(J558:J559)</f>
        <v>4665347</v>
      </c>
      <c r="K557" s="390">
        <f t="shared" si="207"/>
        <v>4376382</v>
      </c>
    </row>
    <row r="558" spans="1:11" ht="31.5" x14ac:dyDescent="0.25">
      <c r="A558" s="535" t="s">
        <v>507</v>
      </c>
      <c r="B558" s="334" t="s">
        <v>52</v>
      </c>
      <c r="C558" s="5" t="s">
        <v>29</v>
      </c>
      <c r="D558" s="5" t="s">
        <v>12</v>
      </c>
      <c r="E558" s="216" t="s">
        <v>203</v>
      </c>
      <c r="F558" s="217" t="s">
        <v>12</v>
      </c>
      <c r="G558" s="218" t="s">
        <v>627</v>
      </c>
      <c r="H558" s="2" t="s">
        <v>16</v>
      </c>
      <c r="I558" s="392">
        <v>4648207</v>
      </c>
      <c r="J558" s="392">
        <v>4665347</v>
      </c>
      <c r="K558" s="392">
        <v>4376382</v>
      </c>
    </row>
    <row r="559" spans="1:11" s="663" customFormat="1" ht="15.75" x14ac:dyDescent="0.25">
      <c r="A559" s="61" t="s">
        <v>40</v>
      </c>
      <c r="B559" s="664" t="s">
        <v>52</v>
      </c>
      <c r="C559" s="5" t="s">
        <v>29</v>
      </c>
      <c r="D559" s="5" t="s">
        <v>12</v>
      </c>
      <c r="E559" s="216" t="s">
        <v>203</v>
      </c>
      <c r="F559" s="217" t="s">
        <v>12</v>
      </c>
      <c r="G559" s="218" t="s">
        <v>627</v>
      </c>
      <c r="H559" s="2" t="s">
        <v>39</v>
      </c>
      <c r="I559" s="392">
        <v>21927</v>
      </c>
      <c r="J559" s="392"/>
      <c r="K559" s="392"/>
    </row>
    <row r="560" spans="1:11" s="615" customFormat="1" ht="63" x14ac:dyDescent="0.25">
      <c r="A560" s="523" t="s">
        <v>821</v>
      </c>
      <c r="B560" s="616" t="s">
        <v>52</v>
      </c>
      <c r="C560" s="5" t="s">
        <v>29</v>
      </c>
      <c r="D560" s="5" t="s">
        <v>12</v>
      </c>
      <c r="E560" s="216" t="s">
        <v>203</v>
      </c>
      <c r="F560" s="217" t="s">
        <v>12</v>
      </c>
      <c r="G560" s="218" t="s">
        <v>817</v>
      </c>
      <c r="H560" s="2"/>
      <c r="I560" s="390">
        <f>SUM(I561)</f>
        <v>37839805</v>
      </c>
      <c r="J560" s="390">
        <f>SUM(J561)</f>
        <v>0</v>
      </c>
      <c r="K560" s="390">
        <f>SUM(K561)</f>
        <v>0</v>
      </c>
    </row>
    <row r="561" spans="1:11" s="615" customFormat="1" ht="31.5" x14ac:dyDescent="0.25">
      <c r="A561" s="522" t="s">
        <v>507</v>
      </c>
      <c r="B561" s="616" t="s">
        <v>52</v>
      </c>
      <c r="C561" s="5" t="s">
        <v>29</v>
      </c>
      <c r="D561" s="5" t="s">
        <v>12</v>
      </c>
      <c r="E561" s="216" t="s">
        <v>203</v>
      </c>
      <c r="F561" s="217" t="s">
        <v>12</v>
      </c>
      <c r="G561" s="218" t="s">
        <v>817</v>
      </c>
      <c r="H561" s="2" t="s">
        <v>16</v>
      </c>
      <c r="I561" s="392">
        <v>37839805</v>
      </c>
      <c r="J561" s="392"/>
      <c r="K561" s="392"/>
    </row>
    <row r="562" spans="1:11" s="635" customFormat="1" ht="63" x14ac:dyDescent="0.25">
      <c r="A562" s="523" t="s">
        <v>822</v>
      </c>
      <c r="B562" s="637" t="s">
        <v>52</v>
      </c>
      <c r="C562" s="5" t="s">
        <v>29</v>
      </c>
      <c r="D562" s="5" t="s">
        <v>12</v>
      </c>
      <c r="E562" s="216" t="s">
        <v>203</v>
      </c>
      <c r="F562" s="217" t="s">
        <v>12</v>
      </c>
      <c r="G562" s="218" t="s">
        <v>818</v>
      </c>
      <c r="H562" s="2"/>
      <c r="I562" s="390">
        <f>SUM(I563)</f>
        <v>23111694</v>
      </c>
      <c r="J562" s="390">
        <f>SUM(J563)</f>
        <v>0</v>
      </c>
      <c r="K562" s="390">
        <f>SUM(K563)</f>
        <v>0</v>
      </c>
    </row>
    <row r="563" spans="1:11" s="635" customFormat="1" ht="31.5" x14ac:dyDescent="0.25">
      <c r="A563" s="522" t="s">
        <v>507</v>
      </c>
      <c r="B563" s="637" t="s">
        <v>52</v>
      </c>
      <c r="C563" s="5" t="s">
        <v>29</v>
      </c>
      <c r="D563" s="5" t="s">
        <v>12</v>
      </c>
      <c r="E563" s="216" t="s">
        <v>203</v>
      </c>
      <c r="F563" s="217" t="s">
        <v>12</v>
      </c>
      <c r="G563" s="218" t="s">
        <v>818</v>
      </c>
      <c r="H563" s="2" t="s">
        <v>16</v>
      </c>
      <c r="I563" s="392">
        <v>23111694</v>
      </c>
      <c r="J563" s="392"/>
      <c r="K563" s="392"/>
    </row>
    <row r="564" spans="1:11" s="635" customFormat="1" ht="78.75" x14ac:dyDescent="0.25">
      <c r="A564" s="523" t="s">
        <v>823</v>
      </c>
      <c r="B564" s="637" t="s">
        <v>52</v>
      </c>
      <c r="C564" s="5" t="s">
        <v>29</v>
      </c>
      <c r="D564" s="5" t="s">
        <v>12</v>
      </c>
      <c r="E564" s="216" t="s">
        <v>203</v>
      </c>
      <c r="F564" s="217" t="s">
        <v>12</v>
      </c>
      <c r="G564" s="218" t="s">
        <v>819</v>
      </c>
      <c r="H564" s="2"/>
      <c r="I564" s="390">
        <f>SUM(I565)</f>
        <v>26374229</v>
      </c>
      <c r="J564" s="390">
        <f>SUM(J565)</f>
        <v>0</v>
      </c>
      <c r="K564" s="390">
        <f>SUM(K565)</f>
        <v>0</v>
      </c>
    </row>
    <row r="565" spans="1:11" s="635" customFormat="1" ht="31.5" x14ac:dyDescent="0.25">
      <c r="A565" s="522" t="s">
        <v>507</v>
      </c>
      <c r="B565" s="637" t="s">
        <v>52</v>
      </c>
      <c r="C565" s="5" t="s">
        <v>29</v>
      </c>
      <c r="D565" s="5" t="s">
        <v>12</v>
      </c>
      <c r="E565" s="216" t="s">
        <v>203</v>
      </c>
      <c r="F565" s="217" t="s">
        <v>12</v>
      </c>
      <c r="G565" s="218" t="s">
        <v>819</v>
      </c>
      <c r="H565" s="2" t="s">
        <v>16</v>
      </c>
      <c r="I565" s="392">
        <v>26374229</v>
      </c>
      <c r="J565" s="392"/>
      <c r="K565" s="392"/>
    </row>
    <row r="566" spans="1:11" s="635" customFormat="1" ht="78.75" x14ac:dyDescent="0.25">
      <c r="A566" s="523" t="s">
        <v>824</v>
      </c>
      <c r="B566" s="637" t="s">
        <v>52</v>
      </c>
      <c r="C566" s="5" t="s">
        <v>29</v>
      </c>
      <c r="D566" s="5" t="s">
        <v>12</v>
      </c>
      <c r="E566" s="216" t="s">
        <v>203</v>
      </c>
      <c r="F566" s="217" t="s">
        <v>12</v>
      </c>
      <c r="G566" s="218" t="s">
        <v>820</v>
      </c>
      <c r="H566" s="2"/>
      <c r="I566" s="390">
        <f>SUM(I567)</f>
        <v>84834603</v>
      </c>
      <c r="J566" s="390">
        <f>SUM(J567)</f>
        <v>0</v>
      </c>
      <c r="K566" s="390">
        <f>SUM(K567)</f>
        <v>0</v>
      </c>
    </row>
    <row r="567" spans="1:11" s="635" customFormat="1" ht="31.5" x14ac:dyDescent="0.25">
      <c r="A567" s="522" t="s">
        <v>507</v>
      </c>
      <c r="B567" s="637" t="s">
        <v>52</v>
      </c>
      <c r="C567" s="5" t="s">
        <v>29</v>
      </c>
      <c r="D567" s="5" t="s">
        <v>12</v>
      </c>
      <c r="E567" s="216" t="s">
        <v>203</v>
      </c>
      <c r="F567" s="217" t="s">
        <v>12</v>
      </c>
      <c r="G567" s="218" t="s">
        <v>820</v>
      </c>
      <c r="H567" s="2" t="s">
        <v>16</v>
      </c>
      <c r="I567" s="392">
        <v>84834603</v>
      </c>
      <c r="J567" s="392"/>
      <c r="K567" s="392"/>
    </row>
    <row r="568" spans="1:11" s="488" customFormat="1" ht="94.5" x14ac:dyDescent="0.25">
      <c r="A568" s="538" t="s">
        <v>855</v>
      </c>
      <c r="B568" s="6" t="s">
        <v>52</v>
      </c>
      <c r="C568" s="2" t="s">
        <v>29</v>
      </c>
      <c r="D568" s="2" t="s">
        <v>12</v>
      </c>
      <c r="E568" s="216" t="s">
        <v>203</v>
      </c>
      <c r="F568" s="217" t="s">
        <v>12</v>
      </c>
      <c r="G568" s="218" t="s">
        <v>854</v>
      </c>
      <c r="H568" s="2"/>
      <c r="I568" s="390">
        <f>SUM(I569)</f>
        <v>10179472</v>
      </c>
      <c r="J568" s="390">
        <f t="shared" ref="J568:K568" si="208">SUM(J569)</f>
        <v>11952360</v>
      </c>
      <c r="K568" s="390">
        <f t="shared" si="208"/>
        <v>11952360</v>
      </c>
    </row>
    <row r="569" spans="1:11" s="488" customFormat="1" ht="63" x14ac:dyDescent="0.25">
      <c r="A569" s="101" t="s">
        <v>75</v>
      </c>
      <c r="B569" s="6" t="s">
        <v>52</v>
      </c>
      <c r="C569" s="2" t="s">
        <v>29</v>
      </c>
      <c r="D569" s="2" t="s">
        <v>12</v>
      </c>
      <c r="E569" s="216" t="s">
        <v>203</v>
      </c>
      <c r="F569" s="217" t="s">
        <v>12</v>
      </c>
      <c r="G569" s="218" t="s">
        <v>854</v>
      </c>
      <c r="H569" s="2" t="s">
        <v>13</v>
      </c>
      <c r="I569" s="392">
        <v>10179472</v>
      </c>
      <c r="J569" s="392">
        <v>11952360</v>
      </c>
      <c r="K569" s="392">
        <v>11952360</v>
      </c>
    </row>
    <row r="570" spans="1:11" s="615" customFormat="1" ht="31.5" x14ac:dyDescent="0.25">
      <c r="A570" s="523" t="s">
        <v>787</v>
      </c>
      <c r="B570" s="616" t="s">
        <v>52</v>
      </c>
      <c r="C570" s="5" t="s">
        <v>29</v>
      </c>
      <c r="D570" s="5" t="s">
        <v>12</v>
      </c>
      <c r="E570" s="216" t="s">
        <v>203</v>
      </c>
      <c r="F570" s="217" t="s">
        <v>12</v>
      </c>
      <c r="G570" s="218" t="s">
        <v>788</v>
      </c>
      <c r="H570" s="2"/>
      <c r="I570" s="390">
        <f>SUM(I571)</f>
        <v>7012567</v>
      </c>
      <c r="J570" s="390">
        <f>SUM(J571)</f>
        <v>0</v>
      </c>
      <c r="K570" s="390">
        <f>SUM(K571)</f>
        <v>0</v>
      </c>
    </row>
    <row r="571" spans="1:11" s="615" customFormat="1" ht="31.5" x14ac:dyDescent="0.25">
      <c r="A571" s="522" t="s">
        <v>507</v>
      </c>
      <c r="B571" s="616" t="s">
        <v>52</v>
      </c>
      <c r="C571" s="5" t="s">
        <v>29</v>
      </c>
      <c r="D571" s="5" t="s">
        <v>12</v>
      </c>
      <c r="E571" s="216" t="s">
        <v>203</v>
      </c>
      <c r="F571" s="217" t="s">
        <v>12</v>
      </c>
      <c r="G571" s="218" t="s">
        <v>788</v>
      </c>
      <c r="H571" s="2" t="s">
        <v>16</v>
      </c>
      <c r="I571" s="392">
        <v>7012567</v>
      </c>
      <c r="J571" s="392"/>
      <c r="K571" s="392"/>
    </row>
    <row r="572" spans="1:11" s="658" customFormat="1" ht="31.5" x14ac:dyDescent="0.25">
      <c r="A572" s="543" t="s">
        <v>504</v>
      </c>
      <c r="B572" s="6" t="s">
        <v>52</v>
      </c>
      <c r="C572" s="44" t="s">
        <v>29</v>
      </c>
      <c r="D572" s="44" t="s">
        <v>12</v>
      </c>
      <c r="E572" s="252" t="s">
        <v>203</v>
      </c>
      <c r="F572" s="253" t="s">
        <v>12</v>
      </c>
      <c r="G572" s="254" t="s">
        <v>503</v>
      </c>
      <c r="H572" s="44"/>
      <c r="I572" s="390">
        <f>SUM(I573)</f>
        <v>3272598</v>
      </c>
      <c r="J572" s="390">
        <f>SUM(J573)</f>
        <v>0</v>
      </c>
      <c r="K572" s="390">
        <f>SUM(K573)</f>
        <v>0</v>
      </c>
    </row>
    <row r="573" spans="1:11" s="658" customFormat="1" ht="31.5" x14ac:dyDescent="0.25">
      <c r="A573" s="546" t="s">
        <v>507</v>
      </c>
      <c r="B573" s="6" t="s">
        <v>52</v>
      </c>
      <c r="C573" s="59" t="s">
        <v>29</v>
      </c>
      <c r="D573" s="44" t="s">
        <v>12</v>
      </c>
      <c r="E573" s="252" t="s">
        <v>203</v>
      </c>
      <c r="F573" s="253" t="s">
        <v>12</v>
      </c>
      <c r="G573" s="254" t="s">
        <v>503</v>
      </c>
      <c r="H573" s="44" t="s">
        <v>16</v>
      </c>
      <c r="I573" s="392">
        <v>3272598</v>
      </c>
      <c r="J573" s="392"/>
      <c r="K573" s="392"/>
    </row>
    <row r="574" spans="1:11" ht="31.5" x14ac:dyDescent="0.25">
      <c r="A574" s="545" t="s">
        <v>422</v>
      </c>
      <c r="B574" s="6" t="s">
        <v>52</v>
      </c>
      <c r="C574" s="2" t="s">
        <v>29</v>
      </c>
      <c r="D574" s="2" t="s">
        <v>12</v>
      </c>
      <c r="E574" s="216" t="s">
        <v>203</v>
      </c>
      <c r="F574" s="217" t="s">
        <v>12</v>
      </c>
      <c r="G574" s="218" t="s">
        <v>423</v>
      </c>
      <c r="H574" s="2"/>
      <c r="I574" s="390">
        <f>SUM(I575:I576)</f>
        <v>906415</v>
      </c>
      <c r="J574" s="390">
        <f t="shared" ref="J574:K574" si="209">SUM(J575:J576)</f>
        <v>972829</v>
      </c>
      <c r="K574" s="390">
        <f t="shared" si="209"/>
        <v>972829</v>
      </c>
    </row>
    <row r="575" spans="1:11" ht="63" x14ac:dyDescent="0.25">
      <c r="A575" s="101" t="s">
        <v>75</v>
      </c>
      <c r="B575" s="334" t="s">
        <v>52</v>
      </c>
      <c r="C575" s="2" t="s">
        <v>29</v>
      </c>
      <c r="D575" s="2" t="s">
        <v>12</v>
      </c>
      <c r="E575" s="216" t="s">
        <v>203</v>
      </c>
      <c r="F575" s="217" t="s">
        <v>12</v>
      </c>
      <c r="G575" s="218" t="s">
        <v>423</v>
      </c>
      <c r="H575" s="2" t="s">
        <v>13</v>
      </c>
      <c r="I575" s="392">
        <v>688885</v>
      </c>
      <c r="J575" s="392">
        <v>755299</v>
      </c>
      <c r="K575" s="392">
        <v>755299</v>
      </c>
    </row>
    <row r="576" spans="1:11" ht="15.75" x14ac:dyDescent="0.25">
      <c r="A576" s="61" t="s">
        <v>40</v>
      </c>
      <c r="B576" s="334" t="s">
        <v>52</v>
      </c>
      <c r="C576" s="2" t="s">
        <v>29</v>
      </c>
      <c r="D576" s="2" t="s">
        <v>12</v>
      </c>
      <c r="E576" s="216" t="s">
        <v>203</v>
      </c>
      <c r="F576" s="217" t="s">
        <v>12</v>
      </c>
      <c r="G576" s="218" t="s">
        <v>423</v>
      </c>
      <c r="H576" s="264" t="s">
        <v>39</v>
      </c>
      <c r="I576" s="392">
        <v>217530</v>
      </c>
      <c r="J576" s="392">
        <v>217530</v>
      </c>
      <c r="K576" s="392">
        <v>217530</v>
      </c>
    </row>
    <row r="577" spans="1:11" ht="47.25" x14ac:dyDescent="0.25">
      <c r="A577" s="543" t="s">
        <v>588</v>
      </c>
      <c r="B577" s="6" t="s">
        <v>52</v>
      </c>
      <c r="C577" s="44" t="s">
        <v>29</v>
      </c>
      <c r="D577" s="44" t="s">
        <v>12</v>
      </c>
      <c r="E577" s="252" t="s">
        <v>203</v>
      </c>
      <c r="F577" s="253" t="s">
        <v>12</v>
      </c>
      <c r="G577" s="254" t="s">
        <v>587</v>
      </c>
      <c r="H577" s="44"/>
      <c r="I577" s="390">
        <f>SUM(I578)</f>
        <v>706537</v>
      </c>
      <c r="J577" s="390">
        <f t="shared" ref="J577:K577" si="210">SUM(J578)</f>
        <v>903000</v>
      </c>
      <c r="K577" s="390">
        <f t="shared" si="210"/>
        <v>903000</v>
      </c>
    </row>
    <row r="578" spans="1:11" ht="31.5" x14ac:dyDescent="0.25">
      <c r="A578" s="546" t="s">
        <v>507</v>
      </c>
      <c r="B578" s="6" t="s">
        <v>52</v>
      </c>
      <c r="C578" s="59" t="s">
        <v>29</v>
      </c>
      <c r="D578" s="44" t="s">
        <v>12</v>
      </c>
      <c r="E578" s="252" t="s">
        <v>203</v>
      </c>
      <c r="F578" s="253" t="s">
        <v>12</v>
      </c>
      <c r="G578" s="254" t="s">
        <v>587</v>
      </c>
      <c r="H578" s="44" t="s">
        <v>16</v>
      </c>
      <c r="I578" s="392">
        <v>706537</v>
      </c>
      <c r="J578" s="392">
        <v>903000</v>
      </c>
      <c r="K578" s="392">
        <v>903000</v>
      </c>
    </row>
    <row r="579" spans="1:11" ht="63" x14ac:dyDescent="0.25">
      <c r="A579" s="545" t="s">
        <v>549</v>
      </c>
      <c r="B579" s="6" t="s">
        <v>52</v>
      </c>
      <c r="C579" s="44" t="s">
        <v>29</v>
      </c>
      <c r="D579" s="44" t="s">
        <v>12</v>
      </c>
      <c r="E579" s="252" t="s">
        <v>203</v>
      </c>
      <c r="F579" s="253" t="s">
        <v>12</v>
      </c>
      <c r="G579" s="254" t="s">
        <v>424</v>
      </c>
      <c r="H579" s="44"/>
      <c r="I579" s="390">
        <f>SUM(I580+I581)</f>
        <v>3893189</v>
      </c>
      <c r="J579" s="390">
        <f t="shared" ref="J579:K579" si="211">SUM(J580+J581)</f>
        <v>3736705</v>
      </c>
      <c r="K579" s="390">
        <f t="shared" si="211"/>
        <v>3736705</v>
      </c>
    </row>
    <row r="580" spans="1:11" ht="31.5" x14ac:dyDescent="0.25">
      <c r="A580" s="546" t="s">
        <v>507</v>
      </c>
      <c r="B580" s="6" t="s">
        <v>52</v>
      </c>
      <c r="C580" s="59" t="s">
        <v>29</v>
      </c>
      <c r="D580" s="44" t="s">
        <v>12</v>
      </c>
      <c r="E580" s="252" t="s">
        <v>203</v>
      </c>
      <c r="F580" s="253" t="s">
        <v>12</v>
      </c>
      <c r="G580" s="254" t="s">
        <v>424</v>
      </c>
      <c r="H580" s="44" t="s">
        <v>16</v>
      </c>
      <c r="I580" s="392">
        <v>3797249</v>
      </c>
      <c r="J580" s="392">
        <v>3736705</v>
      </c>
      <c r="K580" s="392">
        <v>3736705</v>
      </c>
    </row>
    <row r="581" spans="1:11" s="484" customFormat="1" ht="15.75" x14ac:dyDescent="0.25">
      <c r="A581" s="61" t="s">
        <v>40</v>
      </c>
      <c r="B581" s="6" t="s">
        <v>52</v>
      </c>
      <c r="C581" s="59" t="s">
        <v>29</v>
      </c>
      <c r="D581" s="44" t="s">
        <v>12</v>
      </c>
      <c r="E581" s="252" t="s">
        <v>203</v>
      </c>
      <c r="F581" s="253" t="s">
        <v>12</v>
      </c>
      <c r="G581" s="254" t="s">
        <v>424</v>
      </c>
      <c r="H581" s="44" t="s">
        <v>39</v>
      </c>
      <c r="I581" s="392">
        <v>95940</v>
      </c>
      <c r="J581" s="392"/>
      <c r="K581" s="392"/>
    </row>
    <row r="582" spans="1:11" s="494" customFormat="1" ht="63" x14ac:dyDescent="0.25">
      <c r="A582" s="617" t="s">
        <v>776</v>
      </c>
      <c r="B582" s="6" t="s">
        <v>52</v>
      </c>
      <c r="C582" s="2" t="s">
        <v>29</v>
      </c>
      <c r="D582" s="2" t="s">
        <v>12</v>
      </c>
      <c r="E582" s="216" t="s">
        <v>203</v>
      </c>
      <c r="F582" s="217" t="s">
        <v>12</v>
      </c>
      <c r="G582" s="218" t="s">
        <v>662</v>
      </c>
      <c r="H582" s="2"/>
      <c r="I582" s="390">
        <f>SUM(I583)</f>
        <v>1543524</v>
      </c>
      <c r="J582" s="390">
        <f t="shared" ref="J582:K582" si="212">SUM(J583)</f>
        <v>0</v>
      </c>
      <c r="K582" s="390">
        <f t="shared" si="212"/>
        <v>0</v>
      </c>
    </row>
    <row r="583" spans="1:11" s="494" customFormat="1" ht="31.5" x14ac:dyDescent="0.25">
      <c r="A583" s="540" t="s">
        <v>507</v>
      </c>
      <c r="B583" s="6" t="s">
        <v>52</v>
      </c>
      <c r="C583" s="2" t="s">
        <v>29</v>
      </c>
      <c r="D583" s="2" t="s">
        <v>12</v>
      </c>
      <c r="E583" s="216" t="s">
        <v>203</v>
      </c>
      <c r="F583" s="217" t="s">
        <v>12</v>
      </c>
      <c r="G583" s="218" t="s">
        <v>662</v>
      </c>
      <c r="H583" s="2" t="s">
        <v>16</v>
      </c>
      <c r="I583" s="392">
        <v>1543524</v>
      </c>
      <c r="J583" s="392"/>
      <c r="K583" s="392"/>
    </row>
    <row r="584" spans="1:11" s="494" customFormat="1" ht="63" x14ac:dyDescent="0.25">
      <c r="A584" s="617" t="s">
        <v>777</v>
      </c>
      <c r="B584" s="6" t="s">
        <v>52</v>
      </c>
      <c r="C584" s="2" t="s">
        <v>29</v>
      </c>
      <c r="D584" s="2" t="s">
        <v>12</v>
      </c>
      <c r="E584" s="216" t="s">
        <v>203</v>
      </c>
      <c r="F584" s="217" t="s">
        <v>12</v>
      </c>
      <c r="G584" s="218" t="s">
        <v>663</v>
      </c>
      <c r="H584" s="2"/>
      <c r="I584" s="390">
        <f>SUM(I585)</f>
        <v>1329640</v>
      </c>
      <c r="J584" s="390">
        <f t="shared" ref="J584:K584" si="213">SUM(J585)</f>
        <v>0</v>
      </c>
      <c r="K584" s="390">
        <f t="shared" si="213"/>
        <v>0</v>
      </c>
    </row>
    <row r="585" spans="1:11" s="494" customFormat="1" ht="31.5" x14ac:dyDescent="0.25">
      <c r="A585" s="535" t="s">
        <v>507</v>
      </c>
      <c r="B585" s="6" t="s">
        <v>52</v>
      </c>
      <c r="C585" s="2" t="s">
        <v>29</v>
      </c>
      <c r="D585" s="2" t="s">
        <v>12</v>
      </c>
      <c r="E585" s="216" t="s">
        <v>203</v>
      </c>
      <c r="F585" s="217" t="s">
        <v>12</v>
      </c>
      <c r="G585" s="218" t="s">
        <v>663</v>
      </c>
      <c r="H585" s="2" t="s">
        <v>16</v>
      </c>
      <c r="I585" s="392">
        <v>1329640</v>
      </c>
      <c r="J585" s="392"/>
      <c r="K585" s="392"/>
    </row>
    <row r="586" spans="1:11" s="615" customFormat="1" ht="15.75" x14ac:dyDescent="0.25">
      <c r="A586" s="528" t="s">
        <v>789</v>
      </c>
      <c r="B586" s="6" t="s">
        <v>52</v>
      </c>
      <c r="C586" s="59" t="s">
        <v>29</v>
      </c>
      <c r="D586" s="44" t="s">
        <v>12</v>
      </c>
      <c r="E586" s="252" t="s">
        <v>203</v>
      </c>
      <c r="F586" s="253" t="s">
        <v>12</v>
      </c>
      <c r="G586" s="254" t="s">
        <v>790</v>
      </c>
      <c r="H586" s="44"/>
      <c r="I586" s="390">
        <f>SUM(I587)</f>
        <v>143113</v>
      </c>
      <c r="J586" s="390">
        <f>SUM(J587)</f>
        <v>0</v>
      </c>
      <c r="K586" s="390">
        <f>SUM(K587)</f>
        <v>0</v>
      </c>
    </row>
    <row r="587" spans="1:11" s="615" customFormat="1" ht="31.5" x14ac:dyDescent="0.25">
      <c r="A587" s="527" t="s">
        <v>507</v>
      </c>
      <c r="B587" s="6" t="s">
        <v>52</v>
      </c>
      <c r="C587" s="59" t="s">
        <v>29</v>
      </c>
      <c r="D587" s="44" t="s">
        <v>12</v>
      </c>
      <c r="E587" s="252" t="s">
        <v>203</v>
      </c>
      <c r="F587" s="253" t="s">
        <v>12</v>
      </c>
      <c r="G587" s="254" t="s">
        <v>790</v>
      </c>
      <c r="H587" s="44" t="s">
        <v>16</v>
      </c>
      <c r="I587" s="392">
        <v>143113</v>
      </c>
      <c r="J587" s="392"/>
      <c r="K587" s="392"/>
    </row>
    <row r="588" spans="1:11" ht="31.5" x14ac:dyDescent="0.25">
      <c r="A588" s="61" t="s">
        <v>83</v>
      </c>
      <c r="B588" s="334" t="s">
        <v>52</v>
      </c>
      <c r="C588" s="5" t="s">
        <v>29</v>
      </c>
      <c r="D588" s="5" t="s">
        <v>12</v>
      </c>
      <c r="E588" s="216" t="s">
        <v>203</v>
      </c>
      <c r="F588" s="217" t="s">
        <v>12</v>
      </c>
      <c r="G588" s="218" t="s">
        <v>391</v>
      </c>
      <c r="H588" s="2"/>
      <c r="I588" s="390">
        <f>SUM(I589:I591)</f>
        <v>22665305</v>
      </c>
      <c r="J588" s="390">
        <f t="shared" ref="J588:K588" si="214">SUM(J589:J591)</f>
        <v>16697752</v>
      </c>
      <c r="K588" s="390">
        <f t="shared" si="214"/>
        <v>13506625</v>
      </c>
    </row>
    <row r="589" spans="1:11" ht="63" x14ac:dyDescent="0.25">
      <c r="A589" s="101" t="s">
        <v>75</v>
      </c>
      <c r="B589" s="334" t="s">
        <v>52</v>
      </c>
      <c r="C589" s="5" t="s">
        <v>29</v>
      </c>
      <c r="D589" s="5" t="s">
        <v>12</v>
      </c>
      <c r="E589" s="216" t="s">
        <v>203</v>
      </c>
      <c r="F589" s="217" t="s">
        <v>12</v>
      </c>
      <c r="G589" s="218" t="s">
        <v>391</v>
      </c>
      <c r="H589" s="2" t="s">
        <v>13</v>
      </c>
      <c r="I589" s="391">
        <v>2527464</v>
      </c>
      <c r="J589" s="391">
        <v>1723273</v>
      </c>
      <c r="K589" s="391">
        <v>1723273</v>
      </c>
    </row>
    <row r="590" spans="1:11" ht="31.5" x14ac:dyDescent="0.25">
      <c r="A590" s="535" t="s">
        <v>507</v>
      </c>
      <c r="B590" s="6" t="s">
        <v>52</v>
      </c>
      <c r="C590" s="5" t="s">
        <v>29</v>
      </c>
      <c r="D590" s="5" t="s">
        <v>12</v>
      </c>
      <c r="E590" s="216" t="s">
        <v>203</v>
      </c>
      <c r="F590" s="217" t="s">
        <v>12</v>
      </c>
      <c r="G590" s="218" t="s">
        <v>391</v>
      </c>
      <c r="H590" s="2" t="s">
        <v>16</v>
      </c>
      <c r="I590" s="394">
        <v>17830755</v>
      </c>
      <c r="J590" s="394">
        <v>12735573</v>
      </c>
      <c r="K590" s="394">
        <v>9544446</v>
      </c>
    </row>
    <row r="591" spans="1:11" ht="15.75" x14ac:dyDescent="0.25">
      <c r="A591" s="61" t="s">
        <v>18</v>
      </c>
      <c r="B591" s="334" t="s">
        <v>52</v>
      </c>
      <c r="C591" s="44" t="s">
        <v>29</v>
      </c>
      <c r="D591" s="44" t="s">
        <v>12</v>
      </c>
      <c r="E591" s="252" t="s">
        <v>203</v>
      </c>
      <c r="F591" s="253" t="s">
        <v>12</v>
      </c>
      <c r="G591" s="254" t="s">
        <v>391</v>
      </c>
      <c r="H591" s="44" t="s">
        <v>17</v>
      </c>
      <c r="I591" s="391">
        <v>2307086</v>
      </c>
      <c r="J591" s="391">
        <v>2238906</v>
      </c>
      <c r="K591" s="391">
        <v>2238906</v>
      </c>
    </row>
    <row r="592" spans="1:11" ht="31.5" x14ac:dyDescent="0.25">
      <c r="A592" s="373" t="s">
        <v>502</v>
      </c>
      <c r="B592" s="334" t="s">
        <v>52</v>
      </c>
      <c r="C592" s="44" t="s">
        <v>29</v>
      </c>
      <c r="D592" s="44" t="s">
        <v>12</v>
      </c>
      <c r="E592" s="252" t="s">
        <v>203</v>
      </c>
      <c r="F592" s="253" t="s">
        <v>12</v>
      </c>
      <c r="G592" s="254" t="s">
        <v>501</v>
      </c>
      <c r="H592" s="44"/>
      <c r="I592" s="390">
        <f>SUM(I593)</f>
        <v>718531</v>
      </c>
      <c r="J592" s="390">
        <f t="shared" ref="J592:K592" si="215">SUM(J593)</f>
        <v>0</v>
      </c>
      <c r="K592" s="390">
        <f t="shared" si="215"/>
        <v>0</v>
      </c>
    </row>
    <row r="593" spans="1:11" ht="31.5" x14ac:dyDescent="0.25">
      <c r="A593" s="101" t="s">
        <v>507</v>
      </c>
      <c r="B593" s="334" t="s">
        <v>52</v>
      </c>
      <c r="C593" s="44" t="s">
        <v>29</v>
      </c>
      <c r="D593" s="44" t="s">
        <v>12</v>
      </c>
      <c r="E593" s="252" t="s">
        <v>203</v>
      </c>
      <c r="F593" s="253" t="s">
        <v>12</v>
      </c>
      <c r="G593" s="254" t="s">
        <v>501</v>
      </c>
      <c r="H593" s="44" t="s">
        <v>16</v>
      </c>
      <c r="I593" s="391">
        <v>718531</v>
      </c>
      <c r="J593" s="391"/>
      <c r="K593" s="391"/>
    </row>
    <row r="594" spans="1:11" ht="15.75" hidden="1" x14ac:dyDescent="0.25">
      <c r="A594" s="61" t="s">
        <v>506</v>
      </c>
      <c r="B594" s="334" t="s">
        <v>52</v>
      </c>
      <c r="C594" s="2" t="s">
        <v>29</v>
      </c>
      <c r="D594" s="2" t="s">
        <v>12</v>
      </c>
      <c r="E594" s="216" t="s">
        <v>203</v>
      </c>
      <c r="F594" s="217" t="s">
        <v>12</v>
      </c>
      <c r="G594" s="254" t="s">
        <v>505</v>
      </c>
      <c r="H594" s="2"/>
      <c r="I594" s="390">
        <f>SUM(I595)</f>
        <v>0</v>
      </c>
      <c r="J594" s="390">
        <f t="shared" ref="J594:K594" si="216">SUM(J595)</f>
        <v>0</v>
      </c>
      <c r="K594" s="390">
        <f t="shared" si="216"/>
        <v>0</v>
      </c>
    </row>
    <row r="595" spans="1:11" ht="31.5" hidden="1" x14ac:dyDescent="0.25">
      <c r="A595" s="546" t="s">
        <v>507</v>
      </c>
      <c r="B595" s="6" t="s">
        <v>52</v>
      </c>
      <c r="C595" s="59" t="s">
        <v>29</v>
      </c>
      <c r="D595" s="44" t="s">
        <v>12</v>
      </c>
      <c r="E595" s="252" t="s">
        <v>203</v>
      </c>
      <c r="F595" s="253" t="s">
        <v>12</v>
      </c>
      <c r="G595" s="254" t="s">
        <v>505</v>
      </c>
      <c r="H595" s="44" t="s">
        <v>16</v>
      </c>
      <c r="I595" s="392"/>
      <c r="J595" s="392"/>
      <c r="K595" s="392"/>
    </row>
    <row r="596" spans="1:11" ht="31.5" x14ac:dyDescent="0.25">
      <c r="A596" s="547" t="s">
        <v>580</v>
      </c>
      <c r="B596" s="6" t="s">
        <v>52</v>
      </c>
      <c r="C596" s="59" t="s">
        <v>29</v>
      </c>
      <c r="D596" s="44" t="s">
        <v>12</v>
      </c>
      <c r="E596" s="252" t="s">
        <v>203</v>
      </c>
      <c r="F596" s="253" t="s">
        <v>12</v>
      </c>
      <c r="G596" s="254" t="s">
        <v>579</v>
      </c>
      <c r="H596" s="44"/>
      <c r="I596" s="390">
        <f>SUM(I597:I598)</f>
        <v>913920</v>
      </c>
      <c r="J596" s="390">
        <f t="shared" ref="J596:K596" si="217">SUM(J597:J598)</f>
        <v>798488</v>
      </c>
      <c r="K596" s="390">
        <f t="shared" si="217"/>
        <v>798488</v>
      </c>
    </row>
    <row r="597" spans="1:11" ht="31.5" x14ac:dyDescent="0.25">
      <c r="A597" s="547" t="s">
        <v>507</v>
      </c>
      <c r="B597" s="6" t="s">
        <v>52</v>
      </c>
      <c r="C597" s="59" t="s">
        <v>29</v>
      </c>
      <c r="D597" s="44" t="s">
        <v>12</v>
      </c>
      <c r="E597" s="252" t="s">
        <v>203</v>
      </c>
      <c r="F597" s="253" t="s">
        <v>12</v>
      </c>
      <c r="G597" s="254" t="s">
        <v>579</v>
      </c>
      <c r="H597" s="44" t="s">
        <v>16</v>
      </c>
      <c r="I597" s="392">
        <v>913920</v>
      </c>
      <c r="J597" s="392">
        <v>798488</v>
      </c>
      <c r="K597" s="392">
        <v>798488</v>
      </c>
    </row>
    <row r="598" spans="1:11" s="570" customFormat="1" ht="15.75" x14ac:dyDescent="0.25">
      <c r="A598" s="61" t="s">
        <v>40</v>
      </c>
      <c r="B598" s="6" t="s">
        <v>52</v>
      </c>
      <c r="C598" s="59" t="s">
        <v>29</v>
      </c>
      <c r="D598" s="44" t="s">
        <v>12</v>
      </c>
      <c r="E598" s="252" t="s">
        <v>203</v>
      </c>
      <c r="F598" s="253" t="s">
        <v>12</v>
      </c>
      <c r="G598" s="254" t="s">
        <v>579</v>
      </c>
      <c r="H598" s="44" t="s">
        <v>39</v>
      </c>
      <c r="I598" s="392"/>
      <c r="J598" s="392"/>
      <c r="K598" s="392"/>
    </row>
    <row r="599" spans="1:11" s="596" customFormat="1" ht="15.75" x14ac:dyDescent="0.25">
      <c r="A599" s="61" t="s">
        <v>426</v>
      </c>
      <c r="B599" s="6" t="s">
        <v>52</v>
      </c>
      <c r="C599" s="59" t="s">
        <v>29</v>
      </c>
      <c r="D599" s="44" t="s">
        <v>12</v>
      </c>
      <c r="E599" s="252" t="s">
        <v>203</v>
      </c>
      <c r="F599" s="253" t="s">
        <v>12</v>
      </c>
      <c r="G599" s="254" t="s">
        <v>427</v>
      </c>
      <c r="H599" s="44"/>
      <c r="I599" s="390">
        <f>SUM(I600)</f>
        <v>42227</v>
      </c>
      <c r="J599" s="390">
        <f t="shared" ref="J599:K599" si="218">SUM(J600)</f>
        <v>0</v>
      </c>
      <c r="K599" s="390">
        <f t="shared" si="218"/>
        <v>0</v>
      </c>
    </row>
    <row r="600" spans="1:11" s="596" customFormat="1" ht="31.5" x14ac:dyDescent="0.25">
      <c r="A600" s="547" t="s">
        <v>507</v>
      </c>
      <c r="B600" s="6" t="s">
        <v>52</v>
      </c>
      <c r="C600" s="59" t="s">
        <v>29</v>
      </c>
      <c r="D600" s="44" t="s">
        <v>12</v>
      </c>
      <c r="E600" s="252" t="s">
        <v>203</v>
      </c>
      <c r="F600" s="253" t="s">
        <v>12</v>
      </c>
      <c r="G600" s="254" t="s">
        <v>427</v>
      </c>
      <c r="H600" s="44" t="s">
        <v>16</v>
      </c>
      <c r="I600" s="392">
        <v>42227</v>
      </c>
      <c r="J600" s="392"/>
      <c r="K600" s="392"/>
    </row>
    <row r="601" spans="1:11" s="454" customFormat="1" ht="15.75" customHeight="1" x14ac:dyDescent="0.25">
      <c r="A601" s="61" t="s">
        <v>608</v>
      </c>
      <c r="B601" s="455" t="s">
        <v>52</v>
      </c>
      <c r="C601" s="2" t="s">
        <v>29</v>
      </c>
      <c r="D601" s="2" t="s">
        <v>12</v>
      </c>
      <c r="E601" s="216" t="s">
        <v>203</v>
      </c>
      <c r="F601" s="217" t="s">
        <v>605</v>
      </c>
      <c r="G601" s="218" t="s">
        <v>360</v>
      </c>
      <c r="H601" s="2"/>
      <c r="I601" s="390">
        <f>SUM(I602)</f>
        <v>0</v>
      </c>
      <c r="J601" s="390">
        <f t="shared" ref="J601:K602" si="219">SUM(J602)</f>
        <v>4507770</v>
      </c>
      <c r="K601" s="390">
        <f t="shared" si="219"/>
        <v>0</v>
      </c>
    </row>
    <row r="602" spans="1:11" s="454" customFormat="1" ht="129" customHeight="1" x14ac:dyDescent="0.25">
      <c r="A602" s="61" t="s">
        <v>858</v>
      </c>
      <c r="B602" s="455" t="s">
        <v>52</v>
      </c>
      <c r="C602" s="2" t="s">
        <v>29</v>
      </c>
      <c r="D602" s="2" t="s">
        <v>12</v>
      </c>
      <c r="E602" s="216" t="s">
        <v>203</v>
      </c>
      <c r="F602" s="217" t="s">
        <v>605</v>
      </c>
      <c r="G602" s="218" t="s">
        <v>816</v>
      </c>
      <c r="H602" s="2"/>
      <c r="I602" s="390">
        <f>SUM(I603)</f>
        <v>0</v>
      </c>
      <c r="J602" s="390">
        <f t="shared" si="219"/>
        <v>4507770</v>
      </c>
      <c r="K602" s="390">
        <f t="shared" si="219"/>
        <v>0</v>
      </c>
    </row>
    <row r="603" spans="1:11" s="454" customFormat="1" ht="32.25" customHeight="1" x14ac:dyDescent="0.25">
      <c r="A603" s="547" t="s">
        <v>507</v>
      </c>
      <c r="B603" s="455" t="s">
        <v>52</v>
      </c>
      <c r="C603" s="2" t="s">
        <v>29</v>
      </c>
      <c r="D603" s="2" t="s">
        <v>12</v>
      </c>
      <c r="E603" s="216" t="s">
        <v>203</v>
      </c>
      <c r="F603" s="217" t="s">
        <v>605</v>
      </c>
      <c r="G603" s="218" t="s">
        <v>816</v>
      </c>
      <c r="H603" s="2" t="s">
        <v>16</v>
      </c>
      <c r="I603" s="392"/>
      <c r="J603" s="392">
        <v>4507770</v>
      </c>
      <c r="K603" s="392"/>
    </row>
    <row r="604" spans="1:11" s="581" customFormat="1" ht="17.25" customHeight="1" x14ac:dyDescent="0.25">
      <c r="A604" s="547" t="s">
        <v>610</v>
      </c>
      <c r="B604" s="582" t="s">
        <v>52</v>
      </c>
      <c r="C604" s="2" t="s">
        <v>29</v>
      </c>
      <c r="D604" s="2" t="s">
        <v>12</v>
      </c>
      <c r="E604" s="216" t="s">
        <v>203</v>
      </c>
      <c r="F604" s="217" t="s">
        <v>606</v>
      </c>
      <c r="G604" s="218" t="s">
        <v>360</v>
      </c>
      <c r="H604" s="2"/>
      <c r="I604" s="390">
        <f>SUM(I605)</f>
        <v>2153570</v>
      </c>
      <c r="J604" s="390">
        <f t="shared" ref="J604:K605" si="220">SUM(J605)</f>
        <v>0</v>
      </c>
      <c r="K604" s="390">
        <f t="shared" si="220"/>
        <v>0</v>
      </c>
    </row>
    <row r="605" spans="1:11" s="578" customFormat="1" ht="62.25" customHeight="1" x14ac:dyDescent="0.25">
      <c r="A605" s="547" t="s">
        <v>813</v>
      </c>
      <c r="B605" s="579" t="s">
        <v>52</v>
      </c>
      <c r="C605" s="2" t="s">
        <v>29</v>
      </c>
      <c r="D605" s="2" t="s">
        <v>12</v>
      </c>
      <c r="E605" s="216" t="s">
        <v>203</v>
      </c>
      <c r="F605" s="217" t="s">
        <v>606</v>
      </c>
      <c r="G605" s="218" t="s">
        <v>814</v>
      </c>
      <c r="H605" s="2"/>
      <c r="I605" s="390">
        <f>SUM(I606)</f>
        <v>2153570</v>
      </c>
      <c r="J605" s="390">
        <f t="shared" si="220"/>
        <v>0</v>
      </c>
      <c r="K605" s="390">
        <f t="shared" si="220"/>
        <v>0</v>
      </c>
    </row>
    <row r="606" spans="1:11" s="578" customFormat="1" ht="32.25" customHeight="1" x14ac:dyDescent="0.25">
      <c r="A606" s="547" t="s">
        <v>507</v>
      </c>
      <c r="B606" s="579" t="s">
        <v>52</v>
      </c>
      <c r="C606" s="2" t="s">
        <v>29</v>
      </c>
      <c r="D606" s="2" t="s">
        <v>12</v>
      </c>
      <c r="E606" s="216" t="s">
        <v>203</v>
      </c>
      <c r="F606" s="217" t="s">
        <v>606</v>
      </c>
      <c r="G606" s="218" t="s">
        <v>814</v>
      </c>
      <c r="H606" s="2" t="s">
        <v>16</v>
      </c>
      <c r="I606" s="392">
        <v>2153570</v>
      </c>
      <c r="J606" s="392"/>
      <c r="K606" s="392"/>
    </row>
    <row r="607" spans="1:11" s="454" customFormat="1" ht="15.75" customHeight="1" x14ac:dyDescent="0.25">
      <c r="A607" s="61" t="s">
        <v>609</v>
      </c>
      <c r="B607" s="455" t="s">
        <v>52</v>
      </c>
      <c r="C607" s="2" t="s">
        <v>29</v>
      </c>
      <c r="D607" s="2" t="s">
        <v>12</v>
      </c>
      <c r="E607" s="216" t="s">
        <v>203</v>
      </c>
      <c r="F607" s="217" t="s">
        <v>607</v>
      </c>
      <c r="G607" s="218" t="s">
        <v>360</v>
      </c>
      <c r="H607" s="2"/>
      <c r="I607" s="390">
        <f>SUM(I608)</f>
        <v>0</v>
      </c>
      <c r="J607" s="390">
        <f t="shared" ref="J607:K608" si="221">SUM(J608)</f>
        <v>3533896</v>
      </c>
      <c r="K607" s="390">
        <f t="shared" si="221"/>
        <v>0</v>
      </c>
    </row>
    <row r="608" spans="1:11" s="454" customFormat="1" ht="78.75" x14ac:dyDescent="0.25">
      <c r="A608" s="61" t="s">
        <v>859</v>
      </c>
      <c r="B608" s="455" t="s">
        <v>52</v>
      </c>
      <c r="C608" s="2" t="s">
        <v>29</v>
      </c>
      <c r="D608" s="2" t="s">
        <v>12</v>
      </c>
      <c r="E608" s="216" t="s">
        <v>203</v>
      </c>
      <c r="F608" s="217" t="s">
        <v>607</v>
      </c>
      <c r="G608" s="218" t="s">
        <v>815</v>
      </c>
      <c r="H608" s="2"/>
      <c r="I608" s="390">
        <f>SUM(I609)</f>
        <v>0</v>
      </c>
      <c r="J608" s="390">
        <f t="shared" si="221"/>
        <v>3533896</v>
      </c>
      <c r="K608" s="390">
        <f t="shared" si="221"/>
        <v>0</v>
      </c>
    </row>
    <row r="609" spans="1:12" s="454" customFormat="1" ht="31.5" customHeight="1" x14ac:dyDescent="0.25">
      <c r="A609" s="547" t="s">
        <v>507</v>
      </c>
      <c r="B609" s="455" t="s">
        <v>52</v>
      </c>
      <c r="C609" s="2" t="s">
        <v>29</v>
      </c>
      <c r="D609" s="2" t="s">
        <v>12</v>
      </c>
      <c r="E609" s="216" t="s">
        <v>203</v>
      </c>
      <c r="F609" s="217" t="s">
        <v>607</v>
      </c>
      <c r="G609" s="218" t="s">
        <v>815</v>
      </c>
      <c r="H609" s="2" t="s">
        <v>16</v>
      </c>
      <c r="I609" s="392"/>
      <c r="J609" s="392">
        <v>3533896</v>
      </c>
      <c r="K609" s="392"/>
    </row>
    <row r="610" spans="1:12" s="639" customFormat="1" ht="31.5" customHeight="1" x14ac:dyDescent="0.25">
      <c r="A610" s="61" t="s">
        <v>830</v>
      </c>
      <c r="B610" s="641" t="s">
        <v>52</v>
      </c>
      <c r="C610" s="2" t="s">
        <v>29</v>
      </c>
      <c r="D610" s="2" t="s">
        <v>12</v>
      </c>
      <c r="E610" s="216" t="s">
        <v>203</v>
      </c>
      <c r="F610" s="217" t="s">
        <v>829</v>
      </c>
      <c r="G610" s="218" t="s">
        <v>360</v>
      </c>
      <c r="H610" s="2"/>
      <c r="I610" s="390">
        <f>SUM(I611)</f>
        <v>1692955</v>
      </c>
      <c r="J610" s="390">
        <f t="shared" ref="J610:K611" si="222">SUM(J611)</f>
        <v>1668883</v>
      </c>
      <c r="K610" s="390">
        <f t="shared" si="222"/>
        <v>1668883</v>
      </c>
    </row>
    <row r="611" spans="1:12" s="639" customFormat="1" ht="48" customHeight="1" x14ac:dyDescent="0.25">
      <c r="A611" s="547" t="s">
        <v>856</v>
      </c>
      <c r="B611" s="641" t="s">
        <v>52</v>
      </c>
      <c r="C611" s="2" t="s">
        <v>29</v>
      </c>
      <c r="D611" s="2" t="s">
        <v>12</v>
      </c>
      <c r="E611" s="216" t="s">
        <v>203</v>
      </c>
      <c r="F611" s="217" t="s">
        <v>829</v>
      </c>
      <c r="G611" s="218" t="s">
        <v>857</v>
      </c>
      <c r="H611" s="2"/>
      <c r="I611" s="390">
        <f>SUM(I612)</f>
        <v>1692955</v>
      </c>
      <c r="J611" s="390">
        <f t="shared" si="222"/>
        <v>1668883</v>
      </c>
      <c r="K611" s="390">
        <f t="shared" si="222"/>
        <v>1668883</v>
      </c>
    </row>
    <row r="612" spans="1:12" s="639" customFormat="1" ht="63" customHeight="1" x14ac:dyDescent="0.25">
      <c r="A612" s="101" t="s">
        <v>75</v>
      </c>
      <c r="B612" s="641" t="s">
        <v>52</v>
      </c>
      <c r="C612" s="2" t="s">
        <v>29</v>
      </c>
      <c r="D612" s="2" t="s">
        <v>12</v>
      </c>
      <c r="E612" s="216" t="s">
        <v>203</v>
      </c>
      <c r="F612" s="217" t="s">
        <v>829</v>
      </c>
      <c r="G612" s="218" t="s">
        <v>857</v>
      </c>
      <c r="H612" s="2" t="s">
        <v>13</v>
      </c>
      <c r="I612" s="392">
        <v>1692955</v>
      </c>
      <c r="J612" s="392">
        <v>1668883</v>
      </c>
      <c r="K612" s="392">
        <v>1668883</v>
      </c>
    </row>
    <row r="613" spans="1:12" ht="63" hidden="1" x14ac:dyDescent="0.25">
      <c r="A613" s="103" t="s">
        <v>136</v>
      </c>
      <c r="B613" s="53" t="s">
        <v>52</v>
      </c>
      <c r="C613" s="44" t="s">
        <v>29</v>
      </c>
      <c r="D613" s="44" t="s">
        <v>12</v>
      </c>
      <c r="E613" s="252" t="s">
        <v>205</v>
      </c>
      <c r="F613" s="253" t="s">
        <v>359</v>
      </c>
      <c r="G613" s="254" t="s">
        <v>360</v>
      </c>
      <c r="H613" s="44"/>
      <c r="I613" s="390">
        <f>SUM(I614)</f>
        <v>0</v>
      </c>
      <c r="J613" s="390">
        <f t="shared" ref="J613:K615" si="223">SUM(J614)</f>
        <v>0</v>
      </c>
      <c r="K613" s="390">
        <f t="shared" si="223"/>
        <v>0</v>
      </c>
    </row>
    <row r="614" spans="1:12" ht="31.5" hidden="1" x14ac:dyDescent="0.25">
      <c r="A614" s="103" t="s">
        <v>425</v>
      </c>
      <c r="B614" s="53" t="s">
        <v>52</v>
      </c>
      <c r="C614" s="44" t="s">
        <v>29</v>
      </c>
      <c r="D614" s="44" t="s">
        <v>12</v>
      </c>
      <c r="E614" s="252" t="s">
        <v>205</v>
      </c>
      <c r="F614" s="253" t="s">
        <v>10</v>
      </c>
      <c r="G614" s="254" t="s">
        <v>360</v>
      </c>
      <c r="H614" s="44"/>
      <c r="I614" s="390">
        <f>SUM(I615)</f>
        <v>0</v>
      </c>
      <c r="J614" s="390">
        <f t="shared" si="223"/>
        <v>0</v>
      </c>
      <c r="K614" s="390">
        <f t="shared" si="223"/>
        <v>0</v>
      </c>
    </row>
    <row r="615" spans="1:12" ht="15.75" hidden="1" x14ac:dyDescent="0.25">
      <c r="A615" s="534" t="s">
        <v>426</v>
      </c>
      <c r="B615" s="53" t="s">
        <v>52</v>
      </c>
      <c r="C615" s="44" t="s">
        <v>29</v>
      </c>
      <c r="D615" s="44" t="s">
        <v>12</v>
      </c>
      <c r="E615" s="252" t="s">
        <v>205</v>
      </c>
      <c r="F615" s="253" t="s">
        <v>10</v>
      </c>
      <c r="G615" s="254" t="s">
        <v>427</v>
      </c>
      <c r="H615" s="44"/>
      <c r="I615" s="390">
        <f>SUM(I616)</f>
        <v>0</v>
      </c>
      <c r="J615" s="390">
        <f t="shared" si="223"/>
        <v>0</v>
      </c>
      <c r="K615" s="390">
        <f t="shared" si="223"/>
        <v>0</v>
      </c>
    </row>
    <row r="616" spans="1:12" ht="31.5" hidden="1" x14ac:dyDescent="0.25">
      <c r="A616" s="535" t="s">
        <v>507</v>
      </c>
      <c r="B616" s="6" t="s">
        <v>52</v>
      </c>
      <c r="C616" s="2" t="s">
        <v>29</v>
      </c>
      <c r="D616" s="2" t="s">
        <v>12</v>
      </c>
      <c r="E616" s="216" t="s">
        <v>205</v>
      </c>
      <c r="F616" s="217" t="s">
        <v>10</v>
      </c>
      <c r="G616" s="218" t="s">
        <v>427</v>
      </c>
      <c r="H616" s="2" t="s">
        <v>16</v>
      </c>
      <c r="I616" s="453"/>
      <c r="J616" s="453"/>
      <c r="K616" s="453"/>
    </row>
    <row r="617" spans="1:12" s="37" customFormat="1" ht="78.75" x14ac:dyDescent="0.25">
      <c r="A617" s="102" t="s">
        <v>791</v>
      </c>
      <c r="B617" s="30" t="s">
        <v>52</v>
      </c>
      <c r="C617" s="28" t="s">
        <v>29</v>
      </c>
      <c r="D617" s="42" t="s">
        <v>12</v>
      </c>
      <c r="E617" s="225" t="s">
        <v>187</v>
      </c>
      <c r="F617" s="226" t="s">
        <v>359</v>
      </c>
      <c r="G617" s="227" t="s">
        <v>360</v>
      </c>
      <c r="H617" s="28"/>
      <c r="I617" s="389">
        <f>SUM(I618)</f>
        <v>861112</v>
      </c>
      <c r="J617" s="389">
        <f t="shared" ref="J617:K620" si="224">SUM(J618)</f>
        <v>932259</v>
      </c>
      <c r="K617" s="389">
        <f t="shared" si="224"/>
        <v>932259</v>
      </c>
    </row>
    <row r="618" spans="1:12" s="37" customFormat="1" ht="112.5" customHeight="1" x14ac:dyDescent="0.25">
      <c r="A618" s="103" t="s">
        <v>852</v>
      </c>
      <c r="B618" s="53" t="s">
        <v>52</v>
      </c>
      <c r="C618" s="2" t="s">
        <v>29</v>
      </c>
      <c r="D618" s="35" t="s">
        <v>12</v>
      </c>
      <c r="E618" s="255" t="s">
        <v>189</v>
      </c>
      <c r="F618" s="256" t="s">
        <v>359</v>
      </c>
      <c r="G618" s="257" t="s">
        <v>360</v>
      </c>
      <c r="H618" s="2"/>
      <c r="I618" s="390">
        <f>SUM(I619)</f>
        <v>861112</v>
      </c>
      <c r="J618" s="390">
        <f t="shared" si="224"/>
        <v>932259</v>
      </c>
      <c r="K618" s="390">
        <f t="shared" si="224"/>
        <v>932259</v>
      </c>
    </row>
    <row r="619" spans="1:12" s="37" customFormat="1" ht="47.25" x14ac:dyDescent="0.25">
      <c r="A619" s="103" t="s">
        <v>379</v>
      </c>
      <c r="B619" s="53" t="s">
        <v>52</v>
      </c>
      <c r="C619" s="2" t="s">
        <v>29</v>
      </c>
      <c r="D619" s="35" t="s">
        <v>12</v>
      </c>
      <c r="E619" s="255" t="s">
        <v>189</v>
      </c>
      <c r="F619" s="256" t="s">
        <v>10</v>
      </c>
      <c r="G619" s="257" t="s">
        <v>360</v>
      </c>
      <c r="H619" s="2"/>
      <c r="I619" s="390">
        <f>SUM(I620)</f>
        <v>861112</v>
      </c>
      <c r="J619" s="390">
        <f t="shared" si="224"/>
        <v>932259</v>
      </c>
      <c r="K619" s="390">
        <f t="shared" si="224"/>
        <v>932259</v>
      </c>
    </row>
    <row r="620" spans="1:12" s="37" customFormat="1" ht="31.5" x14ac:dyDescent="0.25">
      <c r="A620" s="61" t="s">
        <v>92</v>
      </c>
      <c r="B620" s="334" t="s">
        <v>52</v>
      </c>
      <c r="C620" s="2" t="s">
        <v>29</v>
      </c>
      <c r="D620" s="35" t="s">
        <v>12</v>
      </c>
      <c r="E620" s="255" t="s">
        <v>189</v>
      </c>
      <c r="F620" s="256" t="s">
        <v>10</v>
      </c>
      <c r="G620" s="257" t="s">
        <v>380</v>
      </c>
      <c r="H620" s="2"/>
      <c r="I620" s="390">
        <f>SUM(I621)</f>
        <v>861112</v>
      </c>
      <c r="J620" s="390">
        <f t="shared" si="224"/>
        <v>932259</v>
      </c>
      <c r="K620" s="390">
        <f t="shared" si="224"/>
        <v>932259</v>
      </c>
    </row>
    <row r="621" spans="1:12" s="37" customFormat="1" ht="31.5" x14ac:dyDescent="0.25">
      <c r="A621" s="535" t="s">
        <v>507</v>
      </c>
      <c r="B621" s="6" t="s">
        <v>52</v>
      </c>
      <c r="C621" s="2" t="s">
        <v>29</v>
      </c>
      <c r="D621" s="35" t="s">
        <v>12</v>
      </c>
      <c r="E621" s="255" t="s">
        <v>189</v>
      </c>
      <c r="F621" s="256" t="s">
        <v>10</v>
      </c>
      <c r="G621" s="257" t="s">
        <v>380</v>
      </c>
      <c r="H621" s="2" t="s">
        <v>16</v>
      </c>
      <c r="I621" s="394">
        <v>861112</v>
      </c>
      <c r="J621" s="394">
        <v>932259</v>
      </c>
      <c r="K621" s="394">
        <v>932259</v>
      </c>
      <c r="L621" s="64"/>
    </row>
    <row r="622" spans="1:12" s="37" customFormat="1" ht="47.25" x14ac:dyDescent="0.25">
      <c r="A622" s="114" t="s">
        <v>107</v>
      </c>
      <c r="B622" s="30" t="s">
        <v>52</v>
      </c>
      <c r="C622" s="28" t="s">
        <v>29</v>
      </c>
      <c r="D622" s="42" t="s">
        <v>12</v>
      </c>
      <c r="E622" s="225" t="s">
        <v>174</v>
      </c>
      <c r="F622" s="226" t="s">
        <v>359</v>
      </c>
      <c r="G622" s="227" t="s">
        <v>360</v>
      </c>
      <c r="H622" s="28"/>
      <c r="I622" s="389">
        <f>SUM(I623)</f>
        <v>88113</v>
      </c>
      <c r="J622" s="389">
        <f t="shared" ref="J622:K625" si="225">SUM(J623)</f>
        <v>0</v>
      </c>
      <c r="K622" s="389">
        <f t="shared" si="225"/>
        <v>0</v>
      </c>
      <c r="L622" s="64"/>
    </row>
    <row r="623" spans="1:12" s="37" customFormat="1" ht="63" x14ac:dyDescent="0.25">
      <c r="A623" s="7" t="s">
        <v>629</v>
      </c>
      <c r="B623" s="6" t="s">
        <v>52</v>
      </c>
      <c r="C623" s="2" t="s">
        <v>29</v>
      </c>
      <c r="D623" s="35" t="s">
        <v>12</v>
      </c>
      <c r="E623" s="255" t="s">
        <v>632</v>
      </c>
      <c r="F623" s="256" t="s">
        <v>359</v>
      </c>
      <c r="G623" s="257" t="s">
        <v>360</v>
      </c>
      <c r="H623" s="2"/>
      <c r="I623" s="390">
        <f>SUM(I624)</f>
        <v>88113</v>
      </c>
      <c r="J623" s="390">
        <f t="shared" si="225"/>
        <v>0</v>
      </c>
      <c r="K623" s="390">
        <f t="shared" si="225"/>
        <v>0</v>
      </c>
      <c r="L623" s="64"/>
    </row>
    <row r="624" spans="1:12" s="37" customFormat="1" ht="31.5" x14ac:dyDescent="0.25">
      <c r="A624" s="7" t="s">
        <v>630</v>
      </c>
      <c r="B624" s="6" t="s">
        <v>52</v>
      </c>
      <c r="C624" s="2" t="s">
        <v>29</v>
      </c>
      <c r="D624" s="35" t="s">
        <v>12</v>
      </c>
      <c r="E624" s="255" t="s">
        <v>632</v>
      </c>
      <c r="F624" s="256" t="s">
        <v>10</v>
      </c>
      <c r="G624" s="257" t="s">
        <v>360</v>
      </c>
      <c r="H624" s="2"/>
      <c r="I624" s="390">
        <f>SUM(I625)</f>
        <v>88113</v>
      </c>
      <c r="J624" s="390">
        <f t="shared" si="225"/>
        <v>0</v>
      </c>
      <c r="K624" s="390">
        <f t="shared" si="225"/>
        <v>0</v>
      </c>
      <c r="L624" s="64"/>
    </row>
    <row r="625" spans="1:12" s="37" customFormat="1" ht="18" customHeight="1" x14ac:dyDescent="0.25">
      <c r="A625" s="7" t="s">
        <v>631</v>
      </c>
      <c r="B625" s="6" t="s">
        <v>52</v>
      </c>
      <c r="C625" s="2" t="s">
        <v>29</v>
      </c>
      <c r="D625" s="35" t="s">
        <v>12</v>
      </c>
      <c r="E625" s="255" t="s">
        <v>632</v>
      </c>
      <c r="F625" s="256" t="s">
        <v>10</v>
      </c>
      <c r="G625" s="257" t="s">
        <v>633</v>
      </c>
      <c r="H625" s="2"/>
      <c r="I625" s="390">
        <f>SUM(I626)</f>
        <v>88113</v>
      </c>
      <c r="J625" s="390">
        <f t="shared" si="225"/>
        <v>0</v>
      </c>
      <c r="K625" s="390">
        <f t="shared" si="225"/>
        <v>0</v>
      </c>
      <c r="L625" s="64"/>
    </row>
    <row r="626" spans="1:12" s="37" customFormat="1" ht="31.5" x14ac:dyDescent="0.25">
      <c r="A626" s="7" t="s">
        <v>507</v>
      </c>
      <c r="B626" s="6" t="s">
        <v>52</v>
      </c>
      <c r="C626" s="2" t="s">
        <v>29</v>
      </c>
      <c r="D626" s="35" t="s">
        <v>12</v>
      </c>
      <c r="E626" s="255" t="s">
        <v>632</v>
      </c>
      <c r="F626" s="256" t="s">
        <v>10</v>
      </c>
      <c r="G626" s="257" t="s">
        <v>633</v>
      </c>
      <c r="H626" s="2" t="s">
        <v>16</v>
      </c>
      <c r="I626" s="391">
        <v>88113</v>
      </c>
      <c r="J626" s="391"/>
      <c r="K626" s="391"/>
      <c r="L626" s="64"/>
    </row>
    <row r="627" spans="1:12" s="37" customFormat="1" ht="15.75" x14ac:dyDescent="0.25">
      <c r="A627" s="109" t="s">
        <v>528</v>
      </c>
      <c r="B627" s="26" t="s">
        <v>52</v>
      </c>
      <c r="C627" s="22" t="s">
        <v>29</v>
      </c>
      <c r="D627" s="22" t="s">
        <v>15</v>
      </c>
      <c r="E627" s="261"/>
      <c r="F627" s="262"/>
      <c r="G627" s="263"/>
      <c r="H627" s="22"/>
      <c r="I627" s="388">
        <f>SUM(I628+I647)</f>
        <v>13395270</v>
      </c>
      <c r="J627" s="388">
        <f t="shared" ref="J627:K627" si="226">SUM(J628+J647)</f>
        <v>10706903</v>
      </c>
      <c r="K627" s="388">
        <f t="shared" si="226"/>
        <v>10706903</v>
      </c>
    </row>
    <row r="628" spans="1:12" s="37" customFormat="1" ht="31.5" x14ac:dyDescent="0.25">
      <c r="A628" s="27" t="s">
        <v>131</v>
      </c>
      <c r="B628" s="30" t="s">
        <v>52</v>
      </c>
      <c r="C628" s="28" t="s">
        <v>29</v>
      </c>
      <c r="D628" s="28" t="s">
        <v>15</v>
      </c>
      <c r="E628" s="213" t="s">
        <v>417</v>
      </c>
      <c r="F628" s="214" t="s">
        <v>359</v>
      </c>
      <c r="G628" s="215" t="s">
        <v>360</v>
      </c>
      <c r="H628" s="28"/>
      <c r="I628" s="389">
        <f>SUM(I629+I643)</f>
        <v>13284770</v>
      </c>
      <c r="J628" s="389">
        <f t="shared" ref="J628:K628" si="227">SUM(J629+J643)</f>
        <v>10622090</v>
      </c>
      <c r="K628" s="389">
        <f t="shared" si="227"/>
        <v>10622090</v>
      </c>
    </row>
    <row r="629" spans="1:12" s="37" customFormat="1" ht="63" customHeight="1" x14ac:dyDescent="0.25">
      <c r="A629" s="61" t="s">
        <v>135</v>
      </c>
      <c r="B629" s="334" t="s">
        <v>52</v>
      </c>
      <c r="C629" s="44" t="s">
        <v>29</v>
      </c>
      <c r="D629" s="44" t="s">
        <v>15</v>
      </c>
      <c r="E629" s="252" t="s">
        <v>204</v>
      </c>
      <c r="F629" s="253" t="s">
        <v>359</v>
      </c>
      <c r="G629" s="254" t="s">
        <v>360</v>
      </c>
      <c r="H629" s="44"/>
      <c r="I629" s="390">
        <f>SUM(I630)</f>
        <v>13284770</v>
      </c>
      <c r="J629" s="390">
        <f t="shared" ref="J629:K629" si="228">SUM(J630)</f>
        <v>10622090</v>
      </c>
      <c r="K629" s="390">
        <f t="shared" si="228"/>
        <v>10622090</v>
      </c>
    </row>
    <row r="630" spans="1:12" s="37" customFormat="1" ht="31.5" x14ac:dyDescent="0.25">
      <c r="A630" s="61" t="s">
        <v>431</v>
      </c>
      <c r="B630" s="334" t="s">
        <v>52</v>
      </c>
      <c r="C630" s="44" t="s">
        <v>29</v>
      </c>
      <c r="D630" s="44" t="s">
        <v>15</v>
      </c>
      <c r="E630" s="252" t="s">
        <v>204</v>
      </c>
      <c r="F630" s="253" t="s">
        <v>10</v>
      </c>
      <c r="G630" s="254" t="s">
        <v>360</v>
      </c>
      <c r="H630" s="44"/>
      <c r="I630" s="390">
        <f>SUM(I631+I633+I635+I640)</f>
        <v>13284770</v>
      </c>
      <c r="J630" s="390">
        <f t="shared" ref="J630:K630" si="229">SUM(J631+J633+J635+J640)</f>
        <v>10622090</v>
      </c>
      <c r="K630" s="390">
        <f t="shared" si="229"/>
        <v>10622090</v>
      </c>
    </row>
    <row r="631" spans="1:12" s="596" customFormat="1" ht="63" x14ac:dyDescent="0.25">
      <c r="A631" s="3" t="s">
        <v>745</v>
      </c>
      <c r="B631" s="598" t="s">
        <v>52</v>
      </c>
      <c r="C631" s="44" t="s">
        <v>29</v>
      </c>
      <c r="D631" s="44" t="s">
        <v>15</v>
      </c>
      <c r="E631" s="252" t="s">
        <v>204</v>
      </c>
      <c r="F631" s="253" t="s">
        <v>10</v>
      </c>
      <c r="G631" s="218" t="s">
        <v>740</v>
      </c>
      <c r="H631" s="59"/>
      <c r="I631" s="390">
        <f>SUM(I632)</f>
        <v>313340</v>
      </c>
      <c r="J631" s="390">
        <f t="shared" ref="J631:K631" si="230">SUM(J632)</f>
        <v>313340</v>
      </c>
      <c r="K631" s="390">
        <f t="shared" si="230"/>
        <v>313340</v>
      </c>
    </row>
    <row r="632" spans="1:12" s="596" customFormat="1" ht="31.5" x14ac:dyDescent="0.25">
      <c r="A632" s="89" t="s">
        <v>721</v>
      </c>
      <c r="B632" s="598" t="s">
        <v>52</v>
      </c>
      <c r="C632" s="44" t="s">
        <v>29</v>
      </c>
      <c r="D632" s="44" t="s">
        <v>15</v>
      </c>
      <c r="E632" s="252" t="s">
        <v>204</v>
      </c>
      <c r="F632" s="253" t="s">
        <v>10</v>
      </c>
      <c r="G632" s="218" t="s">
        <v>740</v>
      </c>
      <c r="H632" s="59" t="s">
        <v>722</v>
      </c>
      <c r="I632" s="392">
        <v>313340</v>
      </c>
      <c r="J632" s="392">
        <v>313340</v>
      </c>
      <c r="K632" s="392">
        <v>313340</v>
      </c>
    </row>
    <row r="633" spans="1:12" s="596" customFormat="1" ht="94.5" hidden="1" x14ac:dyDescent="0.25">
      <c r="A633" s="3" t="s">
        <v>746</v>
      </c>
      <c r="B633" s="598" t="s">
        <v>52</v>
      </c>
      <c r="C633" s="44" t="s">
        <v>29</v>
      </c>
      <c r="D633" s="44" t="s">
        <v>15</v>
      </c>
      <c r="E633" s="252" t="s">
        <v>204</v>
      </c>
      <c r="F633" s="253" t="s">
        <v>10</v>
      </c>
      <c r="G633" s="218" t="s">
        <v>741</v>
      </c>
      <c r="H633" s="59"/>
      <c r="I633" s="390">
        <f>SUM(I634)</f>
        <v>0</v>
      </c>
      <c r="J633" s="390">
        <f t="shared" ref="J633:K633" si="231">SUM(J634)</f>
        <v>0</v>
      </c>
      <c r="K633" s="390">
        <f t="shared" si="231"/>
        <v>0</v>
      </c>
    </row>
    <row r="634" spans="1:12" s="596" customFormat="1" ht="31.5" hidden="1" x14ac:dyDescent="0.25">
      <c r="A634" s="89" t="s">
        <v>721</v>
      </c>
      <c r="B634" s="598" t="s">
        <v>52</v>
      </c>
      <c r="C634" s="44" t="s">
        <v>29</v>
      </c>
      <c r="D634" s="44" t="s">
        <v>15</v>
      </c>
      <c r="E634" s="252" t="s">
        <v>204</v>
      </c>
      <c r="F634" s="253" t="s">
        <v>10</v>
      </c>
      <c r="G634" s="218" t="s">
        <v>741</v>
      </c>
      <c r="H634" s="59" t="s">
        <v>722</v>
      </c>
      <c r="I634" s="392"/>
      <c r="J634" s="392"/>
      <c r="K634" s="392"/>
    </row>
    <row r="635" spans="1:12" s="37" customFormat="1" ht="31.5" x14ac:dyDescent="0.25">
      <c r="A635" s="61" t="s">
        <v>83</v>
      </c>
      <c r="B635" s="334" t="s">
        <v>52</v>
      </c>
      <c r="C635" s="44" t="s">
        <v>29</v>
      </c>
      <c r="D635" s="44" t="s">
        <v>15</v>
      </c>
      <c r="E635" s="252" t="s">
        <v>204</v>
      </c>
      <c r="F635" s="253" t="s">
        <v>10</v>
      </c>
      <c r="G635" s="254" t="s">
        <v>391</v>
      </c>
      <c r="H635" s="44"/>
      <c r="I635" s="390">
        <f>SUM(I636:I639)</f>
        <v>8443170</v>
      </c>
      <c r="J635" s="390">
        <f t="shared" ref="J635:K635" si="232">SUM(J636:J639)</f>
        <v>5682680</v>
      </c>
      <c r="K635" s="390">
        <f t="shared" si="232"/>
        <v>5682680</v>
      </c>
    </row>
    <row r="636" spans="1:12" s="37" customFormat="1" ht="63" hidden="1" x14ac:dyDescent="0.25">
      <c r="A636" s="101" t="s">
        <v>75</v>
      </c>
      <c r="B636" s="588" t="s">
        <v>52</v>
      </c>
      <c r="C636" s="44" t="s">
        <v>29</v>
      </c>
      <c r="D636" s="44" t="s">
        <v>15</v>
      </c>
      <c r="E636" s="252" t="s">
        <v>204</v>
      </c>
      <c r="F636" s="253" t="s">
        <v>10</v>
      </c>
      <c r="G636" s="254" t="s">
        <v>391</v>
      </c>
      <c r="H636" s="44" t="s">
        <v>13</v>
      </c>
      <c r="I636" s="392"/>
      <c r="J636" s="392"/>
      <c r="K636" s="392"/>
    </row>
    <row r="637" spans="1:12" s="37" customFormat="1" ht="31.5" hidden="1" x14ac:dyDescent="0.25">
      <c r="A637" s="535" t="s">
        <v>507</v>
      </c>
      <c r="B637" s="588" t="s">
        <v>52</v>
      </c>
      <c r="C637" s="44" t="s">
        <v>29</v>
      </c>
      <c r="D637" s="44" t="s">
        <v>15</v>
      </c>
      <c r="E637" s="252" t="s">
        <v>204</v>
      </c>
      <c r="F637" s="253" t="s">
        <v>10</v>
      </c>
      <c r="G637" s="254" t="s">
        <v>391</v>
      </c>
      <c r="H637" s="44" t="s">
        <v>16</v>
      </c>
      <c r="I637" s="392"/>
      <c r="J637" s="392"/>
      <c r="K637" s="392"/>
    </row>
    <row r="638" spans="1:12" s="37" customFormat="1" ht="31.5" x14ac:dyDescent="0.25">
      <c r="A638" s="89" t="s">
        <v>721</v>
      </c>
      <c r="B638" s="597" t="s">
        <v>52</v>
      </c>
      <c r="C638" s="44" t="s">
        <v>29</v>
      </c>
      <c r="D638" s="44" t="s">
        <v>15</v>
      </c>
      <c r="E638" s="252" t="s">
        <v>204</v>
      </c>
      <c r="F638" s="253" t="s">
        <v>10</v>
      </c>
      <c r="G638" s="254" t="s">
        <v>391</v>
      </c>
      <c r="H638" s="44" t="s">
        <v>722</v>
      </c>
      <c r="I638" s="392">
        <v>8443170</v>
      </c>
      <c r="J638" s="392">
        <v>5682680</v>
      </c>
      <c r="K638" s="392">
        <v>5682680</v>
      </c>
    </row>
    <row r="639" spans="1:12" s="37" customFormat="1" ht="15.75" hidden="1" x14ac:dyDescent="0.25">
      <c r="A639" s="61" t="s">
        <v>18</v>
      </c>
      <c r="B639" s="334" t="s">
        <v>52</v>
      </c>
      <c r="C639" s="44" t="s">
        <v>29</v>
      </c>
      <c r="D639" s="44" t="s">
        <v>15</v>
      </c>
      <c r="E639" s="252" t="s">
        <v>204</v>
      </c>
      <c r="F639" s="253" t="s">
        <v>10</v>
      </c>
      <c r="G639" s="254" t="s">
        <v>391</v>
      </c>
      <c r="H639" s="44" t="s">
        <v>17</v>
      </c>
      <c r="I639" s="392"/>
      <c r="J639" s="392"/>
      <c r="K639" s="392"/>
    </row>
    <row r="640" spans="1:12" s="37" customFormat="1" ht="47.25" x14ac:dyDescent="0.25">
      <c r="A640" s="61" t="s">
        <v>724</v>
      </c>
      <c r="B640" s="557" t="s">
        <v>52</v>
      </c>
      <c r="C640" s="44" t="s">
        <v>29</v>
      </c>
      <c r="D640" s="44" t="s">
        <v>15</v>
      </c>
      <c r="E640" s="252" t="s">
        <v>204</v>
      </c>
      <c r="F640" s="253" t="s">
        <v>10</v>
      </c>
      <c r="G640" s="254" t="s">
        <v>723</v>
      </c>
      <c r="H640" s="44"/>
      <c r="I640" s="390">
        <f>SUM(I641:I642)</f>
        <v>4528260</v>
      </c>
      <c r="J640" s="390">
        <f t="shared" ref="J640:K640" si="233">SUM(J641)</f>
        <v>4626070</v>
      </c>
      <c r="K640" s="390">
        <f t="shared" si="233"/>
        <v>4626070</v>
      </c>
    </row>
    <row r="641" spans="1:11" s="37" customFormat="1" ht="31.5" customHeight="1" x14ac:dyDescent="0.25">
      <c r="A641" s="101" t="s">
        <v>721</v>
      </c>
      <c r="B641" s="557" t="s">
        <v>52</v>
      </c>
      <c r="C641" s="44" t="s">
        <v>29</v>
      </c>
      <c r="D641" s="44" t="s">
        <v>15</v>
      </c>
      <c r="E641" s="252" t="s">
        <v>204</v>
      </c>
      <c r="F641" s="253" t="s">
        <v>10</v>
      </c>
      <c r="G641" s="254" t="s">
        <v>723</v>
      </c>
      <c r="H641" s="44" t="s">
        <v>722</v>
      </c>
      <c r="I641" s="392">
        <v>4494878</v>
      </c>
      <c r="J641" s="392">
        <v>4626070</v>
      </c>
      <c r="K641" s="392">
        <v>4626070</v>
      </c>
    </row>
    <row r="642" spans="1:11" s="37" customFormat="1" ht="15.75" customHeight="1" x14ac:dyDescent="0.25">
      <c r="A642" s="61" t="s">
        <v>18</v>
      </c>
      <c r="B642" s="664" t="s">
        <v>52</v>
      </c>
      <c r="C642" s="44" t="s">
        <v>29</v>
      </c>
      <c r="D642" s="44" t="s">
        <v>15</v>
      </c>
      <c r="E642" s="252" t="s">
        <v>204</v>
      </c>
      <c r="F642" s="253" t="s">
        <v>10</v>
      </c>
      <c r="G642" s="254" t="s">
        <v>723</v>
      </c>
      <c r="H642" s="44" t="s">
        <v>17</v>
      </c>
      <c r="I642" s="392">
        <v>33382</v>
      </c>
      <c r="J642" s="392"/>
      <c r="K642" s="392"/>
    </row>
    <row r="643" spans="1:11" s="37" customFormat="1" ht="61.5" hidden="1" customHeight="1" x14ac:dyDescent="0.25">
      <c r="A643" s="103" t="s">
        <v>136</v>
      </c>
      <c r="B643" s="485" t="s">
        <v>52</v>
      </c>
      <c r="C643" s="44" t="s">
        <v>29</v>
      </c>
      <c r="D643" s="44" t="s">
        <v>15</v>
      </c>
      <c r="E643" s="252" t="s">
        <v>205</v>
      </c>
      <c r="F643" s="253" t="s">
        <v>359</v>
      </c>
      <c r="G643" s="254" t="s">
        <v>360</v>
      </c>
      <c r="H643" s="44"/>
      <c r="I643" s="390">
        <f>SUM(I644)</f>
        <v>0</v>
      </c>
      <c r="J643" s="390">
        <f t="shared" ref="J643:K645" si="234">SUM(J644)</f>
        <v>0</v>
      </c>
      <c r="K643" s="390">
        <f t="shared" si="234"/>
        <v>0</v>
      </c>
    </row>
    <row r="644" spans="1:11" s="37" customFormat="1" ht="31.5" hidden="1" customHeight="1" x14ac:dyDescent="0.25">
      <c r="A644" s="103" t="s">
        <v>425</v>
      </c>
      <c r="B644" s="485" t="s">
        <v>52</v>
      </c>
      <c r="C644" s="44" t="s">
        <v>29</v>
      </c>
      <c r="D644" s="44" t="s">
        <v>15</v>
      </c>
      <c r="E644" s="252" t="s">
        <v>205</v>
      </c>
      <c r="F644" s="253" t="s">
        <v>10</v>
      </c>
      <c r="G644" s="254" t="s">
        <v>360</v>
      </c>
      <c r="H644" s="44"/>
      <c r="I644" s="390">
        <f>SUM(I645)</f>
        <v>0</v>
      </c>
      <c r="J644" s="390">
        <f t="shared" si="234"/>
        <v>0</v>
      </c>
      <c r="K644" s="390">
        <f t="shared" si="234"/>
        <v>0</v>
      </c>
    </row>
    <row r="645" spans="1:11" s="37" customFormat="1" ht="18" hidden="1" customHeight="1" x14ac:dyDescent="0.25">
      <c r="A645" s="534" t="s">
        <v>426</v>
      </c>
      <c r="B645" s="485" t="s">
        <v>52</v>
      </c>
      <c r="C645" s="44" t="s">
        <v>29</v>
      </c>
      <c r="D645" s="44" t="s">
        <v>15</v>
      </c>
      <c r="E645" s="252" t="s">
        <v>205</v>
      </c>
      <c r="F645" s="253" t="s">
        <v>10</v>
      </c>
      <c r="G645" s="254" t="s">
        <v>427</v>
      </c>
      <c r="H645" s="44"/>
      <c r="I645" s="390">
        <f>SUM(I646)</f>
        <v>0</v>
      </c>
      <c r="J645" s="390">
        <f t="shared" si="234"/>
        <v>0</v>
      </c>
      <c r="K645" s="390">
        <f t="shared" si="234"/>
        <v>0</v>
      </c>
    </row>
    <row r="646" spans="1:11" s="37" customFormat="1" ht="31.5" hidden="1" customHeight="1" x14ac:dyDescent="0.25">
      <c r="A646" s="535" t="s">
        <v>507</v>
      </c>
      <c r="B646" s="485" t="s">
        <v>52</v>
      </c>
      <c r="C646" s="44" t="s">
        <v>29</v>
      </c>
      <c r="D646" s="44" t="s">
        <v>15</v>
      </c>
      <c r="E646" s="252" t="s">
        <v>205</v>
      </c>
      <c r="F646" s="217" t="s">
        <v>10</v>
      </c>
      <c r="G646" s="218" t="s">
        <v>427</v>
      </c>
      <c r="H646" s="44" t="s">
        <v>16</v>
      </c>
      <c r="I646" s="392"/>
      <c r="J646" s="392"/>
      <c r="K646" s="392"/>
    </row>
    <row r="647" spans="1:11" s="37" customFormat="1" ht="78.75" x14ac:dyDescent="0.25">
      <c r="A647" s="102" t="s">
        <v>791</v>
      </c>
      <c r="B647" s="30" t="s">
        <v>52</v>
      </c>
      <c r="C647" s="28" t="s">
        <v>29</v>
      </c>
      <c r="D647" s="42" t="s">
        <v>15</v>
      </c>
      <c r="E647" s="225" t="s">
        <v>187</v>
      </c>
      <c r="F647" s="226" t="s">
        <v>359</v>
      </c>
      <c r="G647" s="227" t="s">
        <v>360</v>
      </c>
      <c r="H647" s="28"/>
      <c r="I647" s="389">
        <f>SUM(I648)</f>
        <v>110500</v>
      </c>
      <c r="J647" s="389">
        <f t="shared" ref="J647:K649" si="235">SUM(J648)</f>
        <v>84813</v>
      </c>
      <c r="K647" s="389">
        <f t="shared" si="235"/>
        <v>84813</v>
      </c>
    </row>
    <row r="648" spans="1:11" s="37" customFormat="1" ht="113.25" customHeight="1" x14ac:dyDescent="0.25">
      <c r="A648" s="103" t="s">
        <v>852</v>
      </c>
      <c r="B648" s="53" t="s">
        <v>52</v>
      </c>
      <c r="C648" s="2" t="s">
        <v>29</v>
      </c>
      <c r="D648" s="35" t="s">
        <v>15</v>
      </c>
      <c r="E648" s="255" t="s">
        <v>189</v>
      </c>
      <c r="F648" s="256" t="s">
        <v>359</v>
      </c>
      <c r="G648" s="257" t="s">
        <v>360</v>
      </c>
      <c r="H648" s="2"/>
      <c r="I648" s="390">
        <f>SUM(I649)</f>
        <v>110500</v>
      </c>
      <c r="J648" s="390">
        <f t="shared" si="235"/>
        <v>84813</v>
      </c>
      <c r="K648" s="390">
        <f t="shared" si="235"/>
        <v>84813</v>
      </c>
    </row>
    <row r="649" spans="1:11" s="37" customFormat="1" ht="47.25" x14ac:dyDescent="0.25">
      <c r="A649" s="103" t="s">
        <v>379</v>
      </c>
      <c r="B649" s="53" t="s">
        <v>52</v>
      </c>
      <c r="C649" s="2" t="s">
        <v>29</v>
      </c>
      <c r="D649" s="35" t="s">
        <v>15</v>
      </c>
      <c r="E649" s="255" t="s">
        <v>189</v>
      </c>
      <c r="F649" s="256" t="s">
        <v>10</v>
      </c>
      <c r="G649" s="257" t="s">
        <v>360</v>
      </c>
      <c r="H649" s="2"/>
      <c r="I649" s="390">
        <f>SUM(I650)</f>
        <v>110500</v>
      </c>
      <c r="J649" s="390">
        <f t="shared" si="235"/>
        <v>84813</v>
      </c>
      <c r="K649" s="390">
        <f t="shared" si="235"/>
        <v>84813</v>
      </c>
    </row>
    <row r="650" spans="1:11" s="37" customFormat="1" ht="31.5" x14ac:dyDescent="0.25">
      <c r="A650" s="101" t="s">
        <v>721</v>
      </c>
      <c r="B650" s="334" t="s">
        <v>52</v>
      </c>
      <c r="C650" s="2" t="s">
        <v>29</v>
      </c>
      <c r="D650" s="35" t="s">
        <v>15</v>
      </c>
      <c r="E650" s="255" t="s">
        <v>189</v>
      </c>
      <c r="F650" s="256" t="s">
        <v>10</v>
      </c>
      <c r="G650" s="257" t="s">
        <v>380</v>
      </c>
      <c r="H650" s="2"/>
      <c r="I650" s="390">
        <f>SUM(I651:I652)</f>
        <v>110500</v>
      </c>
      <c r="J650" s="390">
        <f t="shared" ref="J650:K650" si="236">SUM(J651:J652)</f>
        <v>84813</v>
      </c>
      <c r="K650" s="390">
        <f t="shared" si="236"/>
        <v>84813</v>
      </c>
    </row>
    <row r="651" spans="1:11" ht="31.5" hidden="1" x14ac:dyDescent="0.25">
      <c r="A651" s="535" t="s">
        <v>507</v>
      </c>
      <c r="B651" s="6" t="s">
        <v>52</v>
      </c>
      <c r="C651" s="2" t="s">
        <v>29</v>
      </c>
      <c r="D651" s="35" t="s">
        <v>15</v>
      </c>
      <c r="E651" s="255" t="s">
        <v>189</v>
      </c>
      <c r="F651" s="256" t="s">
        <v>10</v>
      </c>
      <c r="G651" s="257" t="s">
        <v>380</v>
      </c>
      <c r="H651" s="2" t="s">
        <v>16</v>
      </c>
      <c r="I651" s="391"/>
      <c r="J651" s="391"/>
      <c r="K651" s="391"/>
    </row>
    <row r="652" spans="1:11" s="596" customFormat="1" ht="31.5" x14ac:dyDescent="0.25">
      <c r="A652" s="101" t="s">
        <v>721</v>
      </c>
      <c r="B652" s="6" t="s">
        <v>52</v>
      </c>
      <c r="C652" s="2" t="s">
        <v>29</v>
      </c>
      <c r="D652" s="35" t="s">
        <v>15</v>
      </c>
      <c r="E652" s="255" t="s">
        <v>189</v>
      </c>
      <c r="F652" s="256" t="s">
        <v>10</v>
      </c>
      <c r="G652" s="257" t="s">
        <v>380</v>
      </c>
      <c r="H652" s="2" t="s">
        <v>722</v>
      </c>
      <c r="I652" s="391">
        <v>110500</v>
      </c>
      <c r="J652" s="391">
        <v>84813</v>
      </c>
      <c r="K652" s="391">
        <v>84813</v>
      </c>
    </row>
    <row r="653" spans="1:11" ht="15.75" x14ac:dyDescent="0.25">
      <c r="A653" s="109" t="s">
        <v>31</v>
      </c>
      <c r="B653" s="26" t="s">
        <v>52</v>
      </c>
      <c r="C653" s="22" t="s">
        <v>29</v>
      </c>
      <c r="D653" s="22" t="s">
        <v>32</v>
      </c>
      <c r="E653" s="261"/>
      <c r="F653" s="262"/>
      <c r="G653" s="263"/>
      <c r="H653" s="22"/>
      <c r="I653" s="388">
        <f>SUM(I659,I654,I688,I683+I674)</f>
        <v>7120506</v>
      </c>
      <c r="J653" s="388">
        <f t="shared" ref="J653:K653" si="237">SUM(J659,J654,J688,J683+J674)</f>
        <v>5384503</v>
      </c>
      <c r="K653" s="388">
        <f t="shared" si="237"/>
        <v>5384503</v>
      </c>
    </row>
    <row r="654" spans="1:11" s="64" customFormat="1" ht="47.25" x14ac:dyDescent="0.25">
      <c r="A654" s="102" t="s">
        <v>103</v>
      </c>
      <c r="B654" s="30" t="s">
        <v>52</v>
      </c>
      <c r="C654" s="28" t="s">
        <v>29</v>
      </c>
      <c r="D654" s="28" t="s">
        <v>32</v>
      </c>
      <c r="E654" s="213" t="s">
        <v>168</v>
      </c>
      <c r="F654" s="214" t="s">
        <v>359</v>
      </c>
      <c r="G654" s="215" t="s">
        <v>360</v>
      </c>
      <c r="H654" s="28"/>
      <c r="I654" s="389">
        <f>SUM(I655)</f>
        <v>3000</v>
      </c>
      <c r="J654" s="389">
        <f t="shared" ref="J654:K657" si="238">SUM(J655)</f>
        <v>3000</v>
      </c>
      <c r="K654" s="389">
        <f t="shared" si="238"/>
        <v>3000</v>
      </c>
    </row>
    <row r="655" spans="1:11" s="37" customFormat="1" ht="78.75" x14ac:dyDescent="0.25">
      <c r="A655" s="104" t="s">
        <v>104</v>
      </c>
      <c r="B655" s="279" t="s">
        <v>52</v>
      </c>
      <c r="C655" s="70" t="s">
        <v>29</v>
      </c>
      <c r="D655" s="35" t="s">
        <v>32</v>
      </c>
      <c r="E655" s="255" t="s">
        <v>198</v>
      </c>
      <c r="F655" s="256" t="s">
        <v>359</v>
      </c>
      <c r="G655" s="257" t="s">
        <v>360</v>
      </c>
      <c r="H655" s="71"/>
      <c r="I655" s="393">
        <f>SUM(I656)</f>
        <v>3000</v>
      </c>
      <c r="J655" s="393">
        <f t="shared" si="238"/>
        <v>3000</v>
      </c>
      <c r="K655" s="393">
        <f t="shared" si="238"/>
        <v>3000</v>
      </c>
    </row>
    <row r="656" spans="1:11" s="37" customFormat="1" ht="47.25" x14ac:dyDescent="0.25">
      <c r="A656" s="104" t="s">
        <v>367</v>
      </c>
      <c r="B656" s="279" t="s">
        <v>52</v>
      </c>
      <c r="C656" s="70" t="s">
        <v>29</v>
      </c>
      <c r="D656" s="35" t="s">
        <v>32</v>
      </c>
      <c r="E656" s="255" t="s">
        <v>198</v>
      </c>
      <c r="F656" s="256" t="s">
        <v>10</v>
      </c>
      <c r="G656" s="257" t="s">
        <v>360</v>
      </c>
      <c r="H656" s="71"/>
      <c r="I656" s="393">
        <f>SUM(I657)</f>
        <v>3000</v>
      </c>
      <c r="J656" s="393">
        <f t="shared" si="238"/>
        <v>3000</v>
      </c>
      <c r="K656" s="393">
        <f t="shared" si="238"/>
        <v>3000</v>
      </c>
    </row>
    <row r="657" spans="1:11" s="37" customFormat="1" ht="31.5" x14ac:dyDescent="0.25">
      <c r="A657" s="534" t="s">
        <v>95</v>
      </c>
      <c r="B657" s="53" t="s">
        <v>52</v>
      </c>
      <c r="C657" s="70" t="s">
        <v>29</v>
      </c>
      <c r="D657" s="35" t="s">
        <v>32</v>
      </c>
      <c r="E657" s="255" t="s">
        <v>198</v>
      </c>
      <c r="F657" s="256" t="s">
        <v>10</v>
      </c>
      <c r="G657" s="257" t="s">
        <v>369</v>
      </c>
      <c r="H657" s="2"/>
      <c r="I657" s="390">
        <f>SUM(I658)</f>
        <v>3000</v>
      </c>
      <c r="J657" s="390">
        <f t="shared" si="238"/>
        <v>3000</v>
      </c>
      <c r="K657" s="390">
        <f t="shared" si="238"/>
        <v>3000</v>
      </c>
    </row>
    <row r="658" spans="1:11" s="37" customFormat="1" ht="31.5" x14ac:dyDescent="0.25">
      <c r="A658" s="540" t="s">
        <v>507</v>
      </c>
      <c r="B658" s="279" t="s">
        <v>52</v>
      </c>
      <c r="C658" s="70" t="s">
        <v>29</v>
      </c>
      <c r="D658" s="35" t="s">
        <v>32</v>
      </c>
      <c r="E658" s="255" t="s">
        <v>198</v>
      </c>
      <c r="F658" s="256" t="s">
        <v>10</v>
      </c>
      <c r="G658" s="257" t="s">
        <v>369</v>
      </c>
      <c r="H658" s="71" t="s">
        <v>16</v>
      </c>
      <c r="I658" s="394">
        <v>3000</v>
      </c>
      <c r="J658" s="394">
        <v>3000</v>
      </c>
      <c r="K658" s="394">
        <v>3000</v>
      </c>
    </row>
    <row r="659" spans="1:11" ht="31.5" x14ac:dyDescent="0.25">
      <c r="A659" s="99" t="s">
        <v>131</v>
      </c>
      <c r="B659" s="30" t="s">
        <v>52</v>
      </c>
      <c r="C659" s="28" t="s">
        <v>29</v>
      </c>
      <c r="D659" s="28" t="s">
        <v>32</v>
      </c>
      <c r="E659" s="213" t="s">
        <v>417</v>
      </c>
      <c r="F659" s="214" t="s">
        <v>359</v>
      </c>
      <c r="G659" s="215" t="s">
        <v>360</v>
      </c>
      <c r="H659" s="28"/>
      <c r="I659" s="389">
        <f>SUM(I664+I660)</f>
        <v>5454027</v>
      </c>
      <c r="J659" s="389">
        <f t="shared" ref="J659:K659" si="239">SUM(J664+J660)</f>
        <v>4410940</v>
      </c>
      <c r="K659" s="389">
        <f t="shared" si="239"/>
        <v>4410940</v>
      </c>
    </row>
    <row r="660" spans="1:11" s="449" customFormat="1" ht="63" x14ac:dyDescent="0.25">
      <c r="A660" s="103" t="s">
        <v>136</v>
      </c>
      <c r="B660" s="53" t="s">
        <v>52</v>
      </c>
      <c r="C660" s="2" t="s">
        <v>29</v>
      </c>
      <c r="D660" s="2" t="s">
        <v>32</v>
      </c>
      <c r="E660" s="252" t="s">
        <v>205</v>
      </c>
      <c r="F660" s="253" t="s">
        <v>359</v>
      </c>
      <c r="G660" s="254" t="s">
        <v>360</v>
      </c>
      <c r="H660" s="44"/>
      <c r="I660" s="390">
        <f>SUM(I661)</f>
        <v>50000</v>
      </c>
      <c r="J660" s="390">
        <f t="shared" ref="J660:K662" si="240">SUM(J661)</f>
        <v>67850</v>
      </c>
      <c r="K660" s="390">
        <f t="shared" si="240"/>
        <v>67850</v>
      </c>
    </row>
    <row r="661" spans="1:11" s="449" customFormat="1" ht="31.5" x14ac:dyDescent="0.25">
      <c r="A661" s="103" t="s">
        <v>425</v>
      </c>
      <c r="B661" s="53" t="s">
        <v>52</v>
      </c>
      <c r="C661" s="2" t="s">
        <v>29</v>
      </c>
      <c r="D661" s="2" t="s">
        <v>32</v>
      </c>
      <c r="E661" s="252" t="s">
        <v>205</v>
      </c>
      <c r="F661" s="253" t="s">
        <v>10</v>
      </c>
      <c r="G661" s="254" t="s">
        <v>360</v>
      </c>
      <c r="H661" s="44"/>
      <c r="I661" s="390">
        <f>SUM(I662)</f>
        <v>50000</v>
      </c>
      <c r="J661" s="390">
        <f t="shared" si="240"/>
        <v>67850</v>
      </c>
      <c r="K661" s="390">
        <f t="shared" si="240"/>
        <v>67850</v>
      </c>
    </row>
    <row r="662" spans="1:11" s="449" customFormat="1" ht="15.75" x14ac:dyDescent="0.25">
      <c r="A662" s="534" t="s">
        <v>426</v>
      </c>
      <c r="B662" s="53" t="s">
        <v>52</v>
      </c>
      <c r="C662" s="2" t="s">
        <v>29</v>
      </c>
      <c r="D662" s="2" t="s">
        <v>32</v>
      </c>
      <c r="E662" s="252" t="s">
        <v>205</v>
      </c>
      <c r="F662" s="253" t="s">
        <v>10</v>
      </c>
      <c r="G662" s="254" t="s">
        <v>427</v>
      </c>
      <c r="H662" s="44"/>
      <c r="I662" s="390">
        <f>SUM(I663)</f>
        <v>50000</v>
      </c>
      <c r="J662" s="390">
        <f t="shared" si="240"/>
        <v>67850</v>
      </c>
      <c r="K662" s="390">
        <f t="shared" si="240"/>
        <v>67850</v>
      </c>
    </row>
    <row r="663" spans="1:11" s="449" customFormat="1" ht="31.5" x14ac:dyDescent="0.25">
      <c r="A663" s="535" t="s">
        <v>507</v>
      </c>
      <c r="B663" s="6" t="s">
        <v>52</v>
      </c>
      <c r="C663" s="2" t="s">
        <v>29</v>
      </c>
      <c r="D663" s="2" t="s">
        <v>32</v>
      </c>
      <c r="E663" s="216" t="s">
        <v>205</v>
      </c>
      <c r="F663" s="217" t="s">
        <v>10</v>
      </c>
      <c r="G663" s="218" t="s">
        <v>427</v>
      </c>
      <c r="H663" s="2" t="s">
        <v>16</v>
      </c>
      <c r="I663" s="392">
        <v>50000</v>
      </c>
      <c r="J663" s="392">
        <v>67850</v>
      </c>
      <c r="K663" s="392">
        <v>67850</v>
      </c>
    </row>
    <row r="664" spans="1:11" ht="63" x14ac:dyDescent="0.25">
      <c r="A664" s="61" t="s">
        <v>143</v>
      </c>
      <c r="B664" s="334" t="s">
        <v>52</v>
      </c>
      <c r="C664" s="2" t="s">
        <v>29</v>
      </c>
      <c r="D664" s="2" t="s">
        <v>32</v>
      </c>
      <c r="E664" s="216" t="s">
        <v>208</v>
      </c>
      <c r="F664" s="217" t="s">
        <v>359</v>
      </c>
      <c r="G664" s="218" t="s">
        <v>360</v>
      </c>
      <c r="H664" s="2"/>
      <c r="I664" s="390">
        <f>SUM(I665+I670)</f>
        <v>5404027</v>
      </c>
      <c r="J664" s="390">
        <f>SUM(J665+J670)</f>
        <v>4343090</v>
      </c>
      <c r="K664" s="390">
        <f>SUM(K665+K670)</f>
        <v>4343090</v>
      </c>
    </row>
    <row r="665" spans="1:11" ht="47.25" x14ac:dyDescent="0.25">
      <c r="A665" s="61" t="s">
        <v>438</v>
      </c>
      <c r="B665" s="334" t="s">
        <v>52</v>
      </c>
      <c r="C665" s="2" t="s">
        <v>29</v>
      </c>
      <c r="D665" s="2" t="s">
        <v>32</v>
      </c>
      <c r="E665" s="216" t="s">
        <v>208</v>
      </c>
      <c r="F665" s="217" t="s">
        <v>10</v>
      </c>
      <c r="G665" s="218" t="s">
        <v>360</v>
      </c>
      <c r="H665" s="2"/>
      <c r="I665" s="390">
        <f>SUM(I666)</f>
        <v>2850909</v>
      </c>
      <c r="J665" s="390">
        <f t="shared" ref="J665:K665" si="241">SUM(J666)</f>
        <v>2503573</v>
      </c>
      <c r="K665" s="390">
        <f t="shared" si="241"/>
        <v>2503573</v>
      </c>
    </row>
    <row r="666" spans="1:11" ht="31.5" x14ac:dyDescent="0.25">
      <c r="A666" s="61" t="s">
        <v>83</v>
      </c>
      <c r="B666" s="334" t="s">
        <v>52</v>
      </c>
      <c r="C666" s="44" t="s">
        <v>29</v>
      </c>
      <c r="D666" s="44" t="s">
        <v>32</v>
      </c>
      <c r="E666" s="252" t="s">
        <v>208</v>
      </c>
      <c r="F666" s="253" t="s">
        <v>10</v>
      </c>
      <c r="G666" s="254" t="s">
        <v>391</v>
      </c>
      <c r="H666" s="44"/>
      <c r="I666" s="390">
        <f>SUM(I667:I669)</f>
        <v>2850909</v>
      </c>
      <c r="J666" s="390">
        <f t="shared" ref="J666:K666" si="242">SUM(J667:J669)</f>
        <v>2503573</v>
      </c>
      <c r="K666" s="390">
        <f t="shared" si="242"/>
        <v>2503573</v>
      </c>
    </row>
    <row r="667" spans="1:11" ht="63" x14ac:dyDescent="0.25">
      <c r="A667" s="101" t="s">
        <v>75</v>
      </c>
      <c r="B667" s="334" t="s">
        <v>52</v>
      </c>
      <c r="C667" s="2" t="s">
        <v>29</v>
      </c>
      <c r="D667" s="2" t="s">
        <v>32</v>
      </c>
      <c r="E667" s="216" t="s">
        <v>208</v>
      </c>
      <c r="F667" s="217" t="s">
        <v>10</v>
      </c>
      <c r="G667" s="218" t="s">
        <v>391</v>
      </c>
      <c r="H667" s="2" t="s">
        <v>13</v>
      </c>
      <c r="I667" s="392">
        <v>2680727</v>
      </c>
      <c r="J667" s="392">
        <v>1934561</v>
      </c>
      <c r="K667" s="392">
        <v>1934561</v>
      </c>
    </row>
    <row r="668" spans="1:11" ht="31.5" x14ac:dyDescent="0.25">
      <c r="A668" s="535" t="s">
        <v>507</v>
      </c>
      <c r="B668" s="6" t="s">
        <v>52</v>
      </c>
      <c r="C668" s="2" t="s">
        <v>29</v>
      </c>
      <c r="D668" s="2" t="s">
        <v>32</v>
      </c>
      <c r="E668" s="216" t="s">
        <v>208</v>
      </c>
      <c r="F668" s="217" t="s">
        <v>10</v>
      </c>
      <c r="G668" s="218" t="s">
        <v>391</v>
      </c>
      <c r="H668" s="2" t="s">
        <v>16</v>
      </c>
      <c r="I668" s="453">
        <v>166164</v>
      </c>
      <c r="J668" s="453">
        <v>564494</v>
      </c>
      <c r="K668" s="453">
        <v>564494</v>
      </c>
    </row>
    <row r="669" spans="1:11" ht="15.75" x14ac:dyDescent="0.25">
      <c r="A669" s="61" t="s">
        <v>18</v>
      </c>
      <c r="B669" s="334" t="s">
        <v>52</v>
      </c>
      <c r="C669" s="2" t="s">
        <v>29</v>
      </c>
      <c r="D669" s="2" t="s">
        <v>32</v>
      </c>
      <c r="E669" s="216" t="s">
        <v>208</v>
      </c>
      <c r="F669" s="217" t="s">
        <v>10</v>
      </c>
      <c r="G669" s="218" t="s">
        <v>391</v>
      </c>
      <c r="H669" s="2" t="s">
        <v>17</v>
      </c>
      <c r="I669" s="392">
        <v>4018</v>
      </c>
      <c r="J669" s="392">
        <v>4518</v>
      </c>
      <c r="K669" s="392">
        <v>4518</v>
      </c>
    </row>
    <row r="670" spans="1:11" ht="68.25" customHeight="1" x14ac:dyDescent="0.25">
      <c r="A670" s="61" t="s">
        <v>584</v>
      </c>
      <c r="B670" s="334" t="s">
        <v>52</v>
      </c>
      <c r="C670" s="2" t="s">
        <v>29</v>
      </c>
      <c r="D670" s="2" t="s">
        <v>32</v>
      </c>
      <c r="E670" s="216" t="s">
        <v>208</v>
      </c>
      <c r="F670" s="217" t="s">
        <v>12</v>
      </c>
      <c r="G670" s="218" t="s">
        <v>360</v>
      </c>
      <c r="H670" s="2"/>
      <c r="I670" s="390">
        <f>SUM(I671)</f>
        <v>2553118</v>
      </c>
      <c r="J670" s="390">
        <f t="shared" ref="J670:K670" si="243">SUM(J671)</f>
        <v>1839517</v>
      </c>
      <c r="K670" s="390">
        <f t="shared" si="243"/>
        <v>1839517</v>
      </c>
    </row>
    <row r="671" spans="1:11" ht="31.5" x14ac:dyDescent="0.25">
      <c r="A671" s="61" t="s">
        <v>74</v>
      </c>
      <c r="B671" s="334" t="s">
        <v>52</v>
      </c>
      <c r="C671" s="2" t="s">
        <v>29</v>
      </c>
      <c r="D671" s="2" t="s">
        <v>32</v>
      </c>
      <c r="E671" s="216" t="s">
        <v>208</v>
      </c>
      <c r="F671" s="217" t="s">
        <v>12</v>
      </c>
      <c r="G671" s="218" t="s">
        <v>364</v>
      </c>
      <c r="H671" s="2"/>
      <c r="I671" s="390">
        <f>SUM(I672:I673)</f>
        <v>2553118</v>
      </c>
      <c r="J671" s="390">
        <f t="shared" ref="J671:K671" si="244">SUM(J672:J673)</f>
        <v>1839517</v>
      </c>
      <c r="K671" s="390">
        <f t="shared" si="244"/>
        <v>1839517</v>
      </c>
    </row>
    <row r="672" spans="1:11" ht="63" x14ac:dyDescent="0.25">
      <c r="A672" s="101" t="s">
        <v>75</v>
      </c>
      <c r="B672" s="334" t="s">
        <v>52</v>
      </c>
      <c r="C672" s="2" t="s">
        <v>29</v>
      </c>
      <c r="D672" s="2" t="s">
        <v>32</v>
      </c>
      <c r="E672" s="216" t="s">
        <v>208</v>
      </c>
      <c r="F672" s="217" t="s">
        <v>12</v>
      </c>
      <c r="G672" s="218" t="s">
        <v>364</v>
      </c>
      <c r="H672" s="2" t="s">
        <v>13</v>
      </c>
      <c r="I672" s="391">
        <v>2553118</v>
      </c>
      <c r="J672" s="391">
        <v>1839517</v>
      </c>
      <c r="K672" s="391">
        <v>1839517</v>
      </c>
    </row>
    <row r="673" spans="1:11" ht="31.5" hidden="1" x14ac:dyDescent="0.25">
      <c r="A673" s="540" t="s">
        <v>507</v>
      </c>
      <c r="B673" s="334" t="s">
        <v>52</v>
      </c>
      <c r="C673" s="2" t="s">
        <v>29</v>
      </c>
      <c r="D673" s="2" t="s">
        <v>32</v>
      </c>
      <c r="E673" s="216" t="s">
        <v>208</v>
      </c>
      <c r="F673" s="217" t="s">
        <v>12</v>
      </c>
      <c r="G673" s="218" t="s">
        <v>364</v>
      </c>
      <c r="H673" s="2" t="s">
        <v>16</v>
      </c>
      <c r="I673" s="391"/>
      <c r="J673" s="391"/>
      <c r="K673" s="391"/>
    </row>
    <row r="674" spans="1:11" ht="63" x14ac:dyDescent="0.25">
      <c r="A674" s="102" t="s">
        <v>140</v>
      </c>
      <c r="B674" s="30" t="s">
        <v>52</v>
      </c>
      <c r="C674" s="28" t="s">
        <v>29</v>
      </c>
      <c r="D674" s="28" t="s">
        <v>32</v>
      </c>
      <c r="E674" s="213" t="s">
        <v>432</v>
      </c>
      <c r="F674" s="214" t="s">
        <v>359</v>
      </c>
      <c r="G674" s="215" t="s">
        <v>360</v>
      </c>
      <c r="H674" s="28"/>
      <c r="I674" s="389">
        <f t="shared" ref="I674:K675" si="245">SUM(I675)</f>
        <v>1291214</v>
      </c>
      <c r="J674" s="389">
        <f t="shared" si="245"/>
        <v>951090</v>
      </c>
      <c r="K674" s="389">
        <f t="shared" si="245"/>
        <v>951090</v>
      </c>
    </row>
    <row r="675" spans="1:11" ht="78.75" x14ac:dyDescent="0.25">
      <c r="A675" s="103" t="s">
        <v>142</v>
      </c>
      <c r="B675" s="53" t="s">
        <v>52</v>
      </c>
      <c r="C675" s="44" t="s">
        <v>29</v>
      </c>
      <c r="D675" s="44" t="s">
        <v>32</v>
      </c>
      <c r="E675" s="252" t="s">
        <v>207</v>
      </c>
      <c r="F675" s="253" t="s">
        <v>359</v>
      </c>
      <c r="G675" s="254" t="s">
        <v>360</v>
      </c>
      <c r="H675" s="44"/>
      <c r="I675" s="390">
        <f t="shared" si="245"/>
        <v>1291214</v>
      </c>
      <c r="J675" s="390">
        <f t="shared" si="245"/>
        <v>951090</v>
      </c>
      <c r="K675" s="390">
        <f t="shared" si="245"/>
        <v>951090</v>
      </c>
    </row>
    <row r="676" spans="1:11" ht="31.5" x14ac:dyDescent="0.25">
      <c r="A676" s="103" t="s">
        <v>435</v>
      </c>
      <c r="B676" s="53" t="s">
        <v>52</v>
      </c>
      <c r="C676" s="44" t="s">
        <v>29</v>
      </c>
      <c r="D676" s="44" t="s">
        <v>32</v>
      </c>
      <c r="E676" s="252" t="s">
        <v>207</v>
      </c>
      <c r="F676" s="253" t="s">
        <v>10</v>
      </c>
      <c r="G676" s="254" t="s">
        <v>360</v>
      </c>
      <c r="H676" s="44"/>
      <c r="I676" s="390">
        <f>SUM(I677+I680)</f>
        <v>1291214</v>
      </c>
      <c r="J676" s="390">
        <f t="shared" ref="J676:K676" si="246">SUM(J677+J680)</f>
        <v>951090</v>
      </c>
      <c r="K676" s="390">
        <f t="shared" si="246"/>
        <v>951090</v>
      </c>
    </row>
    <row r="677" spans="1:11" ht="31.5" x14ac:dyDescent="0.25">
      <c r="A677" s="101" t="s">
        <v>436</v>
      </c>
      <c r="B677" s="334" t="s">
        <v>52</v>
      </c>
      <c r="C677" s="2" t="s">
        <v>29</v>
      </c>
      <c r="D677" s="2" t="s">
        <v>32</v>
      </c>
      <c r="E677" s="252" t="s">
        <v>207</v>
      </c>
      <c r="F677" s="217" t="s">
        <v>10</v>
      </c>
      <c r="G677" s="218" t="s">
        <v>437</v>
      </c>
      <c r="H677" s="2"/>
      <c r="I677" s="390">
        <f>SUM(I678:I679)</f>
        <v>880740</v>
      </c>
      <c r="J677" s="390">
        <f t="shared" ref="J677:K677" si="247">SUM(J678:J679)</f>
        <v>880740</v>
      </c>
      <c r="K677" s="390">
        <f t="shared" si="247"/>
        <v>880740</v>
      </c>
    </row>
    <row r="678" spans="1:11" ht="31.5" x14ac:dyDescent="0.25">
      <c r="A678" s="535" t="s">
        <v>507</v>
      </c>
      <c r="B678" s="6" t="s">
        <v>52</v>
      </c>
      <c r="C678" s="2" t="s">
        <v>29</v>
      </c>
      <c r="D678" s="2" t="s">
        <v>32</v>
      </c>
      <c r="E678" s="252" t="s">
        <v>207</v>
      </c>
      <c r="F678" s="217" t="s">
        <v>10</v>
      </c>
      <c r="G678" s="218" t="s">
        <v>437</v>
      </c>
      <c r="H678" s="2" t="s">
        <v>16</v>
      </c>
      <c r="I678" s="392">
        <v>880740</v>
      </c>
      <c r="J678" s="392">
        <v>880740</v>
      </c>
      <c r="K678" s="392">
        <v>880740</v>
      </c>
    </row>
    <row r="679" spans="1:11" s="484" customFormat="1" ht="15.75" x14ac:dyDescent="0.25">
      <c r="A679" s="61" t="s">
        <v>40</v>
      </c>
      <c r="B679" s="6" t="s">
        <v>52</v>
      </c>
      <c r="C679" s="2" t="s">
        <v>29</v>
      </c>
      <c r="D679" s="2" t="s">
        <v>32</v>
      </c>
      <c r="E679" s="252" t="s">
        <v>207</v>
      </c>
      <c r="F679" s="217" t="s">
        <v>10</v>
      </c>
      <c r="G679" s="218" t="s">
        <v>437</v>
      </c>
      <c r="H679" s="2" t="s">
        <v>39</v>
      </c>
      <c r="I679" s="392"/>
      <c r="J679" s="392"/>
      <c r="K679" s="392"/>
    </row>
    <row r="680" spans="1:11" ht="15.75" x14ac:dyDescent="0.25">
      <c r="A680" s="538" t="s">
        <v>516</v>
      </c>
      <c r="B680" s="6" t="s">
        <v>52</v>
      </c>
      <c r="C680" s="2" t="s">
        <v>29</v>
      </c>
      <c r="D680" s="2" t="s">
        <v>32</v>
      </c>
      <c r="E680" s="252" t="s">
        <v>207</v>
      </c>
      <c r="F680" s="217" t="s">
        <v>10</v>
      </c>
      <c r="G680" s="218" t="s">
        <v>515</v>
      </c>
      <c r="H680" s="2"/>
      <c r="I680" s="390">
        <f>SUM(I681:I682)</f>
        <v>410474</v>
      </c>
      <c r="J680" s="390">
        <f t="shared" ref="J680:K680" si="248">SUM(J681:J682)</f>
        <v>70350</v>
      </c>
      <c r="K680" s="390">
        <f t="shared" si="248"/>
        <v>70350</v>
      </c>
    </row>
    <row r="681" spans="1:11" ht="31.5" x14ac:dyDescent="0.25">
      <c r="A681" s="535" t="s">
        <v>507</v>
      </c>
      <c r="B681" s="6" t="s">
        <v>52</v>
      </c>
      <c r="C681" s="2" t="s">
        <v>29</v>
      </c>
      <c r="D681" s="2" t="s">
        <v>32</v>
      </c>
      <c r="E681" s="252" t="s">
        <v>207</v>
      </c>
      <c r="F681" s="217" t="s">
        <v>10</v>
      </c>
      <c r="G681" s="218" t="s">
        <v>515</v>
      </c>
      <c r="H681" s="2" t="s">
        <v>16</v>
      </c>
      <c r="I681" s="392">
        <v>328167</v>
      </c>
      <c r="J681" s="392">
        <v>70350</v>
      </c>
      <c r="K681" s="392">
        <v>70350</v>
      </c>
    </row>
    <row r="682" spans="1:11" s="484" customFormat="1" ht="31.5" x14ac:dyDescent="0.25">
      <c r="A682" s="101" t="s">
        <v>721</v>
      </c>
      <c r="B682" s="6" t="s">
        <v>52</v>
      </c>
      <c r="C682" s="2" t="s">
        <v>29</v>
      </c>
      <c r="D682" s="2" t="s">
        <v>32</v>
      </c>
      <c r="E682" s="252" t="s">
        <v>207</v>
      </c>
      <c r="F682" s="217" t="s">
        <v>10</v>
      </c>
      <c r="G682" s="218" t="s">
        <v>515</v>
      </c>
      <c r="H682" s="2" t="s">
        <v>722</v>
      </c>
      <c r="I682" s="392">
        <v>82307</v>
      </c>
      <c r="J682" s="392"/>
      <c r="K682" s="392"/>
    </row>
    <row r="683" spans="1:11" s="570" customFormat="1" ht="47.25" x14ac:dyDescent="0.25">
      <c r="A683" s="102" t="s">
        <v>98</v>
      </c>
      <c r="B683" s="30" t="s">
        <v>52</v>
      </c>
      <c r="C683" s="28" t="s">
        <v>29</v>
      </c>
      <c r="D683" s="28" t="s">
        <v>32</v>
      </c>
      <c r="E683" s="213" t="s">
        <v>362</v>
      </c>
      <c r="F683" s="214" t="s">
        <v>359</v>
      </c>
      <c r="G683" s="215" t="s">
        <v>360</v>
      </c>
      <c r="H683" s="28"/>
      <c r="I683" s="389">
        <f>SUM(I684)</f>
        <v>343565</v>
      </c>
      <c r="J683" s="389">
        <f t="shared" ref="J683:K686" si="249">SUM(J684)</f>
        <v>0</v>
      </c>
      <c r="K683" s="389">
        <f t="shared" si="249"/>
        <v>0</v>
      </c>
    </row>
    <row r="684" spans="1:11" s="570" customFormat="1" ht="63" x14ac:dyDescent="0.25">
      <c r="A684" s="103" t="s">
        <v>109</v>
      </c>
      <c r="B684" s="53" t="s">
        <v>52</v>
      </c>
      <c r="C684" s="2" t="s">
        <v>29</v>
      </c>
      <c r="D684" s="2" t="s">
        <v>32</v>
      </c>
      <c r="E684" s="216" t="s">
        <v>171</v>
      </c>
      <c r="F684" s="217" t="s">
        <v>359</v>
      </c>
      <c r="G684" s="218" t="s">
        <v>360</v>
      </c>
      <c r="H684" s="44"/>
      <c r="I684" s="390">
        <f>SUM(I685)</f>
        <v>343565</v>
      </c>
      <c r="J684" s="390">
        <f t="shared" si="249"/>
        <v>0</v>
      </c>
      <c r="K684" s="390">
        <f t="shared" si="249"/>
        <v>0</v>
      </c>
    </row>
    <row r="685" spans="1:11" s="570" customFormat="1" ht="47.25" x14ac:dyDescent="0.25">
      <c r="A685" s="103" t="s">
        <v>366</v>
      </c>
      <c r="B685" s="53" t="s">
        <v>52</v>
      </c>
      <c r="C685" s="2" t="s">
        <v>29</v>
      </c>
      <c r="D685" s="2" t="s">
        <v>32</v>
      </c>
      <c r="E685" s="216" t="s">
        <v>171</v>
      </c>
      <c r="F685" s="217" t="s">
        <v>10</v>
      </c>
      <c r="G685" s="218" t="s">
        <v>360</v>
      </c>
      <c r="H685" s="44"/>
      <c r="I685" s="390">
        <f>SUM(I686)</f>
        <v>343565</v>
      </c>
      <c r="J685" s="390">
        <f t="shared" si="249"/>
        <v>0</v>
      </c>
      <c r="K685" s="390">
        <f t="shared" si="249"/>
        <v>0</v>
      </c>
    </row>
    <row r="686" spans="1:11" s="570" customFormat="1" ht="15.75" x14ac:dyDescent="0.25">
      <c r="A686" s="103" t="s">
        <v>100</v>
      </c>
      <c r="B686" s="53" t="s">
        <v>52</v>
      </c>
      <c r="C686" s="2" t="s">
        <v>29</v>
      </c>
      <c r="D686" s="2" t="s">
        <v>32</v>
      </c>
      <c r="E686" s="216" t="s">
        <v>171</v>
      </c>
      <c r="F686" s="217" t="s">
        <v>10</v>
      </c>
      <c r="G686" s="218" t="s">
        <v>365</v>
      </c>
      <c r="H686" s="44"/>
      <c r="I686" s="390">
        <f>SUM(I687)</f>
        <v>343565</v>
      </c>
      <c r="J686" s="390">
        <f t="shared" si="249"/>
        <v>0</v>
      </c>
      <c r="K686" s="390">
        <f t="shared" si="249"/>
        <v>0</v>
      </c>
    </row>
    <row r="687" spans="1:11" s="570" customFormat="1" ht="31.5" x14ac:dyDescent="0.25">
      <c r="A687" s="535" t="s">
        <v>507</v>
      </c>
      <c r="B687" s="6" t="s">
        <v>52</v>
      </c>
      <c r="C687" s="2" t="s">
        <v>29</v>
      </c>
      <c r="D687" s="2" t="s">
        <v>32</v>
      </c>
      <c r="E687" s="216" t="s">
        <v>171</v>
      </c>
      <c r="F687" s="217" t="s">
        <v>10</v>
      </c>
      <c r="G687" s="218" t="s">
        <v>365</v>
      </c>
      <c r="H687" s="2" t="s">
        <v>16</v>
      </c>
      <c r="I687" s="392">
        <v>343565</v>
      </c>
      <c r="J687" s="392"/>
      <c r="K687" s="392"/>
    </row>
    <row r="688" spans="1:11" s="37" customFormat="1" ht="78.75" x14ac:dyDescent="0.25">
      <c r="A688" s="102" t="s">
        <v>791</v>
      </c>
      <c r="B688" s="30" t="s">
        <v>52</v>
      </c>
      <c r="C688" s="28" t="s">
        <v>29</v>
      </c>
      <c r="D688" s="42" t="s">
        <v>32</v>
      </c>
      <c r="E688" s="225" t="s">
        <v>187</v>
      </c>
      <c r="F688" s="226" t="s">
        <v>359</v>
      </c>
      <c r="G688" s="227" t="s">
        <v>360</v>
      </c>
      <c r="H688" s="28"/>
      <c r="I688" s="389">
        <f>SUM(I689)</f>
        <v>28700</v>
      </c>
      <c r="J688" s="389">
        <f t="shared" ref="J688:K691" si="250">SUM(J689)</f>
        <v>19473</v>
      </c>
      <c r="K688" s="389">
        <f t="shared" si="250"/>
        <v>19473</v>
      </c>
    </row>
    <row r="689" spans="1:12" s="37" customFormat="1" ht="111" customHeight="1" x14ac:dyDescent="0.25">
      <c r="A689" s="103" t="s">
        <v>852</v>
      </c>
      <c r="B689" s="53" t="s">
        <v>52</v>
      </c>
      <c r="C689" s="2" t="s">
        <v>29</v>
      </c>
      <c r="D689" s="35" t="s">
        <v>32</v>
      </c>
      <c r="E689" s="255" t="s">
        <v>189</v>
      </c>
      <c r="F689" s="256" t="s">
        <v>359</v>
      </c>
      <c r="G689" s="257" t="s">
        <v>360</v>
      </c>
      <c r="H689" s="2"/>
      <c r="I689" s="390">
        <f>SUM(I690)</f>
        <v>28700</v>
      </c>
      <c r="J689" s="390">
        <f t="shared" si="250"/>
        <v>19473</v>
      </c>
      <c r="K689" s="390">
        <f t="shared" si="250"/>
        <v>19473</v>
      </c>
    </row>
    <row r="690" spans="1:12" s="37" customFormat="1" ht="47.25" x14ac:dyDescent="0.25">
      <c r="A690" s="103" t="s">
        <v>379</v>
      </c>
      <c r="B690" s="53" t="s">
        <v>52</v>
      </c>
      <c r="C690" s="2" t="s">
        <v>29</v>
      </c>
      <c r="D690" s="35" t="s">
        <v>32</v>
      </c>
      <c r="E690" s="255" t="s">
        <v>189</v>
      </c>
      <c r="F690" s="256" t="s">
        <v>10</v>
      </c>
      <c r="G690" s="257" t="s">
        <v>360</v>
      </c>
      <c r="H690" s="2"/>
      <c r="I690" s="390">
        <f>SUM(I691)</f>
        <v>28700</v>
      </c>
      <c r="J690" s="390">
        <f t="shared" si="250"/>
        <v>19473</v>
      </c>
      <c r="K690" s="390">
        <f t="shared" si="250"/>
        <v>19473</v>
      </c>
    </row>
    <row r="691" spans="1:12" s="37" customFormat="1" ht="31.5" x14ac:dyDescent="0.25">
      <c r="A691" s="61" t="s">
        <v>92</v>
      </c>
      <c r="B691" s="334" t="s">
        <v>52</v>
      </c>
      <c r="C691" s="2" t="s">
        <v>29</v>
      </c>
      <c r="D691" s="35" t="s">
        <v>32</v>
      </c>
      <c r="E691" s="255" t="s">
        <v>189</v>
      </c>
      <c r="F691" s="256" t="s">
        <v>10</v>
      </c>
      <c r="G691" s="257" t="s">
        <v>380</v>
      </c>
      <c r="H691" s="2"/>
      <c r="I691" s="390">
        <f>SUM(I692)</f>
        <v>28700</v>
      </c>
      <c r="J691" s="390">
        <f t="shared" si="250"/>
        <v>19473</v>
      </c>
      <c r="K691" s="390">
        <f t="shared" si="250"/>
        <v>19473</v>
      </c>
    </row>
    <row r="692" spans="1:12" s="37" customFormat="1" ht="31.5" x14ac:dyDescent="0.25">
      <c r="A692" s="535" t="s">
        <v>507</v>
      </c>
      <c r="B692" s="6" t="s">
        <v>52</v>
      </c>
      <c r="C692" s="2" t="s">
        <v>29</v>
      </c>
      <c r="D692" s="35" t="s">
        <v>32</v>
      </c>
      <c r="E692" s="255" t="s">
        <v>189</v>
      </c>
      <c r="F692" s="256" t="s">
        <v>10</v>
      </c>
      <c r="G692" s="257" t="s">
        <v>380</v>
      </c>
      <c r="H692" s="2" t="s">
        <v>16</v>
      </c>
      <c r="I692" s="391">
        <v>28700</v>
      </c>
      <c r="J692" s="391">
        <v>19473</v>
      </c>
      <c r="K692" s="391">
        <v>19473</v>
      </c>
    </row>
    <row r="693" spans="1:12" s="37" customFormat="1" ht="15.75" x14ac:dyDescent="0.25">
      <c r="A693" s="113" t="s">
        <v>37</v>
      </c>
      <c r="B693" s="19" t="s">
        <v>52</v>
      </c>
      <c r="C693" s="19">
        <v>10</v>
      </c>
      <c r="D693" s="19"/>
      <c r="E693" s="280"/>
      <c r="F693" s="281"/>
      <c r="G693" s="282"/>
      <c r="H693" s="15"/>
      <c r="I693" s="387">
        <f>SUM(I694+I720)</f>
        <v>2299649</v>
      </c>
      <c r="J693" s="387">
        <f>SUM(J694+J720)</f>
        <v>2265650</v>
      </c>
      <c r="K693" s="387">
        <f>SUM(K694+K720)</f>
        <v>2265650</v>
      </c>
      <c r="L693" s="452"/>
    </row>
    <row r="694" spans="1:12" s="37" customFormat="1" ht="15.75" x14ac:dyDescent="0.25">
      <c r="A694" s="109" t="s">
        <v>41</v>
      </c>
      <c r="B694" s="26" t="s">
        <v>52</v>
      </c>
      <c r="C694" s="26">
        <v>10</v>
      </c>
      <c r="D694" s="22" t="s">
        <v>15</v>
      </c>
      <c r="E694" s="261"/>
      <c r="F694" s="262"/>
      <c r="G694" s="263"/>
      <c r="H694" s="22"/>
      <c r="I694" s="388">
        <f>SUM(I695)</f>
        <v>612012</v>
      </c>
      <c r="J694" s="388">
        <f t="shared" ref="J694:K694" si="251">SUM(J695)</f>
        <v>660284</v>
      </c>
      <c r="K694" s="388">
        <f t="shared" si="251"/>
        <v>660284</v>
      </c>
    </row>
    <row r="695" spans="1:12" ht="31.5" x14ac:dyDescent="0.25">
      <c r="A695" s="102" t="s">
        <v>131</v>
      </c>
      <c r="B695" s="30" t="s">
        <v>52</v>
      </c>
      <c r="C695" s="30">
        <v>10</v>
      </c>
      <c r="D695" s="28" t="s">
        <v>15</v>
      </c>
      <c r="E695" s="213" t="s">
        <v>417</v>
      </c>
      <c r="F695" s="214" t="s">
        <v>359</v>
      </c>
      <c r="G695" s="215" t="s">
        <v>360</v>
      </c>
      <c r="H695" s="28"/>
      <c r="I695" s="389">
        <f>SUM(I696,I711)</f>
        <v>612012</v>
      </c>
      <c r="J695" s="389">
        <f>SUM(J696,J711)</f>
        <v>660284</v>
      </c>
      <c r="K695" s="389">
        <f>SUM(K696,K711)</f>
        <v>660284</v>
      </c>
    </row>
    <row r="696" spans="1:12" ht="47.25" x14ac:dyDescent="0.25">
      <c r="A696" s="101" t="s">
        <v>132</v>
      </c>
      <c r="B696" s="334" t="s">
        <v>52</v>
      </c>
      <c r="C696" s="334">
        <v>10</v>
      </c>
      <c r="D696" s="2" t="s">
        <v>15</v>
      </c>
      <c r="E696" s="216" t="s">
        <v>203</v>
      </c>
      <c r="F696" s="217" t="s">
        <v>359</v>
      </c>
      <c r="G696" s="218" t="s">
        <v>360</v>
      </c>
      <c r="H696" s="2"/>
      <c r="I696" s="390">
        <f>SUM(I697+I704)</f>
        <v>597925</v>
      </c>
      <c r="J696" s="390">
        <f>SUM(J697+J704)</f>
        <v>646197</v>
      </c>
      <c r="K696" s="390">
        <f>SUM(K697+K704)</f>
        <v>646197</v>
      </c>
    </row>
    <row r="697" spans="1:12" ht="15.75" x14ac:dyDescent="0.25">
      <c r="A697" s="101" t="s">
        <v>418</v>
      </c>
      <c r="B697" s="334" t="s">
        <v>52</v>
      </c>
      <c r="C697" s="334">
        <v>10</v>
      </c>
      <c r="D697" s="2" t="s">
        <v>15</v>
      </c>
      <c r="E697" s="216" t="s">
        <v>203</v>
      </c>
      <c r="F697" s="217" t="s">
        <v>10</v>
      </c>
      <c r="G697" s="218" t="s">
        <v>360</v>
      </c>
      <c r="H697" s="2"/>
      <c r="I697" s="390">
        <f>SUM(I698+I700+I702)</f>
        <v>200338</v>
      </c>
      <c r="J697" s="390">
        <f t="shared" ref="J697:K697" si="252">SUM(J698+J700+J702)</f>
        <v>200338</v>
      </c>
      <c r="K697" s="390">
        <f t="shared" si="252"/>
        <v>200338</v>
      </c>
    </row>
    <row r="698" spans="1:12" ht="31.5" x14ac:dyDescent="0.25">
      <c r="A698" s="101" t="s">
        <v>514</v>
      </c>
      <c r="B698" s="334" t="s">
        <v>52</v>
      </c>
      <c r="C698" s="334">
        <v>10</v>
      </c>
      <c r="D698" s="2" t="s">
        <v>15</v>
      </c>
      <c r="E698" s="216" t="s">
        <v>203</v>
      </c>
      <c r="F698" s="217" t="s">
        <v>10</v>
      </c>
      <c r="G698" s="218" t="s">
        <v>513</v>
      </c>
      <c r="H698" s="2"/>
      <c r="I698" s="390">
        <f>SUM(I699)</f>
        <v>20500</v>
      </c>
      <c r="J698" s="390">
        <f t="shared" ref="J698:K698" si="253">SUM(J699)</f>
        <v>20500</v>
      </c>
      <c r="K698" s="390">
        <f t="shared" si="253"/>
        <v>20500</v>
      </c>
    </row>
    <row r="699" spans="1:12" ht="15.75" x14ac:dyDescent="0.25">
      <c r="A699" s="61" t="s">
        <v>40</v>
      </c>
      <c r="B699" s="334" t="s">
        <v>52</v>
      </c>
      <c r="C699" s="334">
        <v>10</v>
      </c>
      <c r="D699" s="2" t="s">
        <v>15</v>
      </c>
      <c r="E699" s="216" t="s">
        <v>203</v>
      </c>
      <c r="F699" s="217" t="s">
        <v>10</v>
      </c>
      <c r="G699" s="218" t="s">
        <v>513</v>
      </c>
      <c r="H699" s="2" t="s">
        <v>39</v>
      </c>
      <c r="I699" s="392">
        <v>20500</v>
      </c>
      <c r="J699" s="392">
        <v>20500</v>
      </c>
      <c r="K699" s="392">
        <v>20500</v>
      </c>
    </row>
    <row r="700" spans="1:12" ht="31.5" x14ac:dyDescent="0.25">
      <c r="A700" s="61" t="s">
        <v>422</v>
      </c>
      <c r="B700" s="334" t="s">
        <v>52</v>
      </c>
      <c r="C700" s="334">
        <v>10</v>
      </c>
      <c r="D700" s="2" t="s">
        <v>15</v>
      </c>
      <c r="E700" s="216" t="s">
        <v>203</v>
      </c>
      <c r="F700" s="217" t="s">
        <v>10</v>
      </c>
      <c r="G700" s="218" t="s">
        <v>423</v>
      </c>
      <c r="H700" s="2"/>
      <c r="I700" s="390">
        <f>SUM(I701)</f>
        <v>179838</v>
      </c>
      <c r="J700" s="390">
        <f t="shared" ref="J700:K700" si="254">SUM(J701)</f>
        <v>179838</v>
      </c>
      <c r="K700" s="390">
        <f t="shared" si="254"/>
        <v>179838</v>
      </c>
    </row>
    <row r="701" spans="1:12" ht="15.75" x14ac:dyDescent="0.25">
      <c r="A701" s="61" t="s">
        <v>40</v>
      </c>
      <c r="B701" s="334" t="s">
        <v>52</v>
      </c>
      <c r="C701" s="334">
        <v>10</v>
      </c>
      <c r="D701" s="2" t="s">
        <v>15</v>
      </c>
      <c r="E701" s="216" t="s">
        <v>203</v>
      </c>
      <c r="F701" s="217" t="s">
        <v>10</v>
      </c>
      <c r="G701" s="218" t="s">
        <v>423</v>
      </c>
      <c r="H701" s="2" t="s">
        <v>39</v>
      </c>
      <c r="I701" s="392">
        <v>179838</v>
      </c>
      <c r="J701" s="392">
        <v>179838</v>
      </c>
      <c r="K701" s="392">
        <v>179838</v>
      </c>
    </row>
    <row r="702" spans="1:12" s="484" customFormat="1" ht="31.5" hidden="1" x14ac:dyDescent="0.25">
      <c r="A702" s="61" t="s">
        <v>554</v>
      </c>
      <c r="B702" s="485" t="s">
        <v>52</v>
      </c>
      <c r="C702" s="485">
        <v>10</v>
      </c>
      <c r="D702" s="2" t="s">
        <v>15</v>
      </c>
      <c r="E702" s="216" t="s">
        <v>203</v>
      </c>
      <c r="F702" s="217" t="s">
        <v>10</v>
      </c>
      <c r="G702" s="218" t="s">
        <v>634</v>
      </c>
      <c r="H702" s="2"/>
      <c r="I702" s="390">
        <f>SUM(I703)</f>
        <v>0</v>
      </c>
      <c r="J702" s="390">
        <f t="shared" ref="J702:K702" si="255">SUM(J703)</f>
        <v>0</v>
      </c>
      <c r="K702" s="390">
        <f t="shared" si="255"/>
        <v>0</v>
      </c>
    </row>
    <row r="703" spans="1:12" s="484" customFormat="1" ht="15.75" hidden="1" x14ac:dyDescent="0.25">
      <c r="A703" s="61" t="s">
        <v>40</v>
      </c>
      <c r="B703" s="485" t="s">
        <v>52</v>
      </c>
      <c r="C703" s="485">
        <v>10</v>
      </c>
      <c r="D703" s="2" t="s">
        <v>15</v>
      </c>
      <c r="E703" s="216" t="s">
        <v>203</v>
      </c>
      <c r="F703" s="217" t="s">
        <v>10</v>
      </c>
      <c r="G703" s="218" t="s">
        <v>634</v>
      </c>
      <c r="H703" s="2" t="s">
        <v>39</v>
      </c>
      <c r="I703" s="392"/>
      <c r="J703" s="392"/>
      <c r="K703" s="392"/>
    </row>
    <row r="704" spans="1:12" ht="15.75" x14ac:dyDescent="0.25">
      <c r="A704" s="61" t="s">
        <v>428</v>
      </c>
      <c r="B704" s="334" t="s">
        <v>52</v>
      </c>
      <c r="C704" s="334">
        <v>10</v>
      </c>
      <c r="D704" s="2" t="s">
        <v>15</v>
      </c>
      <c r="E704" s="216" t="s">
        <v>203</v>
      </c>
      <c r="F704" s="217" t="s">
        <v>12</v>
      </c>
      <c r="G704" s="218" t="s">
        <v>360</v>
      </c>
      <c r="H704" s="2"/>
      <c r="I704" s="390">
        <f>SUM(I705+I707+I709)</f>
        <v>397587</v>
      </c>
      <c r="J704" s="390">
        <f t="shared" ref="J704:K704" si="256">SUM(J705+J707+J709)</f>
        <v>445859</v>
      </c>
      <c r="K704" s="390">
        <f t="shared" si="256"/>
        <v>445859</v>
      </c>
    </row>
    <row r="705" spans="1:11" ht="31.5" x14ac:dyDescent="0.25">
      <c r="A705" s="101" t="s">
        <v>514</v>
      </c>
      <c r="B705" s="334" t="s">
        <v>52</v>
      </c>
      <c r="C705" s="334">
        <v>10</v>
      </c>
      <c r="D705" s="2" t="s">
        <v>15</v>
      </c>
      <c r="E705" s="216" t="s">
        <v>203</v>
      </c>
      <c r="F705" s="217" t="s">
        <v>12</v>
      </c>
      <c r="G705" s="218" t="s">
        <v>513</v>
      </c>
      <c r="H705" s="2"/>
      <c r="I705" s="390">
        <f>SUM(I706)</f>
        <v>45450</v>
      </c>
      <c r="J705" s="390">
        <f t="shared" ref="J705:K705" si="257">SUM(J706)</f>
        <v>45450</v>
      </c>
      <c r="K705" s="390">
        <f t="shared" si="257"/>
        <v>45450</v>
      </c>
    </row>
    <row r="706" spans="1:11" ht="15.75" x14ac:dyDescent="0.25">
      <c r="A706" s="61" t="s">
        <v>40</v>
      </c>
      <c r="B706" s="334" t="s">
        <v>52</v>
      </c>
      <c r="C706" s="334">
        <v>10</v>
      </c>
      <c r="D706" s="2" t="s">
        <v>15</v>
      </c>
      <c r="E706" s="216" t="s">
        <v>203</v>
      </c>
      <c r="F706" s="217" t="s">
        <v>12</v>
      </c>
      <c r="G706" s="218" t="s">
        <v>513</v>
      </c>
      <c r="H706" s="2" t="s">
        <v>39</v>
      </c>
      <c r="I706" s="392">
        <v>45450</v>
      </c>
      <c r="J706" s="392">
        <v>45450</v>
      </c>
      <c r="K706" s="392">
        <v>45450</v>
      </c>
    </row>
    <row r="707" spans="1:11" ht="31.5" x14ac:dyDescent="0.25">
      <c r="A707" s="61" t="s">
        <v>422</v>
      </c>
      <c r="B707" s="334" t="s">
        <v>52</v>
      </c>
      <c r="C707" s="334">
        <v>10</v>
      </c>
      <c r="D707" s="2" t="s">
        <v>15</v>
      </c>
      <c r="E707" s="216" t="s">
        <v>203</v>
      </c>
      <c r="F707" s="217" t="s">
        <v>12</v>
      </c>
      <c r="G707" s="218" t="s">
        <v>423</v>
      </c>
      <c r="H707" s="2"/>
      <c r="I707" s="390">
        <f>SUM(I708)</f>
        <v>352137</v>
      </c>
      <c r="J707" s="390">
        <f t="shared" ref="J707:K707" si="258">SUM(J708)</f>
        <v>400409</v>
      </c>
      <c r="K707" s="390">
        <f t="shared" si="258"/>
        <v>400409</v>
      </c>
    </row>
    <row r="708" spans="1:11" ht="15.75" x14ac:dyDescent="0.25">
      <c r="A708" s="61" t="s">
        <v>40</v>
      </c>
      <c r="B708" s="334" t="s">
        <v>52</v>
      </c>
      <c r="C708" s="334">
        <v>10</v>
      </c>
      <c r="D708" s="2" t="s">
        <v>15</v>
      </c>
      <c r="E708" s="216" t="s">
        <v>203</v>
      </c>
      <c r="F708" s="217" t="s">
        <v>12</v>
      </c>
      <c r="G708" s="218" t="s">
        <v>423</v>
      </c>
      <c r="H708" s="2" t="s">
        <v>39</v>
      </c>
      <c r="I708" s="392">
        <v>352137</v>
      </c>
      <c r="J708" s="392">
        <v>400409</v>
      </c>
      <c r="K708" s="392">
        <v>400409</v>
      </c>
    </row>
    <row r="709" spans="1:11" ht="31.5" hidden="1" x14ac:dyDescent="0.25">
      <c r="A709" s="373" t="s">
        <v>554</v>
      </c>
      <c r="B709" s="334" t="s">
        <v>52</v>
      </c>
      <c r="C709" s="334">
        <v>10</v>
      </c>
      <c r="D709" s="2" t="s">
        <v>15</v>
      </c>
      <c r="E709" s="216" t="s">
        <v>203</v>
      </c>
      <c r="F709" s="217" t="s">
        <v>12</v>
      </c>
      <c r="G709" s="254" t="s">
        <v>553</v>
      </c>
      <c r="H709" s="2"/>
      <c r="I709" s="390">
        <f>SUM(I710)</f>
        <v>0</v>
      </c>
      <c r="J709" s="390">
        <f t="shared" ref="J709:K709" si="259">SUM(J710)</f>
        <v>0</v>
      </c>
      <c r="K709" s="390">
        <f t="shared" si="259"/>
        <v>0</v>
      </c>
    </row>
    <row r="710" spans="1:11" ht="15.75" hidden="1" x14ac:dyDescent="0.25">
      <c r="A710" s="61" t="s">
        <v>40</v>
      </c>
      <c r="B710" s="334" t="s">
        <v>52</v>
      </c>
      <c r="C710" s="334">
        <v>10</v>
      </c>
      <c r="D710" s="2" t="s">
        <v>15</v>
      </c>
      <c r="E710" s="216" t="s">
        <v>203</v>
      </c>
      <c r="F710" s="217" t="s">
        <v>12</v>
      </c>
      <c r="G710" s="254" t="s">
        <v>553</v>
      </c>
      <c r="H710" s="2" t="s">
        <v>39</v>
      </c>
      <c r="I710" s="392"/>
      <c r="J710" s="392"/>
      <c r="K710" s="392"/>
    </row>
    <row r="711" spans="1:11" ht="65.25" customHeight="1" x14ac:dyDescent="0.25">
      <c r="A711" s="61" t="s">
        <v>135</v>
      </c>
      <c r="B711" s="334" t="s">
        <v>52</v>
      </c>
      <c r="C711" s="334">
        <v>10</v>
      </c>
      <c r="D711" s="2" t="s">
        <v>15</v>
      </c>
      <c r="E711" s="216" t="s">
        <v>204</v>
      </c>
      <c r="F711" s="217" t="s">
        <v>359</v>
      </c>
      <c r="G711" s="218" t="s">
        <v>360</v>
      </c>
      <c r="H711" s="2"/>
      <c r="I711" s="390">
        <f>SUM(I712)</f>
        <v>14087</v>
      </c>
      <c r="J711" s="390">
        <f t="shared" ref="J711:K711" si="260">SUM(J712)</f>
        <v>14087</v>
      </c>
      <c r="K711" s="390">
        <f t="shared" si="260"/>
        <v>14087</v>
      </c>
    </row>
    <row r="712" spans="1:11" ht="31.5" x14ac:dyDescent="0.25">
      <c r="A712" s="61" t="s">
        <v>431</v>
      </c>
      <c r="B712" s="334" t="s">
        <v>52</v>
      </c>
      <c r="C712" s="334">
        <v>10</v>
      </c>
      <c r="D712" s="2" t="s">
        <v>15</v>
      </c>
      <c r="E712" s="216" t="s">
        <v>204</v>
      </c>
      <c r="F712" s="217" t="s">
        <v>10</v>
      </c>
      <c r="G712" s="218" t="s">
        <v>360</v>
      </c>
      <c r="H712" s="2"/>
      <c r="I712" s="390">
        <f>SUM(I713+I715+I718)</f>
        <v>14087</v>
      </c>
      <c r="J712" s="390">
        <f t="shared" ref="J712:K712" si="261">SUM(J713+J715+J718)</f>
        <v>14087</v>
      </c>
      <c r="K712" s="390">
        <f t="shared" si="261"/>
        <v>14087</v>
      </c>
    </row>
    <row r="713" spans="1:11" ht="31.5" x14ac:dyDescent="0.25">
      <c r="A713" s="101" t="s">
        <v>514</v>
      </c>
      <c r="B713" s="334" t="s">
        <v>52</v>
      </c>
      <c r="C713" s="334">
        <v>10</v>
      </c>
      <c r="D713" s="2" t="s">
        <v>15</v>
      </c>
      <c r="E713" s="216" t="s">
        <v>204</v>
      </c>
      <c r="F713" s="217" t="s">
        <v>10</v>
      </c>
      <c r="G713" s="218" t="s">
        <v>513</v>
      </c>
      <c r="H713" s="2"/>
      <c r="I713" s="390">
        <f>SUM(I714)</f>
        <v>1297</v>
      </c>
      <c r="J713" s="390">
        <f t="shared" ref="J713:K713" si="262">SUM(J714)</f>
        <v>1297</v>
      </c>
      <c r="K713" s="390">
        <f t="shared" si="262"/>
        <v>1297</v>
      </c>
    </row>
    <row r="714" spans="1:11" ht="31.5" x14ac:dyDescent="0.25">
      <c r="A714" s="101" t="s">
        <v>721</v>
      </c>
      <c r="B714" s="334" t="s">
        <v>52</v>
      </c>
      <c r="C714" s="334">
        <v>10</v>
      </c>
      <c r="D714" s="2" t="s">
        <v>15</v>
      </c>
      <c r="E714" s="216" t="s">
        <v>204</v>
      </c>
      <c r="F714" s="217" t="s">
        <v>10</v>
      </c>
      <c r="G714" s="218" t="s">
        <v>513</v>
      </c>
      <c r="H714" s="2" t="s">
        <v>722</v>
      </c>
      <c r="I714" s="392">
        <v>1297</v>
      </c>
      <c r="J714" s="392">
        <v>1297</v>
      </c>
      <c r="K714" s="392">
        <v>1297</v>
      </c>
    </row>
    <row r="715" spans="1:11" ht="31.5" x14ac:dyDescent="0.25">
      <c r="A715" s="61" t="s">
        <v>422</v>
      </c>
      <c r="B715" s="334" t="s">
        <v>52</v>
      </c>
      <c r="C715" s="334">
        <v>10</v>
      </c>
      <c r="D715" s="2" t="s">
        <v>15</v>
      </c>
      <c r="E715" s="216" t="s">
        <v>204</v>
      </c>
      <c r="F715" s="217" t="s">
        <v>10</v>
      </c>
      <c r="G715" s="218" t="s">
        <v>423</v>
      </c>
      <c r="H715" s="2"/>
      <c r="I715" s="390">
        <f>SUM(I716:I717)</f>
        <v>12790</v>
      </c>
      <c r="J715" s="390">
        <f t="shared" ref="J715:K715" si="263">SUM(J716:J717)</f>
        <v>12790</v>
      </c>
      <c r="K715" s="390">
        <f t="shared" si="263"/>
        <v>12790</v>
      </c>
    </row>
    <row r="716" spans="1:11" ht="15.75" hidden="1" x14ac:dyDescent="0.25">
      <c r="A716" s="101" t="s">
        <v>40</v>
      </c>
      <c r="B716" s="334" t="s">
        <v>52</v>
      </c>
      <c r="C716" s="334">
        <v>10</v>
      </c>
      <c r="D716" s="2" t="s">
        <v>15</v>
      </c>
      <c r="E716" s="216" t="s">
        <v>204</v>
      </c>
      <c r="F716" s="217" t="s">
        <v>10</v>
      </c>
      <c r="G716" s="218" t="s">
        <v>423</v>
      </c>
      <c r="H716" s="2" t="s">
        <v>39</v>
      </c>
      <c r="I716" s="392"/>
      <c r="J716" s="392"/>
      <c r="K716" s="392"/>
    </row>
    <row r="717" spans="1:11" s="599" customFormat="1" ht="31.5" x14ac:dyDescent="0.25">
      <c r="A717" s="101" t="s">
        <v>721</v>
      </c>
      <c r="B717" s="600" t="s">
        <v>52</v>
      </c>
      <c r="C717" s="600">
        <v>10</v>
      </c>
      <c r="D717" s="2" t="s">
        <v>15</v>
      </c>
      <c r="E717" s="216" t="s">
        <v>204</v>
      </c>
      <c r="F717" s="217" t="s">
        <v>10</v>
      </c>
      <c r="G717" s="218" t="s">
        <v>423</v>
      </c>
      <c r="H717" s="2" t="s">
        <v>722</v>
      </c>
      <c r="I717" s="392">
        <v>12790</v>
      </c>
      <c r="J717" s="392">
        <v>12790</v>
      </c>
      <c r="K717" s="392">
        <v>12790</v>
      </c>
    </row>
    <row r="718" spans="1:11" s="484" customFormat="1" ht="31.5" hidden="1" x14ac:dyDescent="0.25">
      <c r="A718" s="373" t="s">
        <v>554</v>
      </c>
      <c r="B718" s="485" t="s">
        <v>52</v>
      </c>
      <c r="C718" s="485">
        <v>10</v>
      </c>
      <c r="D718" s="2" t="s">
        <v>15</v>
      </c>
      <c r="E718" s="216" t="s">
        <v>204</v>
      </c>
      <c r="F718" s="217" t="s">
        <v>10</v>
      </c>
      <c r="G718" s="254" t="s">
        <v>553</v>
      </c>
      <c r="H718" s="2"/>
      <c r="I718" s="390">
        <f>SUM(I719)</f>
        <v>0</v>
      </c>
      <c r="J718" s="390">
        <f t="shared" ref="J718:K718" si="264">SUM(J719)</f>
        <v>0</v>
      </c>
      <c r="K718" s="390">
        <f t="shared" si="264"/>
        <v>0</v>
      </c>
    </row>
    <row r="719" spans="1:11" s="484" customFormat="1" ht="15.75" hidden="1" x14ac:dyDescent="0.25">
      <c r="A719" s="61" t="s">
        <v>40</v>
      </c>
      <c r="B719" s="485" t="s">
        <v>52</v>
      </c>
      <c r="C719" s="485">
        <v>10</v>
      </c>
      <c r="D719" s="2" t="s">
        <v>15</v>
      </c>
      <c r="E719" s="216" t="s">
        <v>204</v>
      </c>
      <c r="F719" s="217" t="s">
        <v>10</v>
      </c>
      <c r="G719" s="254" t="s">
        <v>553</v>
      </c>
      <c r="H719" s="2" t="s">
        <v>39</v>
      </c>
      <c r="I719" s="392"/>
      <c r="J719" s="392"/>
      <c r="K719" s="392"/>
    </row>
    <row r="720" spans="1:11" ht="15.75" x14ac:dyDescent="0.25">
      <c r="A720" s="109" t="s">
        <v>42</v>
      </c>
      <c r="B720" s="26" t="s">
        <v>52</v>
      </c>
      <c r="C720" s="26">
        <v>10</v>
      </c>
      <c r="D720" s="22" t="s">
        <v>20</v>
      </c>
      <c r="E720" s="261"/>
      <c r="F720" s="262"/>
      <c r="G720" s="263"/>
      <c r="H720" s="22"/>
      <c r="I720" s="388">
        <f>SUM(I721)</f>
        <v>1687637</v>
      </c>
      <c r="J720" s="388">
        <f t="shared" ref="J720:K723" si="265">SUM(J721)</f>
        <v>1605366</v>
      </c>
      <c r="K720" s="388">
        <f t="shared" si="265"/>
        <v>1605366</v>
      </c>
    </row>
    <row r="721" spans="1:13" ht="31.5" x14ac:dyDescent="0.25">
      <c r="A721" s="102" t="s">
        <v>151</v>
      </c>
      <c r="B721" s="30" t="s">
        <v>52</v>
      </c>
      <c r="C721" s="30">
        <v>10</v>
      </c>
      <c r="D721" s="28" t="s">
        <v>20</v>
      </c>
      <c r="E721" s="213" t="s">
        <v>417</v>
      </c>
      <c r="F721" s="214" t="s">
        <v>359</v>
      </c>
      <c r="G721" s="215" t="s">
        <v>360</v>
      </c>
      <c r="H721" s="28"/>
      <c r="I721" s="389">
        <f>SUM(I722)</f>
        <v>1687637</v>
      </c>
      <c r="J721" s="389">
        <f t="shared" si="265"/>
        <v>1605366</v>
      </c>
      <c r="K721" s="389">
        <f t="shared" si="265"/>
        <v>1605366</v>
      </c>
    </row>
    <row r="722" spans="1:13" ht="47.25" x14ac:dyDescent="0.25">
      <c r="A722" s="61" t="s">
        <v>152</v>
      </c>
      <c r="B722" s="334" t="s">
        <v>52</v>
      </c>
      <c r="C722" s="334">
        <v>10</v>
      </c>
      <c r="D722" s="2" t="s">
        <v>20</v>
      </c>
      <c r="E722" s="216" t="s">
        <v>203</v>
      </c>
      <c r="F722" s="217" t="s">
        <v>359</v>
      </c>
      <c r="G722" s="218" t="s">
        <v>360</v>
      </c>
      <c r="H722" s="2"/>
      <c r="I722" s="390">
        <f>SUM(I723)</f>
        <v>1687637</v>
      </c>
      <c r="J722" s="390">
        <f t="shared" si="265"/>
        <v>1605366</v>
      </c>
      <c r="K722" s="390">
        <f t="shared" si="265"/>
        <v>1605366</v>
      </c>
    </row>
    <row r="723" spans="1:13" ht="15.75" x14ac:dyDescent="0.25">
      <c r="A723" s="61" t="s">
        <v>418</v>
      </c>
      <c r="B723" s="334" t="s">
        <v>52</v>
      </c>
      <c r="C723" s="6">
        <v>10</v>
      </c>
      <c r="D723" s="2" t="s">
        <v>20</v>
      </c>
      <c r="E723" s="216" t="s">
        <v>203</v>
      </c>
      <c r="F723" s="217" t="s">
        <v>10</v>
      </c>
      <c r="G723" s="218" t="s">
        <v>360</v>
      </c>
      <c r="H723" s="2"/>
      <c r="I723" s="390">
        <f>SUM(I724)</f>
        <v>1687637</v>
      </c>
      <c r="J723" s="390">
        <f t="shared" si="265"/>
        <v>1605366</v>
      </c>
      <c r="K723" s="390">
        <f t="shared" si="265"/>
        <v>1605366</v>
      </c>
    </row>
    <row r="724" spans="1:13" ht="15.75" x14ac:dyDescent="0.25">
      <c r="A724" s="101" t="s">
        <v>153</v>
      </c>
      <c r="B724" s="334" t="s">
        <v>52</v>
      </c>
      <c r="C724" s="334">
        <v>10</v>
      </c>
      <c r="D724" s="2" t="s">
        <v>20</v>
      </c>
      <c r="E724" s="216" t="s">
        <v>203</v>
      </c>
      <c r="F724" s="217" t="s">
        <v>10</v>
      </c>
      <c r="G724" s="218" t="s">
        <v>455</v>
      </c>
      <c r="H724" s="2"/>
      <c r="I724" s="390">
        <f>SUM(I725:I725)</f>
        <v>1687637</v>
      </c>
      <c r="J724" s="390">
        <f t="shared" ref="J724:K724" si="266">SUM(J725:J725)</f>
        <v>1605366</v>
      </c>
      <c r="K724" s="390">
        <f t="shared" si="266"/>
        <v>1605366</v>
      </c>
    </row>
    <row r="725" spans="1:13" ht="15.75" x14ac:dyDescent="0.25">
      <c r="A725" s="61" t="s">
        <v>40</v>
      </c>
      <c r="B725" s="334" t="s">
        <v>52</v>
      </c>
      <c r="C725" s="334">
        <v>10</v>
      </c>
      <c r="D725" s="2" t="s">
        <v>20</v>
      </c>
      <c r="E725" s="216" t="s">
        <v>203</v>
      </c>
      <c r="F725" s="217" t="s">
        <v>10</v>
      </c>
      <c r="G725" s="218" t="s">
        <v>455</v>
      </c>
      <c r="H725" s="2" t="s">
        <v>39</v>
      </c>
      <c r="I725" s="392">
        <v>1687637</v>
      </c>
      <c r="J725" s="392">
        <v>1605366</v>
      </c>
      <c r="K725" s="392">
        <v>1605366</v>
      </c>
    </row>
    <row r="726" spans="1:13" s="37" customFormat="1" ht="31.5" x14ac:dyDescent="0.25">
      <c r="A726" s="418" t="s">
        <v>58</v>
      </c>
      <c r="B726" s="419" t="s">
        <v>59</v>
      </c>
      <c r="C726" s="412"/>
      <c r="D726" s="413"/>
      <c r="E726" s="414"/>
      <c r="F726" s="415"/>
      <c r="G726" s="416"/>
      <c r="H726" s="417"/>
      <c r="I726" s="405">
        <f>SUM(I734+I758+I824+I727)</f>
        <v>17814663</v>
      </c>
      <c r="J726" s="405">
        <f t="shared" ref="J726:K726" si="267">SUM(J734+J758+J824+J727)</f>
        <v>0</v>
      </c>
      <c r="K726" s="405">
        <f t="shared" si="267"/>
        <v>0</v>
      </c>
      <c r="L726" s="452"/>
      <c r="M726" s="452"/>
    </row>
    <row r="727" spans="1:13" s="43" customFormat="1" ht="16.5" customHeight="1" x14ac:dyDescent="0.25">
      <c r="A727" s="275" t="s">
        <v>9</v>
      </c>
      <c r="B727" s="292" t="s">
        <v>59</v>
      </c>
      <c r="C727" s="15" t="s">
        <v>10</v>
      </c>
      <c r="D727" s="15"/>
      <c r="E727" s="286"/>
      <c r="F727" s="287"/>
      <c r="G727" s="288"/>
      <c r="H727" s="15"/>
      <c r="I727" s="387">
        <f>SUM(I728)</f>
        <v>51136</v>
      </c>
      <c r="J727" s="387">
        <f t="shared" ref="J727:K728" si="268">SUM(J728)</f>
        <v>0</v>
      </c>
      <c r="K727" s="387">
        <f t="shared" si="268"/>
        <v>0</v>
      </c>
    </row>
    <row r="728" spans="1:13" s="652" customFormat="1" ht="15.75" x14ac:dyDescent="0.25">
      <c r="A728" s="21" t="s">
        <v>23</v>
      </c>
      <c r="B728" s="26" t="s">
        <v>59</v>
      </c>
      <c r="C728" s="22" t="s">
        <v>10</v>
      </c>
      <c r="D728" s="22">
        <v>13</v>
      </c>
      <c r="E728" s="261"/>
      <c r="F728" s="262"/>
      <c r="G728" s="263"/>
      <c r="H728" s="22"/>
      <c r="I728" s="388">
        <f>SUM(I729)</f>
        <v>51136</v>
      </c>
      <c r="J728" s="388">
        <f t="shared" si="268"/>
        <v>0</v>
      </c>
      <c r="K728" s="388">
        <f t="shared" si="268"/>
        <v>0</v>
      </c>
    </row>
    <row r="729" spans="1:13" ht="31.5" x14ac:dyDescent="0.25">
      <c r="A729" s="27" t="s">
        <v>139</v>
      </c>
      <c r="B729" s="30" t="s">
        <v>59</v>
      </c>
      <c r="C729" s="28" t="s">
        <v>10</v>
      </c>
      <c r="D729" s="30">
        <v>13</v>
      </c>
      <c r="E729" s="213" t="s">
        <v>209</v>
      </c>
      <c r="F729" s="214" t="s">
        <v>359</v>
      </c>
      <c r="G729" s="215" t="s">
        <v>360</v>
      </c>
      <c r="H729" s="31"/>
      <c r="I729" s="389">
        <f t="shared" ref="I729:K732" si="269">SUM(I730)</f>
        <v>51136</v>
      </c>
      <c r="J729" s="389">
        <f t="shared" si="269"/>
        <v>0</v>
      </c>
      <c r="K729" s="389">
        <f t="shared" si="269"/>
        <v>0</v>
      </c>
    </row>
    <row r="730" spans="1:13" ht="32.25" customHeight="1" x14ac:dyDescent="0.25">
      <c r="A730" s="3" t="s">
        <v>146</v>
      </c>
      <c r="B730" s="334" t="s">
        <v>59</v>
      </c>
      <c r="C730" s="2" t="s">
        <v>10</v>
      </c>
      <c r="D730" s="2">
        <v>13</v>
      </c>
      <c r="E730" s="216" t="s">
        <v>441</v>
      </c>
      <c r="F730" s="217" t="s">
        <v>359</v>
      </c>
      <c r="G730" s="218" t="s">
        <v>360</v>
      </c>
      <c r="H730" s="2"/>
      <c r="I730" s="390">
        <f t="shared" si="269"/>
        <v>51136</v>
      </c>
      <c r="J730" s="390">
        <f t="shared" si="269"/>
        <v>0</v>
      </c>
      <c r="K730" s="390">
        <f t="shared" si="269"/>
        <v>0</v>
      </c>
    </row>
    <row r="731" spans="1:13" ht="15.75" x14ac:dyDescent="0.25">
      <c r="A731" s="69" t="s">
        <v>527</v>
      </c>
      <c r="B731" s="279" t="s">
        <v>59</v>
      </c>
      <c r="C731" s="2" t="s">
        <v>10</v>
      </c>
      <c r="D731" s="2">
        <v>13</v>
      </c>
      <c r="E731" s="216" t="s">
        <v>213</v>
      </c>
      <c r="F731" s="217" t="s">
        <v>12</v>
      </c>
      <c r="G731" s="218" t="s">
        <v>360</v>
      </c>
      <c r="H731" s="2"/>
      <c r="I731" s="390">
        <f t="shared" si="269"/>
        <v>51136</v>
      </c>
      <c r="J731" s="390">
        <f t="shared" si="269"/>
        <v>0</v>
      </c>
      <c r="K731" s="390">
        <f t="shared" si="269"/>
        <v>0</v>
      </c>
      <c r="L731" s="269"/>
    </row>
    <row r="732" spans="1:13" ht="31.5" x14ac:dyDescent="0.25">
      <c r="A732" s="542" t="s">
        <v>415</v>
      </c>
      <c r="B732" s="6" t="s">
        <v>59</v>
      </c>
      <c r="C732" s="2" t="s">
        <v>10</v>
      </c>
      <c r="D732" s="2">
        <v>13</v>
      </c>
      <c r="E732" s="216" t="s">
        <v>213</v>
      </c>
      <c r="F732" s="217" t="s">
        <v>12</v>
      </c>
      <c r="G732" s="236" t="s">
        <v>414</v>
      </c>
      <c r="H732" s="2"/>
      <c r="I732" s="390">
        <f t="shared" si="269"/>
        <v>51136</v>
      </c>
      <c r="J732" s="390">
        <f t="shared" si="269"/>
        <v>0</v>
      </c>
      <c r="K732" s="390">
        <f t="shared" si="269"/>
        <v>0</v>
      </c>
    </row>
    <row r="733" spans="1:13" ht="16.5" customHeight="1" x14ac:dyDescent="0.25">
      <c r="A733" s="7" t="s">
        <v>21</v>
      </c>
      <c r="B733" s="6" t="s">
        <v>59</v>
      </c>
      <c r="C733" s="2" t="s">
        <v>10</v>
      </c>
      <c r="D733" s="2">
        <v>13</v>
      </c>
      <c r="E733" s="216" t="s">
        <v>213</v>
      </c>
      <c r="F733" s="217" t="s">
        <v>12</v>
      </c>
      <c r="G733" s="236" t="s">
        <v>414</v>
      </c>
      <c r="H733" s="2" t="s">
        <v>66</v>
      </c>
      <c r="I733" s="392">
        <v>51136</v>
      </c>
      <c r="J733" s="392"/>
      <c r="K733" s="392"/>
    </row>
    <row r="734" spans="1:13" s="37" customFormat="1" ht="15.75" x14ac:dyDescent="0.25">
      <c r="A734" s="274" t="s">
        <v>27</v>
      </c>
      <c r="B734" s="19" t="s">
        <v>59</v>
      </c>
      <c r="C734" s="15" t="s">
        <v>29</v>
      </c>
      <c r="D734" s="19"/>
      <c r="E734" s="243"/>
      <c r="F734" s="244"/>
      <c r="G734" s="245"/>
      <c r="H734" s="15"/>
      <c r="I734" s="387">
        <f>SUM(+I735+I748)</f>
        <v>1438722</v>
      </c>
      <c r="J734" s="387">
        <f t="shared" ref="J734:K734" si="270">SUM(+J735+J748)</f>
        <v>0</v>
      </c>
      <c r="K734" s="387">
        <f t="shared" si="270"/>
        <v>0</v>
      </c>
    </row>
    <row r="735" spans="1:13" s="37" customFormat="1" ht="15.75" x14ac:dyDescent="0.25">
      <c r="A735" s="109" t="s">
        <v>533</v>
      </c>
      <c r="B735" s="26" t="s">
        <v>59</v>
      </c>
      <c r="C735" s="22" t="s">
        <v>29</v>
      </c>
      <c r="D735" s="22" t="s">
        <v>29</v>
      </c>
      <c r="E735" s="210"/>
      <c r="F735" s="211"/>
      <c r="G735" s="212"/>
      <c r="H735" s="22"/>
      <c r="I735" s="388">
        <f>SUM(I736+I742)</f>
        <v>78594</v>
      </c>
      <c r="J735" s="388">
        <f t="shared" ref="J735:K735" si="271">SUM(J736+J742)</f>
        <v>0</v>
      </c>
      <c r="K735" s="388">
        <f t="shared" si="271"/>
        <v>0</v>
      </c>
    </row>
    <row r="736" spans="1:13" ht="63" x14ac:dyDescent="0.25">
      <c r="A736" s="102" t="s">
        <v>140</v>
      </c>
      <c r="B736" s="30" t="s">
        <v>59</v>
      </c>
      <c r="C736" s="28" t="s">
        <v>29</v>
      </c>
      <c r="D736" s="28" t="s">
        <v>29</v>
      </c>
      <c r="E736" s="213" t="s">
        <v>432</v>
      </c>
      <c r="F736" s="214" t="s">
        <v>359</v>
      </c>
      <c r="G736" s="215" t="s">
        <v>360</v>
      </c>
      <c r="H736" s="28"/>
      <c r="I736" s="389">
        <f>SUM(I737)</f>
        <v>71894</v>
      </c>
      <c r="J736" s="389">
        <f t="shared" ref="J736:K736" si="272">SUM(J737)</f>
        <v>0</v>
      </c>
      <c r="K736" s="389">
        <f t="shared" si="272"/>
        <v>0</v>
      </c>
    </row>
    <row r="737" spans="1:11" ht="81" customHeight="1" x14ac:dyDescent="0.25">
      <c r="A737" s="105" t="s">
        <v>141</v>
      </c>
      <c r="B737" s="53" t="s">
        <v>59</v>
      </c>
      <c r="C737" s="44" t="s">
        <v>29</v>
      </c>
      <c r="D737" s="44" t="s">
        <v>29</v>
      </c>
      <c r="E737" s="252" t="s">
        <v>211</v>
      </c>
      <c r="F737" s="253" t="s">
        <v>359</v>
      </c>
      <c r="G737" s="254" t="s">
        <v>360</v>
      </c>
      <c r="H737" s="44"/>
      <c r="I737" s="390">
        <f>SUM(I738)</f>
        <v>71894</v>
      </c>
      <c r="J737" s="390">
        <f t="shared" ref="J737:K738" si="273">SUM(J738)</f>
        <v>0</v>
      </c>
      <c r="K737" s="390">
        <f t="shared" si="273"/>
        <v>0</v>
      </c>
    </row>
    <row r="738" spans="1:11" ht="31.5" x14ac:dyDescent="0.25">
      <c r="A738" s="105" t="s">
        <v>433</v>
      </c>
      <c r="B738" s="53" t="s">
        <v>59</v>
      </c>
      <c r="C738" s="44" t="s">
        <v>29</v>
      </c>
      <c r="D738" s="44" t="s">
        <v>29</v>
      </c>
      <c r="E738" s="252" t="s">
        <v>211</v>
      </c>
      <c r="F738" s="253" t="s">
        <v>10</v>
      </c>
      <c r="G738" s="254" t="s">
        <v>360</v>
      </c>
      <c r="H738" s="44"/>
      <c r="I738" s="390">
        <f>SUM(I739)</f>
        <v>71894</v>
      </c>
      <c r="J738" s="390">
        <f t="shared" si="273"/>
        <v>0</v>
      </c>
      <c r="K738" s="390">
        <f t="shared" si="273"/>
        <v>0</v>
      </c>
    </row>
    <row r="739" spans="1:11" ht="15.75" x14ac:dyDescent="0.25">
      <c r="A739" s="61" t="s">
        <v>84</v>
      </c>
      <c r="B739" s="334" t="s">
        <v>59</v>
      </c>
      <c r="C739" s="44" t="s">
        <v>29</v>
      </c>
      <c r="D739" s="44" t="s">
        <v>29</v>
      </c>
      <c r="E739" s="252" t="s">
        <v>211</v>
      </c>
      <c r="F739" s="253" t="s">
        <v>10</v>
      </c>
      <c r="G739" s="254" t="s">
        <v>434</v>
      </c>
      <c r="H739" s="44"/>
      <c r="I739" s="390">
        <f>SUM(I740:I741)</f>
        <v>71894</v>
      </c>
      <c r="J739" s="390">
        <f t="shared" ref="J739:K739" si="274">SUM(J740:J741)</f>
        <v>0</v>
      </c>
      <c r="K739" s="390">
        <f t="shared" si="274"/>
        <v>0</v>
      </c>
    </row>
    <row r="740" spans="1:11" ht="31.5" x14ac:dyDescent="0.25">
      <c r="A740" s="535" t="s">
        <v>507</v>
      </c>
      <c r="B740" s="6" t="s">
        <v>59</v>
      </c>
      <c r="C740" s="44" t="s">
        <v>29</v>
      </c>
      <c r="D740" s="44" t="s">
        <v>29</v>
      </c>
      <c r="E740" s="252" t="s">
        <v>211</v>
      </c>
      <c r="F740" s="253" t="s">
        <v>10</v>
      </c>
      <c r="G740" s="254" t="s">
        <v>434</v>
      </c>
      <c r="H740" s="44" t="s">
        <v>16</v>
      </c>
      <c r="I740" s="392">
        <v>64094</v>
      </c>
      <c r="J740" s="392"/>
      <c r="K740" s="392"/>
    </row>
    <row r="741" spans="1:11" s="570" customFormat="1" ht="15.75" x14ac:dyDescent="0.25">
      <c r="A741" s="61" t="s">
        <v>40</v>
      </c>
      <c r="B741" s="6" t="s">
        <v>59</v>
      </c>
      <c r="C741" s="44" t="s">
        <v>29</v>
      </c>
      <c r="D741" s="44" t="s">
        <v>29</v>
      </c>
      <c r="E741" s="252" t="s">
        <v>211</v>
      </c>
      <c r="F741" s="253" t="s">
        <v>10</v>
      </c>
      <c r="G741" s="254" t="s">
        <v>434</v>
      </c>
      <c r="H741" s="44" t="s">
        <v>39</v>
      </c>
      <c r="I741" s="392">
        <v>7800</v>
      </c>
      <c r="J741" s="392"/>
      <c r="K741" s="392"/>
    </row>
    <row r="742" spans="1:11" s="64" customFormat="1" ht="47.25" x14ac:dyDescent="0.25">
      <c r="A742" s="102" t="s">
        <v>105</v>
      </c>
      <c r="B742" s="30" t="s">
        <v>59</v>
      </c>
      <c r="C742" s="28" t="s">
        <v>29</v>
      </c>
      <c r="D742" s="28" t="s">
        <v>29</v>
      </c>
      <c r="E742" s="213" t="s">
        <v>374</v>
      </c>
      <c r="F742" s="214" t="s">
        <v>359</v>
      </c>
      <c r="G742" s="215" t="s">
        <v>360</v>
      </c>
      <c r="H742" s="28"/>
      <c r="I742" s="389">
        <f>SUM(I743)</f>
        <v>6700</v>
      </c>
      <c r="J742" s="389">
        <f t="shared" ref="J742:K745" si="275">SUM(J743)</f>
        <v>0</v>
      </c>
      <c r="K742" s="389">
        <f t="shared" si="275"/>
        <v>0</v>
      </c>
    </row>
    <row r="743" spans="1:11" s="64" customFormat="1" ht="63" x14ac:dyDescent="0.25">
      <c r="A743" s="103" t="s">
        <v>137</v>
      </c>
      <c r="B743" s="53" t="s">
        <v>59</v>
      </c>
      <c r="C743" s="35" t="s">
        <v>29</v>
      </c>
      <c r="D743" s="44" t="s">
        <v>29</v>
      </c>
      <c r="E743" s="252" t="s">
        <v>206</v>
      </c>
      <c r="F743" s="253" t="s">
        <v>359</v>
      </c>
      <c r="G743" s="254" t="s">
        <v>360</v>
      </c>
      <c r="H743" s="71"/>
      <c r="I743" s="393">
        <f>SUM(I744)</f>
        <v>6700</v>
      </c>
      <c r="J743" s="393">
        <f t="shared" si="275"/>
        <v>0</v>
      </c>
      <c r="K743" s="393">
        <f t="shared" si="275"/>
        <v>0</v>
      </c>
    </row>
    <row r="744" spans="1:11" s="64" customFormat="1" ht="31.5" x14ac:dyDescent="0.25">
      <c r="A744" s="103" t="s">
        <v>429</v>
      </c>
      <c r="B744" s="53" t="s">
        <v>59</v>
      </c>
      <c r="C744" s="35" t="s">
        <v>29</v>
      </c>
      <c r="D744" s="44" t="s">
        <v>29</v>
      </c>
      <c r="E744" s="252" t="s">
        <v>206</v>
      </c>
      <c r="F744" s="253" t="s">
        <v>10</v>
      </c>
      <c r="G744" s="254" t="s">
        <v>360</v>
      </c>
      <c r="H744" s="71"/>
      <c r="I744" s="393">
        <f>SUM(I745)</f>
        <v>6700</v>
      </c>
      <c r="J744" s="393">
        <f t="shared" si="275"/>
        <v>0</v>
      </c>
      <c r="K744" s="393">
        <f t="shared" si="275"/>
        <v>0</v>
      </c>
    </row>
    <row r="745" spans="1:11" s="37" customFormat="1" ht="31.5" x14ac:dyDescent="0.25">
      <c r="A745" s="104" t="s">
        <v>138</v>
      </c>
      <c r="B745" s="279" t="s">
        <v>59</v>
      </c>
      <c r="C745" s="35" t="s">
        <v>29</v>
      </c>
      <c r="D745" s="44" t="s">
        <v>29</v>
      </c>
      <c r="E745" s="252" t="s">
        <v>206</v>
      </c>
      <c r="F745" s="253" t="s">
        <v>10</v>
      </c>
      <c r="G745" s="254" t="s">
        <v>430</v>
      </c>
      <c r="H745" s="71"/>
      <c r="I745" s="393">
        <f>SUM(I746:I747)</f>
        <v>6700</v>
      </c>
      <c r="J745" s="393">
        <f t="shared" si="275"/>
        <v>0</v>
      </c>
      <c r="K745" s="393">
        <f t="shared" si="275"/>
        <v>0</v>
      </c>
    </row>
    <row r="746" spans="1:11" s="37" customFormat="1" ht="31.5" x14ac:dyDescent="0.25">
      <c r="A746" s="540" t="s">
        <v>507</v>
      </c>
      <c r="B746" s="279" t="s">
        <v>59</v>
      </c>
      <c r="C746" s="44" t="s">
        <v>29</v>
      </c>
      <c r="D746" s="44" t="s">
        <v>29</v>
      </c>
      <c r="E746" s="252" t="s">
        <v>206</v>
      </c>
      <c r="F746" s="253" t="s">
        <v>10</v>
      </c>
      <c r="G746" s="254" t="s">
        <v>430</v>
      </c>
      <c r="H746" s="71" t="s">
        <v>16</v>
      </c>
      <c r="I746" s="394">
        <v>2000</v>
      </c>
      <c r="J746" s="394"/>
      <c r="K746" s="394"/>
    </row>
    <row r="747" spans="1:11" s="37" customFormat="1" ht="15.75" x14ac:dyDescent="0.25">
      <c r="A747" s="61" t="s">
        <v>40</v>
      </c>
      <c r="B747" s="279" t="s">
        <v>59</v>
      </c>
      <c r="C747" s="44" t="s">
        <v>29</v>
      </c>
      <c r="D747" s="44" t="s">
        <v>29</v>
      </c>
      <c r="E747" s="252" t="s">
        <v>206</v>
      </c>
      <c r="F747" s="253" t="s">
        <v>10</v>
      </c>
      <c r="G747" s="254" t="s">
        <v>430</v>
      </c>
      <c r="H747" s="71" t="s">
        <v>39</v>
      </c>
      <c r="I747" s="394">
        <v>4700</v>
      </c>
      <c r="J747" s="394"/>
      <c r="K747" s="394"/>
    </row>
    <row r="748" spans="1:11" s="37" customFormat="1" ht="15.75" x14ac:dyDescent="0.25">
      <c r="A748" s="109" t="s">
        <v>31</v>
      </c>
      <c r="B748" s="26" t="s">
        <v>59</v>
      </c>
      <c r="C748" s="22" t="s">
        <v>29</v>
      </c>
      <c r="D748" s="22" t="s">
        <v>32</v>
      </c>
      <c r="E748" s="210"/>
      <c r="F748" s="211"/>
      <c r="G748" s="212"/>
      <c r="H748" s="22"/>
      <c r="I748" s="388">
        <f>SUM(I749)</f>
        <v>1360128</v>
      </c>
      <c r="J748" s="388">
        <f t="shared" ref="J748:K749" si="276">SUM(J749)</f>
        <v>0</v>
      </c>
      <c r="K748" s="388">
        <f t="shared" si="276"/>
        <v>0</v>
      </c>
    </row>
    <row r="749" spans="1:11" s="643" customFormat="1" ht="63" x14ac:dyDescent="0.25">
      <c r="A749" s="102" t="s">
        <v>140</v>
      </c>
      <c r="B749" s="30" t="s">
        <v>59</v>
      </c>
      <c r="C749" s="28" t="s">
        <v>29</v>
      </c>
      <c r="D749" s="28" t="s">
        <v>32</v>
      </c>
      <c r="E749" s="213" t="s">
        <v>432</v>
      </c>
      <c r="F749" s="214" t="s">
        <v>359</v>
      </c>
      <c r="G749" s="215" t="s">
        <v>360</v>
      </c>
      <c r="H749" s="28"/>
      <c r="I749" s="389">
        <f>SUM(I750)</f>
        <v>1360128</v>
      </c>
      <c r="J749" s="389">
        <f t="shared" si="276"/>
        <v>0</v>
      </c>
      <c r="K749" s="389">
        <f t="shared" si="276"/>
        <v>0</v>
      </c>
    </row>
    <row r="750" spans="1:11" ht="78.75" x14ac:dyDescent="0.25">
      <c r="A750" s="103" t="s">
        <v>142</v>
      </c>
      <c r="B750" s="53" t="s">
        <v>59</v>
      </c>
      <c r="C750" s="44" t="s">
        <v>29</v>
      </c>
      <c r="D750" s="44" t="s">
        <v>32</v>
      </c>
      <c r="E750" s="252" t="s">
        <v>207</v>
      </c>
      <c r="F750" s="253" t="s">
        <v>359</v>
      </c>
      <c r="G750" s="254" t="s">
        <v>360</v>
      </c>
      <c r="H750" s="44"/>
      <c r="I750" s="390">
        <f>SUM(I751)</f>
        <v>1360128</v>
      </c>
      <c r="J750" s="390">
        <f t="shared" ref="J750:K750" si="277">SUM(J751)</f>
        <v>0</v>
      </c>
      <c r="K750" s="390">
        <f t="shared" si="277"/>
        <v>0</v>
      </c>
    </row>
    <row r="751" spans="1:11" ht="31.5" x14ac:dyDescent="0.25">
      <c r="A751" s="103" t="s">
        <v>435</v>
      </c>
      <c r="B751" s="53" t="s">
        <v>59</v>
      </c>
      <c r="C751" s="44" t="s">
        <v>29</v>
      </c>
      <c r="D751" s="44" t="s">
        <v>32</v>
      </c>
      <c r="E751" s="252" t="s">
        <v>207</v>
      </c>
      <c r="F751" s="253" t="s">
        <v>10</v>
      </c>
      <c r="G751" s="121" t="s">
        <v>360</v>
      </c>
      <c r="H751" s="44"/>
      <c r="I751" s="390">
        <f>SUM(I752+I754+I756)</f>
        <v>1360128</v>
      </c>
      <c r="J751" s="390">
        <f t="shared" ref="J751:K751" si="278">SUM(J752+J754+J756)</f>
        <v>0</v>
      </c>
      <c r="K751" s="390">
        <f t="shared" si="278"/>
        <v>0</v>
      </c>
    </row>
    <row r="752" spans="1:11" ht="15.75" x14ac:dyDescent="0.25">
      <c r="A752" s="103" t="s">
        <v>518</v>
      </c>
      <c r="B752" s="53" t="s">
        <v>59</v>
      </c>
      <c r="C752" s="44" t="s">
        <v>29</v>
      </c>
      <c r="D752" s="44" t="s">
        <v>32</v>
      </c>
      <c r="E752" s="252" t="s">
        <v>207</v>
      </c>
      <c r="F752" s="253" t="s">
        <v>10</v>
      </c>
      <c r="G752" s="254" t="s">
        <v>517</v>
      </c>
      <c r="H752" s="44"/>
      <c r="I752" s="390">
        <f>SUM(I753)</f>
        <v>761895</v>
      </c>
      <c r="J752" s="390">
        <f t="shared" ref="J752:K752" si="279">SUM(J753)</f>
        <v>0</v>
      </c>
      <c r="K752" s="390">
        <f t="shared" si="279"/>
        <v>0</v>
      </c>
    </row>
    <row r="753" spans="1:11" ht="15.75" x14ac:dyDescent="0.25">
      <c r="A753" s="61" t="s">
        <v>40</v>
      </c>
      <c r="B753" s="53" t="s">
        <v>59</v>
      </c>
      <c r="C753" s="44" t="s">
        <v>29</v>
      </c>
      <c r="D753" s="44" t="s">
        <v>32</v>
      </c>
      <c r="E753" s="252" t="s">
        <v>207</v>
      </c>
      <c r="F753" s="253" t="s">
        <v>10</v>
      </c>
      <c r="G753" s="254" t="s">
        <v>517</v>
      </c>
      <c r="H753" s="44" t="s">
        <v>39</v>
      </c>
      <c r="I753" s="392">
        <v>761895</v>
      </c>
      <c r="J753" s="392"/>
      <c r="K753" s="392"/>
    </row>
    <row r="754" spans="1:11" ht="31.5" x14ac:dyDescent="0.25">
      <c r="A754" s="101" t="s">
        <v>436</v>
      </c>
      <c r="B754" s="334" t="s">
        <v>59</v>
      </c>
      <c r="C754" s="2" t="s">
        <v>29</v>
      </c>
      <c r="D754" s="44" t="s">
        <v>32</v>
      </c>
      <c r="E754" s="252" t="s">
        <v>207</v>
      </c>
      <c r="F754" s="217" t="s">
        <v>10</v>
      </c>
      <c r="G754" s="218" t="s">
        <v>437</v>
      </c>
      <c r="H754" s="2"/>
      <c r="I754" s="390">
        <f>SUM(I755:I755)</f>
        <v>598233</v>
      </c>
      <c r="J754" s="390">
        <f t="shared" ref="J754:K754" si="280">SUM(J755:J755)</f>
        <v>0</v>
      </c>
      <c r="K754" s="390">
        <f t="shared" si="280"/>
        <v>0</v>
      </c>
    </row>
    <row r="755" spans="1:11" ht="15.75" x14ac:dyDescent="0.25">
      <c r="A755" s="61" t="s">
        <v>40</v>
      </c>
      <c r="B755" s="334" t="s">
        <v>59</v>
      </c>
      <c r="C755" s="2" t="s">
        <v>29</v>
      </c>
      <c r="D755" s="44" t="s">
        <v>32</v>
      </c>
      <c r="E755" s="252" t="s">
        <v>207</v>
      </c>
      <c r="F755" s="217" t="s">
        <v>10</v>
      </c>
      <c r="G755" s="218" t="s">
        <v>437</v>
      </c>
      <c r="H755" s="2" t="s">
        <v>39</v>
      </c>
      <c r="I755" s="392">
        <v>598233</v>
      </c>
      <c r="J755" s="392"/>
      <c r="K755" s="392"/>
    </row>
    <row r="756" spans="1:11" ht="15.75" hidden="1" x14ac:dyDescent="0.25">
      <c r="A756" s="61" t="s">
        <v>516</v>
      </c>
      <c r="B756" s="334" t="s">
        <v>59</v>
      </c>
      <c r="C756" s="2" t="s">
        <v>29</v>
      </c>
      <c r="D756" s="44" t="s">
        <v>32</v>
      </c>
      <c r="E756" s="252" t="s">
        <v>207</v>
      </c>
      <c r="F756" s="217" t="s">
        <v>10</v>
      </c>
      <c r="G756" s="218" t="s">
        <v>519</v>
      </c>
      <c r="H756" s="2"/>
      <c r="I756" s="390">
        <f>SUM(I757)</f>
        <v>0</v>
      </c>
      <c r="J756" s="390">
        <f t="shared" ref="J756:K756" si="281">SUM(J757)</f>
        <v>0</v>
      </c>
      <c r="K756" s="390">
        <f t="shared" si="281"/>
        <v>0</v>
      </c>
    </row>
    <row r="757" spans="1:11" ht="31.5" hidden="1" x14ac:dyDescent="0.25">
      <c r="A757" s="535" t="s">
        <v>507</v>
      </c>
      <c r="B757" s="334" t="s">
        <v>59</v>
      </c>
      <c r="C757" s="2" t="s">
        <v>29</v>
      </c>
      <c r="D757" s="44" t="s">
        <v>32</v>
      </c>
      <c r="E757" s="252" t="s">
        <v>207</v>
      </c>
      <c r="F757" s="217" t="s">
        <v>10</v>
      </c>
      <c r="G757" s="218" t="s">
        <v>519</v>
      </c>
      <c r="H757" s="2" t="s">
        <v>16</v>
      </c>
      <c r="I757" s="392"/>
      <c r="J757" s="392"/>
      <c r="K757" s="392"/>
    </row>
    <row r="758" spans="1:11" ht="15.75" x14ac:dyDescent="0.25">
      <c r="A758" s="113" t="s">
        <v>33</v>
      </c>
      <c r="B758" s="19" t="s">
        <v>59</v>
      </c>
      <c r="C758" s="15" t="s">
        <v>35</v>
      </c>
      <c r="D758" s="15"/>
      <c r="E758" s="207"/>
      <c r="F758" s="208"/>
      <c r="G758" s="209"/>
      <c r="H758" s="15"/>
      <c r="I758" s="387">
        <f>SUM(I759+I809)</f>
        <v>16266041</v>
      </c>
      <c r="J758" s="387">
        <f>SUM(J759+J809)</f>
        <v>0</v>
      </c>
      <c r="K758" s="387">
        <f>SUM(K759+K809)</f>
        <v>0</v>
      </c>
    </row>
    <row r="759" spans="1:11" ht="15.75" x14ac:dyDescent="0.25">
      <c r="A759" s="109" t="s">
        <v>34</v>
      </c>
      <c r="B759" s="26" t="s">
        <v>59</v>
      </c>
      <c r="C759" s="22" t="s">
        <v>35</v>
      </c>
      <c r="D759" s="22" t="s">
        <v>10</v>
      </c>
      <c r="E759" s="210"/>
      <c r="F759" s="211"/>
      <c r="G759" s="212"/>
      <c r="H759" s="22"/>
      <c r="I759" s="388">
        <f>SUM(I760+I799+I804+I794)</f>
        <v>15311192</v>
      </c>
      <c r="J759" s="388">
        <f>SUM(J760+J799+J804+J794)</f>
        <v>0</v>
      </c>
      <c r="K759" s="388">
        <f>SUM(K760+K799+K804+K794)</f>
        <v>0</v>
      </c>
    </row>
    <row r="760" spans="1:11" ht="31.5" x14ac:dyDescent="0.25">
      <c r="A760" s="99" t="s">
        <v>139</v>
      </c>
      <c r="B760" s="30" t="s">
        <v>59</v>
      </c>
      <c r="C760" s="28" t="s">
        <v>35</v>
      </c>
      <c r="D760" s="28" t="s">
        <v>10</v>
      </c>
      <c r="E760" s="213" t="s">
        <v>209</v>
      </c>
      <c r="F760" s="214" t="s">
        <v>359</v>
      </c>
      <c r="G760" s="215" t="s">
        <v>360</v>
      </c>
      <c r="H760" s="31"/>
      <c r="I760" s="389">
        <f>SUM(I761,I779)</f>
        <v>15290192</v>
      </c>
      <c r="J760" s="389">
        <f>SUM(J761,J779)</f>
        <v>0</v>
      </c>
      <c r="K760" s="389">
        <f>SUM(K761,K779)</f>
        <v>0</v>
      </c>
    </row>
    <row r="761" spans="1:11" ht="48" customHeight="1" x14ac:dyDescent="0.25">
      <c r="A761" s="101" t="s">
        <v>145</v>
      </c>
      <c r="B761" s="334" t="s">
        <v>59</v>
      </c>
      <c r="C761" s="2" t="s">
        <v>35</v>
      </c>
      <c r="D761" s="2" t="s">
        <v>10</v>
      </c>
      <c r="E761" s="216" t="s">
        <v>212</v>
      </c>
      <c r="F761" s="217" t="s">
        <v>359</v>
      </c>
      <c r="G761" s="218" t="s">
        <v>360</v>
      </c>
      <c r="H761" s="2"/>
      <c r="I761" s="390">
        <f>SUM(I762+I776)</f>
        <v>9347652</v>
      </c>
      <c r="J761" s="390">
        <f t="shared" ref="J761:K761" si="282">SUM(J762+J776)</f>
        <v>0</v>
      </c>
      <c r="K761" s="390">
        <f t="shared" si="282"/>
        <v>0</v>
      </c>
    </row>
    <row r="762" spans="1:11" ht="31.5" x14ac:dyDescent="0.25">
      <c r="A762" s="101" t="s">
        <v>440</v>
      </c>
      <c r="B762" s="334" t="s">
        <v>59</v>
      </c>
      <c r="C762" s="2" t="s">
        <v>35</v>
      </c>
      <c r="D762" s="2" t="s">
        <v>10</v>
      </c>
      <c r="E762" s="216" t="s">
        <v>212</v>
      </c>
      <c r="F762" s="217" t="s">
        <v>10</v>
      </c>
      <c r="G762" s="218" t="s">
        <v>360</v>
      </c>
      <c r="H762" s="2"/>
      <c r="I762" s="390">
        <f>SUM(I763+I767+I769+I771+I773)</f>
        <v>9244580</v>
      </c>
      <c r="J762" s="390">
        <f t="shared" ref="J762:K762" si="283">SUM(J763+J767+J769+J771+J773)</f>
        <v>0</v>
      </c>
      <c r="K762" s="390">
        <f t="shared" si="283"/>
        <v>0</v>
      </c>
    </row>
    <row r="763" spans="1:11" s="599" customFormat="1" ht="63" x14ac:dyDescent="0.25">
      <c r="A763" s="601" t="s">
        <v>744</v>
      </c>
      <c r="B763" s="600" t="s">
        <v>59</v>
      </c>
      <c r="C763" s="2" t="s">
        <v>35</v>
      </c>
      <c r="D763" s="2" t="s">
        <v>10</v>
      </c>
      <c r="E763" s="216" t="s">
        <v>212</v>
      </c>
      <c r="F763" s="217" t="s">
        <v>10</v>
      </c>
      <c r="G763" s="218" t="s">
        <v>743</v>
      </c>
      <c r="H763" s="2"/>
      <c r="I763" s="390">
        <f>SUM(I764:I766)</f>
        <v>627823</v>
      </c>
      <c r="J763" s="390">
        <f t="shared" ref="J763:K763" si="284">SUM(J764:J766)</f>
        <v>0</v>
      </c>
      <c r="K763" s="390">
        <f t="shared" si="284"/>
        <v>0</v>
      </c>
    </row>
    <row r="764" spans="1:11" s="599" customFormat="1" ht="63" x14ac:dyDescent="0.25">
      <c r="A764" s="101" t="s">
        <v>75</v>
      </c>
      <c r="B764" s="600" t="s">
        <v>59</v>
      </c>
      <c r="C764" s="2" t="s">
        <v>35</v>
      </c>
      <c r="D764" s="2" t="s">
        <v>10</v>
      </c>
      <c r="E764" s="216" t="s">
        <v>212</v>
      </c>
      <c r="F764" s="217" t="s">
        <v>10</v>
      </c>
      <c r="G764" s="218" t="s">
        <v>743</v>
      </c>
      <c r="H764" s="2" t="s">
        <v>13</v>
      </c>
      <c r="I764" s="392">
        <v>503800</v>
      </c>
      <c r="J764" s="392"/>
      <c r="K764" s="392"/>
    </row>
    <row r="765" spans="1:11" s="599" customFormat="1" ht="31.5" x14ac:dyDescent="0.25">
      <c r="A765" s="535" t="s">
        <v>507</v>
      </c>
      <c r="B765" s="600" t="s">
        <v>59</v>
      </c>
      <c r="C765" s="2" t="s">
        <v>35</v>
      </c>
      <c r="D765" s="2" t="s">
        <v>10</v>
      </c>
      <c r="E765" s="216" t="s">
        <v>212</v>
      </c>
      <c r="F765" s="217" t="s">
        <v>10</v>
      </c>
      <c r="G765" s="218" t="s">
        <v>743</v>
      </c>
      <c r="H765" s="2" t="s">
        <v>16</v>
      </c>
      <c r="I765" s="392">
        <v>1744</v>
      </c>
      <c r="J765" s="392"/>
      <c r="K765" s="392"/>
    </row>
    <row r="766" spans="1:11" s="599" customFormat="1" ht="15.75" x14ac:dyDescent="0.25">
      <c r="A766" s="61" t="s">
        <v>40</v>
      </c>
      <c r="B766" s="600" t="s">
        <v>59</v>
      </c>
      <c r="C766" s="2" t="s">
        <v>35</v>
      </c>
      <c r="D766" s="2" t="s">
        <v>10</v>
      </c>
      <c r="E766" s="216" t="s">
        <v>212</v>
      </c>
      <c r="F766" s="217" t="s">
        <v>10</v>
      </c>
      <c r="G766" s="218" t="s">
        <v>743</v>
      </c>
      <c r="H766" s="2" t="s">
        <v>39</v>
      </c>
      <c r="I766" s="392">
        <v>122279</v>
      </c>
      <c r="J766" s="392"/>
      <c r="K766" s="392"/>
    </row>
    <row r="767" spans="1:11" s="644" customFormat="1" ht="31.5" x14ac:dyDescent="0.25">
      <c r="A767" s="61" t="s">
        <v>849</v>
      </c>
      <c r="B767" s="645" t="s">
        <v>59</v>
      </c>
      <c r="C767" s="2" t="s">
        <v>35</v>
      </c>
      <c r="D767" s="2" t="s">
        <v>10</v>
      </c>
      <c r="E767" s="216" t="s">
        <v>212</v>
      </c>
      <c r="F767" s="217" t="s">
        <v>10</v>
      </c>
      <c r="G767" s="218" t="s">
        <v>848</v>
      </c>
      <c r="H767" s="2"/>
      <c r="I767" s="390">
        <f>SUM(I768)</f>
        <v>853921</v>
      </c>
      <c r="J767" s="390">
        <f t="shared" ref="J767:K767" si="285">SUM(J768)</f>
        <v>0</v>
      </c>
      <c r="K767" s="390">
        <f t="shared" si="285"/>
        <v>0</v>
      </c>
    </row>
    <row r="768" spans="1:11" s="644" customFormat="1" ht="63" x14ac:dyDescent="0.25">
      <c r="A768" s="101" t="s">
        <v>75</v>
      </c>
      <c r="B768" s="645" t="s">
        <v>59</v>
      </c>
      <c r="C768" s="2" t="s">
        <v>35</v>
      </c>
      <c r="D768" s="2" t="s">
        <v>10</v>
      </c>
      <c r="E768" s="216" t="s">
        <v>212</v>
      </c>
      <c r="F768" s="217" t="s">
        <v>10</v>
      </c>
      <c r="G768" s="218" t="s">
        <v>848</v>
      </c>
      <c r="H768" s="2" t="s">
        <v>13</v>
      </c>
      <c r="I768" s="392">
        <v>853921</v>
      </c>
      <c r="J768" s="392"/>
      <c r="K768" s="392"/>
    </row>
    <row r="769" spans="1:11" ht="47.25" x14ac:dyDescent="0.25">
      <c r="A769" s="101" t="s">
        <v>556</v>
      </c>
      <c r="B769" s="334" t="s">
        <v>59</v>
      </c>
      <c r="C769" s="2" t="s">
        <v>35</v>
      </c>
      <c r="D769" s="2" t="s">
        <v>10</v>
      </c>
      <c r="E769" s="216" t="s">
        <v>212</v>
      </c>
      <c r="F769" s="217" t="s">
        <v>10</v>
      </c>
      <c r="G769" s="218" t="s">
        <v>555</v>
      </c>
      <c r="H769" s="2"/>
      <c r="I769" s="390">
        <f>SUM(I770)</f>
        <v>854000</v>
      </c>
      <c r="J769" s="390">
        <f t="shared" ref="J769:K769" si="286">SUM(J770)</f>
        <v>0</v>
      </c>
      <c r="K769" s="390">
        <f t="shared" si="286"/>
        <v>0</v>
      </c>
    </row>
    <row r="770" spans="1:11" ht="31.5" x14ac:dyDescent="0.25">
      <c r="A770" s="535" t="s">
        <v>507</v>
      </c>
      <c r="B770" s="334" t="s">
        <v>59</v>
      </c>
      <c r="C770" s="2" t="s">
        <v>35</v>
      </c>
      <c r="D770" s="2" t="s">
        <v>10</v>
      </c>
      <c r="E770" s="216" t="s">
        <v>212</v>
      </c>
      <c r="F770" s="217" t="s">
        <v>10</v>
      </c>
      <c r="G770" s="218" t="s">
        <v>555</v>
      </c>
      <c r="H770" s="2" t="s">
        <v>16</v>
      </c>
      <c r="I770" s="392">
        <v>854000</v>
      </c>
      <c r="J770" s="392"/>
      <c r="K770" s="392"/>
    </row>
    <row r="771" spans="1:11" s="644" customFormat="1" ht="31.5" x14ac:dyDescent="0.25">
      <c r="A771" s="646" t="s">
        <v>851</v>
      </c>
      <c r="B771" s="645" t="s">
        <v>59</v>
      </c>
      <c r="C771" s="2" t="s">
        <v>35</v>
      </c>
      <c r="D771" s="2" t="s">
        <v>10</v>
      </c>
      <c r="E771" s="216" t="s">
        <v>212</v>
      </c>
      <c r="F771" s="217" t="s">
        <v>10</v>
      </c>
      <c r="G771" s="218" t="s">
        <v>850</v>
      </c>
      <c r="H771" s="2"/>
      <c r="I771" s="390">
        <f>SUM(I772)</f>
        <v>6389469</v>
      </c>
      <c r="J771" s="390">
        <f t="shared" ref="J771:K771" si="287">SUM(J772)</f>
        <v>0</v>
      </c>
      <c r="K771" s="390">
        <f t="shared" si="287"/>
        <v>0</v>
      </c>
    </row>
    <row r="772" spans="1:11" ht="63" x14ac:dyDescent="0.25">
      <c r="A772" s="101" t="s">
        <v>75</v>
      </c>
      <c r="B772" s="334" t="s">
        <v>59</v>
      </c>
      <c r="C772" s="2" t="s">
        <v>35</v>
      </c>
      <c r="D772" s="2" t="s">
        <v>10</v>
      </c>
      <c r="E772" s="216" t="s">
        <v>212</v>
      </c>
      <c r="F772" s="217" t="s">
        <v>10</v>
      </c>
      <c r="G772" s="218" t="s">
        <v>850</v>
      </c>
      <c r="H772" s="2" t="s">
        <v>13</v>
      </c>
      <c r="I772" s="392">
        <v>6389469</v>
      </c>
      <c r="J772" s="392"/>
      <c r="K772" s="392"/>
    </row>
    <row r="773" spans="1:11" ht="31.5" x14ac:dyDescent="0.25">
      <c r="A773" s="61" t="s">
        <v>83</v>
      </c>
      <c r="B773" s="334" t="s">
        <v>59</v>
      </c>
      <c r="C773" s="2" t="s">
        <v>35</v>
      </c>
      <c r="D773" s="2" t="s">
        <v>10</v>
      </c>
      <c r="E773" s="216" t="s">
        <v>212</v>
      </c>
      <c r="F773" s="217" t="s">
        <v>10</v>
      </c>
      <c r="G773" s="218" t="s">
        <v>391</v>
      </c>
      <c r="H773" s="2"/>
      <c r="I773" s="390">
        <f>SUM(I774:I775)</f>
        <v>519367</v>
      </c>
      <c r="J773" s="390">
        <f t="shared" ref="J773:K773" si="288">SUM(J774:J775)</f>
        <v>0</v>
      </c>
      <c r="K773" s="390">
        <f t="shared" si="288"/>
        <v>0</v>
      </c>
    </row>
    <row r="774" spans="1:11" ht="31.5" x14ac:dyDescent="0.25">
      <c r="A774" s="535" t="s">
        <v>507</v>
      </c>
      <c r="B774" s="6" t="s">
        <v>59</v>
      </c>
      <c r="C774" s="2" t="s">
        <v>35</v>
      </c>
      <c r="D774" s="2" t="s">
        <v>10</v>
      </c>
      <c r="E774" s="216" t="s">
        <v>212</v>
      </c>
      <c r="F774" s="217" t="s">
        <v>10</v>
      </c>
      <c r="G774" s="218" t="s">
        <v>391</v>
      </c>
      <c r="H774" s="2" t="s">
        <v>16</v>
      </c>
      <c r="I774" s="392">
        <v>503900</v>
      </c>
      <c r="J774" s="392"/>
      <c r="K774" s="392"/>
    </row>
    <row r="775" spans="1:11" ht="15.75" x14ac:dyDescent="0.25">
      <c r="A775" s="61" t="s">
        <v>18</v>
      </c>
      <c r="B775" s="334" t="s">
        <v>59</v>
      </c>
      <c r="C775" s="2" t="s">
        <v>35</v>
      </c>
      <c r="D775" s="2" t="s">
        <v>10</v>
      </c>
      <c r="E775" s="216" t="s">
        <v>212</v>
      </c>
      <c r="F775" s="217" t="s">
        <v>10</v>
      </c>
      <c r="G775" s="218" t="s">
        <v>391</v>
      </c>
      <c r="H775" s="2" t="s">
        <v>17</v>
      </c>
      <c r="I775" s="392">
        <v>15467</v>
      </c>
      <c r="J775" s="392"/>
      <c r="K775" s="392"/>
    </row>
    <row r="776" spans="1:11" s="658" customFormat="1" ht="15.75" x14ac:dyDescent="0.25">
      <c r="A776" s="61" t="s">
        <v>870</v>
      </c>
      <c r="B776" s="659" t="s">
        <v>59</v>
      </c>
      <c r="C776" s="2" t="s">
        <v>35</v>
      </c>
      <c r="D776" s="2" t="s">
        <v>10</v>
      </c>
      <c r="E776" s="216" t="s">
        <v>212</v>
      </c>
      <c r="F776" s="217" t="s">
        <v>874</v>
      </c>
      <c r="G776" s="264" t="s">
        <v>360</v>
      </c>
      <c r="H776" s="2"/>
      <c r="I776" s="390">
        <f>SUM(I777)</f>
        <v>103072</v>
      </c>
      <c r="J776" s="390">
        <f t="shared" ref="J776:K776" si="289">SUM(J777)</f>
        <v>0</v>
      </c>
      <c r="K776" s="390">
        <f t="shared" si="289"/>
        <v>0</v>
      </c>
    </row>
    <row r="777" spans="1:11" ht="31.5" x14ac:dyDescent="0.25">
      <c r="A777" s="660" t="s">
        <v>875</v>
      </c>
      <c r="B777" s="334" t="s">
        <v>59</v>
      </c>
      <c r="C777" s="2" t="s">
        <v>35</v>
      </c>
      <c r="D777" s="2" t="s">
        <v>10</v>
      </c>
      <c r="E777" s="216" t="s">
        <v>212</v>
      </c>
      <c r="F777" s="217" t="s">
        <v>874</v>
      </c>
      <c r="G777" s="218" t="s">
        <v>869</v>
      </c>
      <c r="H777" s="2"/>
      <c r="I777" s="390">
        <f>SUM(I778)</f>
        <v>103072</v>
      </c>
      <c r="J777" s="390">
        <f t="shared" ref="J777:K777" si="290">SUM(J778)</f>
        <v>0</v>
      </c>
      <c r="K777" s="390">
        <f t="shared" si="290"/>
        <v>0</v>
      </c>
    </row>
    <row r="778" spans="1:11" ht="31.5" x14ac:dyDescent="0.25">
      <c r="A778" s="535" t="s">
        <v>507</v>
      </c>
      <c r="B778" s="334" t="s">
        <v>59</v>
      </c>
      <c r="C778" s="2" t="s">
        <v>35</v>
      </c>
      <c r="D778" s="2" t="s">
        <v>10</v>
      </c>
      <c r="E778" s="216" t="s">
        <v>212</v>
      </c>
      <c r="F778" s="217" t="s">
        <v>874</v>
      </c>
      <c r="G778" s="218" t="s">
        <v>869</v>
      </c>
      <c r="H778" s="2" t="s">
        <v>16</v>
      </c>
      <c r="I778" s="392">
        <v>103072</v>
      </c>
      <c r="J778" s="392"/>
      <c r="K778" s="392"/>
    </row>
    <row r="779" spans="1:11" ht="48" customHeight="1" x14ac:dyDescent="0.25">
      <c r="A779" s="61" t="s">
        <v>146</v>
      </c>
      <c r="B779" s="334" t="s">
        <v>59</v>
      </c>
      <c r="C779" s="2" t="s">
        <v>35</v>
      </c>
      <c r="D779" s="2" t="s">
        <v>10</v>
      </c>
      <c r="E779" s="216" t="s">
        <v>441</v>
      </c>
      <c r="F779" s="217" t="s">
        <v>359</v>
      </c>
      <c r="G779" s="218" t="s">
        <v>360</v>
      </c>
      <c r="H779" s="2"/>
      <c r="I779" s="390">
        <f>SUM(I780)</f>
        <v>5942540</v>
      </c>
      <c r="J779" s="390">
        <f t="shared" ref="J779:K779" si="291">SUM(J780)</f>
        <v>0</v>
      </c>
      <c r="K779" s="390">
        <f t="shared" si="291"/>
        <v>0</v>
      </c>
    </row>
    <row r="780" spans="1:11" ht="15.75" x14ac:dyDescent="0.25">
      <c r="A780" s="61" t="s">
        <v>442</v>
      </c>
      <c r="B780" s="334" t="s">
        <v>59</v>
      </c>
      <c r="C780" s="2" t="s">
        <v>35</v>
      </c>
      <c r="D780" s="2" t="s">
        <v>10</v>
      </c>
      <c r="E780" s="216" t="s">
        <v>213</v>
      </c>
      <c r="F780" s="217" t="s">
        <v>10</v>
      </c>
      <c r="G780" s="218" t="s">
        <v>360</v>
      </c>
      <c r="H780" s="2"/>
      <c r="I780" s="390">
        <f>SUM(I791+I785+I781+I787+I789)</f>
        <v>5942540</v>
      </c>
      <c r="J780" s="390">
        <f t="shared" ref="J780:K780" si="292">SUM(J791+J785+J781+J787+J789)</f>
        <v>0</v>
      </c>
      <c r="K780" s="390">
        <f t="shared" si="292"/>
        <v>0</v>
      </c>
    </row>
    <row r="781" spans="1:11" s="599" customFormat="1" ht="63" x14ac:dyDescent="0.25">
      <c r="A781" s="601" t="s">
        <v>744</v>
      </c>
      <c r="B781" s="600" t="s">
        <v>59</v>
      </c>
      <c r="C781" s="2" t="s">
        <v>35</v>
      </c>
      <c r="D781" s="2" t="s">
        <v>10</v>
      </c>
      <c r="E781" s="216" t="s">
        <v>213</v>
      </c>
      <c r="F781" s="217" t="s">
        <v>10</v>
      </c>
      <c r="G781" s="218" t="s">
        <v>743</v>
      </c>
      <c r="H781" s="2"/>
      <c r="I781" s="390">
        <f>SUM(I782:I784)</f>
        <v>364177</v>
      </c>
      <c r="J781" s="390">
        <f t="shared" ref="J781:K781" si="293">SUM(J782:J784)</f>
        <v>0</v>
      </c>
      <c r="K781" s="390">
        <f t="shared" si="293"/>
        <v>0</v>
      </c>
    </row>
    <row r="782" spans="1:11" s="599" customFormat="1" ht="63" x14ac:dyDescent="0.25">
      <c r="A782" s="101" t="s">
        <v>75</v>
      </c>
      <c r="B782" s="600" t="s">
        <v>59</v>
      </c>
      <c r="C782" s="2" t="s">
        <v>35</v>
      </c>
      <c r="D782" s="2" t="s">
        <v>10</v>
      </c>
      <c r="E782" s="216" t="s">
        <v>213</v>
      </c>
      <c r="F782" s="217" t="s">
        <v>10</v>
      </c>
      <c r="G782" s="218" t="s">
        <v>743</v>
      </c>
      <c r="H782" s="2" t="s">
        <v>13</v>
      </c>
      <c r="I782" s="392">
        <v>275000</v>
      </c>
      <c r="J782" s="392"/>
      <c r="K782" s="392"/>
    </row>
    <row r="783" spans="1:11" s="599" customFormat="1" ht="31.5" x14ac:dyDescent="0.25">
      <c r="A783" s="535" t="s">
        <v>507</v>
      </c>
      <c r="B783" s="600" t="s">
        <v>59</v>
      </c>
      <c r="C783" s="2" t="s">
        <v>35</v>
      </c>
      <c r="D783" s="2" t="s">
        <v>10</v>
      </c>
      <c r="E783" s="216" t="s">
        <v>213</v>
      </c>
      <c r="F783" s="217" t="s">
        <v>10</v>
      </c>
      <c r="G783" s="218" t="s">
        <v>743</v>
      </c>
      <c r="H783" s="2" t="s">
        <v>16</v>
      </c>
      <c r="I783" s="392">
        <v>1177</v>
      </c>
      <c r="J783" s="392"/>
      <c r="K783" s="392"/>
    </row>
    <row r="784" spans="1:11" s="599" customFormat="1" ht="15.75" x14ac:dyDescent="0.25">
      <c r="A784" s="61" t="s">
        <v>40</v>
      </c>
      <c r="B784" s="600" t="s">
        <v>59</v>
      </c>
      <c r="C784" s="2" t="s">
        <v>35</v>
      </c>
      <c r="D784" s="2" t="s">
        <v>10</v>
      </c>
      <c r="E784" s="216" t="s">
        <v>213</v>
      </c>
      <c r="F784" s="217" t="s">
        <v>10</v>
      </c>
      <c r="G784" s="218" t="s">
        <v>743</v>
      </c>
      <c r="H784" s="2" t="s">
        <v>39</v>
      </c>
      <c r="I784" s="392">
        <v>88000</v>
      </c>
      <c r="J784" s="392"/>
      <c r="K784" s="392"/>
    </row>
    <row r="785" spans="1:11" s="583" customFormat="1" ht="31.5" hidden="1" x14ac:dyDescent="0.25">
      <c r="A785" s="538" t="s">
        <v>727</v>
      </c>
      <c r="B785" s="584" t="s">
        <v>59</v>
      </c>
      <c r="C785" s="2" t="s">
        <v>35</v>
      </c>
      <c r="D785" s="2" t="s">
        <v>10</v>
      </c>
      <c r="E785" s="216" t="s">
        <v>213</v>
      </c>
      <c r="F785" s="217" t="s">
        <v>10</v>
      </c>
      <c r="G785" s="218" t="s">
        <v>728</v>
      </c>
      <c r="H785" s="2"/>
      <c r="I785" s="390">
        <f>SUM(I786)</f>
        <v>0</v>
      </c>
      <c r="J785" s="390">
        <f t="shared" ref="J785:K785" si="294">SUM(J786)</f>
        <v>0</v>
      </c>
      <c r="K785" s="390">
        <f t="shared" si="294"/>
        <v>0</v>
      </c>
    </row>
    <row r="786" spans="1:11" s="583" customFormat="1" ht="31.5" hidden="1" x14ac:dyDescent="0.25">
      <c r="A786" s="535" t="s">
        <v>507</v>
      </c>
      <c r="B786" s="584" t="s">
        <v>59</v>
      </c>
      <c r="C786" s="2" t="s">
        <v>35</v>
      </c>
      <c r="D786" s="2" t="s">
        <v>10</v>
      </c>
      <c r="E786" s="216" t="s">
        <v>213</v>
      </c>
      <c r="F786" s="217" t="s">
        <v>10</v>
      </c>
      <c r="G786" s="218" t="s">
        <v>728</v>
      </c>
      <c r="H786" s="2" t="s">
        <v>16</v>
      </c>
      <c r="I786" s="392"/>
      <c r="J786" s="392"/>
      <c r="K786" s="392"/>
    </row>
    <row r="787" spans="1:11" s="644" customFormat="1" ht="31.5" x14ac:dyDescent="0.25">
      <c r="A787" s="61" t="s">
        <v>849</v>
      </c>
      <c r="B787" s="645" t="s">
        <v>59</v>
      </c>
      <c r="C787" s="2" t="s">
        <v>35</v>
      </c>
      <c r="D787" s="2" t="s">
        <v>10</v>
      </c>
      <c r="E787" s="216" t="s">
        <v>213</v>
      </c>
      <c r="F787" s="217" t="s">
        <v>10</v>
      </c>
      <c r="G787" s="218" t="s">
        <v>848</v>
      </c>
      <c r="H787" s="2"/>
      <c r="I787" s="390">
        <f>SUM(I788)</f>
        <v>854663</v>
      </c>
      <c r="J787" s="390">
        <f t="shared" ref="J787:K787" si="295">SUM(J788)</f>
        <v>0</v>
      </c>
      <c r="K787" s="390">
        <f t="shared" si="295"/>
        <v>0</v>
      </c>
    </row>
    <row r="788" spans="1:11" s="644" customFormat="1" ht="63" x14ac:dyDescent="0.25">
      <c r="A788" s="101" t="s">
        <v>75</v>
      </c>
      <c r="B788" s="645" t="s">
        <v>59</v>
      </c>
      <c r="C788" s="2" t="s">
        <v>35</v>
      </c>
      <c r="D788" s="2" t="s">
        <v>10</v>
      </c>
      <c r="E788" s="216" t="s">
        <v>213</v>
      </c>
      <c r="F788" s="217" t="s">
        <v>10</v>
      </c>
      <c r="G788" s="218" t="s">
        <v>848</v>
      </c>
      <c r="H788" s="2" t="s">
        <v>13</v>
      </c>
      <c r="I788" s="392">
        <v>854663</v>
      </c>
      <c r="J788" s="392"/>
      <c r="K788" s="392"/>
    </row>
    <row r="789" spans="1:11" s="644" customFormat="1" ht="31.5" x14ac:dyDescent="0.25">
      <c r="A789" s="646" t="s">
        <v>851</v>
      </c>
      <c r="B789" s="645" t="s">
        <v>59</v>
      </c>
      <c r="C789" s="2" t="s">
        <v>35</v>
      </c>
      <c r="D789" s="2" t="s">
        <v>10</v>
      </c>
      <c r="E789" s="216" t="s">
        <v>213</v>
      </c>
      <c r="F789" s="217" t="s">
        <v>10</v>
      </c>
      <c r="G789" s="218" t="s">
        <v>850</v>
      </c>
      <c r="H789" s="2"/>
      <c r="I789" s="390">
        <f>SUM(I790)</f>
        <v>4443691</v>
      </c>
      <c r="J789" s="390">
        <f t="shared" ref="J789:K789" si="296">SUM(J790)</f>
        <v>0</v>
      </c>
      <c r="K789" s="390">
        <f t="shared" si="296"/>
        <v>0</v>
      </c>
    </row>
    <row r="790" spans="1:11" ht="63" x14ac:dyDescent="0.25">
      <c r="A790" s="101" t="s">
        <v>75</v>
      </c>
      <c r="B790" s="334" t="s">
        <v>59</v>
      </c>
      <c r="C790" s="2" t="s">
        <v>35</v>
      </c>
      <c r="D790" s="2" t="s">
        <v>10</v>
      </c>
      <c r="E790" s="216" t="s">
        <v>213</v>
      </c>
      <c r="F790" s="217" t="s">
        <v>10</v>
      </c>
      <c r="G790" s="218" t="s">
        <v>850</v>
      </c>
      <c r="H790" s="2" t="s">
        <v>13</v>
      </c>
      <c r="I790" s="392">
        <v>4443691</v>
      </c>
      <c r="J790" s="392"/>
      <c r="K790" s="392"/>
    </row>
    <row r="791" spans="1:11" ht="31.5" x14ac:dyDescent="0.25">
      <c r="A791" s="61" t="s">
        <v>83</v>
      </c>
      <c r="B791" s="334" t="s">
        <v>59</v>
      </c>
      <c r="C791" s="2" t="s">
        <v>35</v>
      </c>
      <c r="D791" s="2" t="s">
        <v>10</v>
      </c>
      <c r="E791" s="216" t="s">
        <v>213</v>
      </c>
      <c r="F791" s="217" t="s">
        <v>10</v>
      </c>
      <c r="G791" s="218" t="s">
        <v>391</v>
      </c>
      <c r="H791" s="2"/>
      <c r="I791" s="390">
        <f>SUM(I792:I793)</f>
        <v>280009</v>
      </c>
      <c r="J791" s="390">
        <f t="shared" ref="J791:K791" si="297">SUM(J792:J793)</f>
        <v>0</v>
      </c>
      <c r="K791" s="390">
        <f t="shared" si="297"/>
        <v>0</v>
      </c>
    </row>
    <row r="792" spans="1:11" ht="31.5" x14ac:dyDescent="0.25">
      <c r="A792" s="535" t="s">
        <v>507</v>
      </c>
      <c r="B792" s="6" t="s">
        <v>59</v>
      </c>
      <c r="C792" s="2" t="s">
        <v>35</v>
      </c>
      <c r="D792" s="2" t="s">
        <v>10</v>
      </c>
      <c r="E792" s="216" t="s">
        <v>213</v>
      </c>
      <c r="F792" s="217" t="s">
        <v>10</v>
      </c>
      <c r="G792" s="218" t="s">
        <v>391</v>
      </c>
      <c r="H792" s="2" t="s">
        <v>16</v>
      </c>
      <c r="I792" s="392">
        <v>278783</v>
      </c>
      <c r="J792" s="392"/>
      <c r="K792" s="392"/>
    </row>
    <row r="793" spans="1:11" ht="15.75" x14ac:dyDescent="0.25">
      <c r="A793" s="61" t="s">
        <v>18</v>
      </c>
      <c r="B793" s="334" t="s">
        <v>59</v>
      </c>
      <c r="C793" s="2" t="s">
        <v>35</v>
      </c>
      <c r="D793" s="2" t="s">
        <v>10</v>
      </c>
      <c r="E793" s="216" t="s">
        <v>213</v>
      </c>
      <c r="F793" s="217" t="s">
        <v>10</v>
      </c>
      <c r="G793" s="218" t="s">
        <v>391</v>
      </c>
      <c r="H793" s="2" t="s">
        <v>17</v>
      </c>
      <c r="I793" s="392">
        <v>1226</v>
      </c>
      <c r="J793" s="392"/>
      <c r="K793" s="392"/>
    </row>
    <row r="794" spans="1:11" s="64" customFormat="1" ht="47.25" hidden="1" x14ac:dyDescent="0.25">
      <c r="A794" s="102" t="s">
        <v>105</v>
      </c>
      <c r="B794" s="30" t="s">
        <v>59</v>
      </c>
      <c r="C794" s="28" t="s">
        <v>35</v>
      </c>
      <c r="D794" s="28" t="s">
        <v>10</v>
      </c>
      <c r="E794" s="213" t="s">
        <v>374</v>
      </c>
      <c r="F794" s="214" t="s">
        <v>359</v>
      </c>
      <c r="G794" s="215" t="s">
        <v>360</v>
      </c>
      <c r="H794" s="28"/>
      <c r="I794" s="389">
        <f>SUM(I795)</f>
        <v>0</v>
      </c>
      <c r="J794" s="389">
        <f t="shared" ref="J794:K797" si="298">SUM(J795)</f>
        <v>0</v>
      </c>
      <c r="K794" s="389">
        <f t="shared" si="298"/>
        <v>0</v>
      </c>
    </row>
    <row r="795" spans="1:11" s="64" customFormat="1" ht="63" hidden="1" x14ac:dyDescent="0.25">
      <c r="A795" s="103" t="s">
        <v>137</v>
      </c>
      <c r="B795" s="53" t="s">
        <v>59</v>
      </c>
      <c r="C795" s="35" t="s">
        <v>35</v>
      </c>
      <c r="D795" s="44" t="s">
        <v>10</v>
      </c>
      <c r="E795" s="252" t="s">
        <v>206</v>
      </c>
      <c r="F795" s="253" t="s">
        <v>359</v>
      </c>
      <c r="G795" s="254" t="s">
        <v>360</v>
      </c>
      <c r="H795" s="71"/>
      <c r="I795" s="393">
        <f>SUM(I796)</f>
        <v>0</v>
      </c>
      <c r="J795" s="393">
        <f t="shared" si="298"/>
        <v>0</v>
      </c>
      <c r="K795" s="393">
        <f t="shared" si="298"/>
        <v>0</v>
      </c>
    </row>
    <row r="796" spans="1:11" s="64" customFormat="1" ht="31.5" hidden="1" x14ac:dyDescent="0.25">
      <c r="A796" s="103" t="s">
        <v>429</v>
      </c>
      <c r="B796" s="53" t="s">
        <v>59</v>
      </c>
      <c r="C796" s="35" t="s">
        <v>35</v>
      </c>
      <c r="D796" s="44" t="s">
        <v>10</v>
      </c>
      <c r="E796" s="252" t="s">
        <v>206</v>
      </c>
      <c r="F796" s="253" t="s">
        <v>10</v>
      </c>
      <c r="G796" s="254" t="s">
        <v>360</v>
      </c>
      <c r="H796" s="71"/>
      <c r="I796" s="393">
        <f>SUM(I797)</f>
        <v>0</v>
      </c>
      <c r="J796" s="393">
        <f t="shared" si="298"/>
        <v>0</v>
      </c>
      <c r="K796" s="393">
        <f t="shared" si="298"/>
        <v>0</v>
      </c>
    </row>
    <row r="797" spans="1:11" s="37" customFormat="1" ht="31.5" hidden="1" x14ac:dyDescent="0.25">
      <c r="A797" s="104" t="s">
        <v>138</v>
      </c>
      <c r="B797" s="279" t="s">
        <v>59</v>
      </c>
      <c r="C797" s="35" t="s">
        <v>35</v>
      </c>
      <c r="D797" s="44" t="s">
        <v>10</v>
      </c>
      <c r="E797" s="252" t="s">
        <v>206</v>
      </c>
      <c r="F797" s="253" t="s">
        <v>10</v>
      </c>
      <c r="G797" s="254" t="s">
        <v>430</v>
      </c>
      <c r="H797" s="71"/>
      <c r="I797" s="393">
        <f>SUM(I798)</f>
        <v>0</v>
      </c>
      <c r="J797" s="393">
        <f t="shared" si="298"/>
        <v>0</v>
      </c>
      <c r="K797" s="393">
        <f t="shared" si="298"/>
        <v>0</v>
      </c>
    </row>
    <row r="798" spans="1:11" s="37" customFormat="1" ht="31.5" hidden="1" x14ac:dyDescent="0.25">
      <c r="A798" s="540" t="s">
        <v>507</v>
      </c>
      <c r="B798" s="279" t="s">
        <v>59</v>
      </c>
      <c r="C798" s="44" t="s">
        <v>35</v>
      </c>
      <c r="D798" s="44" t="s">
        <v>10</v>
      </c>
      <c r="E798" s="252" t="s">
        <v>206</v>
      </c>
      <c r="F798" s="253" t="s">
        <v>10</v>
      </c>
      <c r="G798" s="254" t="s">
        <v>430</v>
      </c>
      <c r="H798" s="71" t="s">
        <v>16</v>
      </c>
      <c r="I798" s="394"/>
      <c r="J798" s="394"/>
      <c r="K798" s="394"/>
    </row>
    <row r="799" spans="1:11" s="37" customFormat="1" ht="78.75" x14ac:dyDescent="0.25">
      <c r="A799" s="102" t="s">
        <v>791</v>
      </c>
      <c r="B799" s="30" t="s">
        <v>59</v>
      </c>
      <c r="C799" s="28" t="s">
        <v>35</v>
      </c>
      <c r="D799" s="42" t="s">
        <v>10</v>
      </c>
      <c r="E799" s="225" t="s">
        <v>187</v>
      </c>
      <c r="F799" s="226" t="s">
        <v>359</v>
      </c>
      <c r="G799" s="227" t="s">
        <v>360</v>
      </c>
      <c r="H799" s="28"/>
      <c r="I799" s="389">
        <f>SUM(I800)</f>
        <v>21000</v>
      </c>
      <c r="J799" s="389">
        <f t="shared" ref="J799:K802" si="299">SUM(J800)</f>
        <v>0</v>
      </c>
      <c r="K799" s="389">
        <f t="shared" si="299"/>
        <v>0</v>
      </c>
    </row>
    <row r="800" spans="1:11" s="37" customFormat="1" ht="111" customHeight="1" x14ac:dyDescent="0.25">
      <c r="A800" s="103" t="s">
        <v>852</v>
      </c>
      <c r="B800" s="53" t="s">
        <v>59</v>
      </c>
      <c r="C800" s="2" t="s">
        <v>35</v>
      </c>
      <c r="D800" s="35" t="s">
        <v>10</v>
      </c>
      <c r="E800" s="255" t="s">
        <v>189</v>
      </c>
      <c r="F800" s="256" t="s">
        <v>359</v>
      </c>
      <c r="G800" s="257" t="s">
        <v>360</v>
      </c>
      <c r="H800" s="2"/>
      <c r="I800" s="390">
        <f>SUM(I801)</f>
        <v>21000</v>
      </c>
      <c r="J800" s="390">
        <f t="shared" si="299"/>
        <v>0</v>
      </c>
      <c r="K800" s="390">
        <f t="shared" si="299"/>
        <v>0</v>
      </c>
    </row>
    <row r="801" spans="1:11" s="37" customFormat="1" ht="47.25" x14ac:dyDescent="0.25">
      <c r="A801" s="103" t="s">
        <v>379</v>
      </c>
      <c r="B801" s="53" t="s">
        <v>59</v>
      </c>
      <c r="C801" s="2" t="s">
        <v>35</v>
      </c>
      <c r="D801" s="35" t="s">
        <v>10</v>
      </c>
      <c r="E801" s="255" t="s">
        <v>189</v>
      </c>
      <c r="F801" s="256" t="s">
        <v>10</v>
      </c>
      <c r="G801" s="257" t="s">
        <v>360</v>
      </c>
      <c r="H801" s="2"/>
      <c r="I801" s="390">
        <f>SUM(I802)</f>
        <v>21000</v>
      </c>
      <c r="J801" s="390">
        <f t="shared" si="299"/>
        <v>0</v>
      </c>
      <c r="K801" s="390">
        <f t="shared" si="299"/>
        <v>0</v>
      </c>
    </row>
    <row r="802" spans="1:11" s="37" customFormat="1" ht="31.5" x14ac:dyDescent="0.25">
      <c r="A802" s="61" t="s">
        <v>92</v>
      </c>
      <c r="B802" s="334" t="s">
        <v>59</v>
      </c>
      <c r="C802" s="2" t="s">
        <v>35</v>
      </c>
      <c r="D802" s="35" t="s">
        <v>10</v>
      </c>
      <c r="E802" s="255" t="s">
        <v>189</v>
      </c>
      <c r="F802" s="256" t="s">
        <v>10</v>
      </c>
      <c r="G802" s="257" t="s">
        <v>380</v>
      </c>
      <c r="H802" s="2"/>
      <c r="I802" s="390">
        <f>SUM(I803)</f>
        <v>21000</v>
      </c>
      <c r="J802" s="390">
        <f t="shared" si="299"/>
        <v>0</v>
      </c>
      <c r="K802" s="390">
        <f t="shared" si="299"/>
        <v>0</v>
      </c>
    </row>
    <row r="803" spans="1:11" s="37" customFormat="1" ht="31.5" x14ac:dyDescent="0.25">
      <c r="A803" s="535" t="s">
        <v>507</v>
      </c>
      <c r="B803" s="6" t="s">
        <v>59</v>
      </c>
      <c r="C803" s="2" t="s">
        <v>35</v>
      </c>
      <c r="D803" s="35" t="s">
        <v>10</v>
      </c>
      <c r="E803" s="255" t="s">
        <v>189</v>
      </c>
      <c r="F803" s="256" t="s">
        <v>10</v>
      </c>
      <c r="G803" s="257" t="s">
        <v>380</v>
      </c>
      <c r="H803" s="2" t="s">
        <v>16</v>
      </c>
      <c r="I803" s="391">
        <v>21000</v>
      </c>
      <c r="J803" s="391"/>
      <c r="K803" s="391"/>
    </row>
    <row r="804" spans="1:11" s="64" customFormat="1" ht="31.5" hidden="1" x14ac:dyDescent="0.25">
      <c r="A804" s="99" t="s">
        <v>125</v>
      </c>
      <c r="B804" s="30" t="s">
        <v>59</v>
      </c>
      <c r="C804" s="28" t="s">
        <v>35</v>
      </c>
      <c r="D804" s="28" t="s">
        <v>10</v>
      </c>
      <c r="E804" s="213" t="s">
        <v>192</v>
      </c>
      <c r="F804" s="214" t="s">
        <v>359</v>
      </c>
      <c r="G804" s="215" t="s">
        <v>360</v>
      </c>
      <c r="H804" s="31"/>
      <c r="I804" s="389">
        <f>SUM(I805)</f>
        <v>0</v>
      </c>
      <c r="J804" s="389">
        <f t="shared" ref="J804:K805" si="300">SUM(J805)</f>
        <v>0</v>
      </c>
      <c r="K804" s="389">
        <f t="shared" si="300"/>
        <v>0</v>
      </c>
    </row>
    <row r="805" spans="1:11" s="64" customFormat="1" ht="63" hidden="1" x14ac:dyDescent="0.25">
      <c r="A805" s="101" t="s">
        <v>147</v>
      </c>
      <c r="B805" s="334" t="s">
        <v>59</v>
      </c>
      <c r="C805" s="2" t="s">
        <v>35</v>
      </c>
      <c r="D805" s="2" t="s">
        <v>10</v>
      </c>
      <c r="E805" s="216" t="s">
        <v>214</v>
      </c>
      <c r="F805" s="217" t="s">
        <v>359</v>
      </c>
      <c r="G805" s="218" t="s">
        <v>360</v>
      </c>
      <c r="H805" s="2"/>
      <c r="I805" s="390">
        <f>SUM(I806)</f>
        <v>0</v>
      </c>
      <c r="J805" s="390">
        <f t="shared" si="300"/>
        <v>0</v>
      </c>
      <c r="K805" s="390">
        <f t="shared" si="300"/>
        <v>0</v>
      </c>
    </row>
    <row r="806" spans="1:11" s="64" customFormat="1" ht="48" hidden="1" customHeight="1" x14ac:dyDescent="0.25">
      <c r="A806" s="101" t="s">
        <v>443</v>
      </c>
      <c r="B806" s="334" t="s">
        <v>59</v>
      </c>
      <c r="C806" s="2" t="s">
        <v>35</v>
      </c>
      <c r="D806" s="2" t="s">
        <v>10</v>
      </c>
      <c r="E806" s="216" t="s">
        <v>214</v>
      </c>
      <c r="F806" s="217" t="s">
        <v>12</v>
      </c>
      <c r="G806" s="218" t="s">
        <v>360</v>
      </c>
      <c r="H806" s="2"/>
      <c r="I806" s="390">
        <f>SUM(+I807)</f>
        <v>0</v>
      </c>
      <c r="J806" s="390">
        <f t="shared" ref="J806:K806" si="301">SUM(+J807)</f>
        <v>0</v>
      </c>
      <c r="K806" s="390">
        <f t="shared" si="301"/>
        <v>0</v>
      </c>
    </row>
    <row r="807" spans="1:11" s="64" customFormat="1" ht="31.5" hidden="1" x14ac:dyDescent="0.25">
      <c r="A807" s="61" t="s">
        <v>445</v>
      </c>
      <c r="B807" s="334" t="s">
        <v>59</v>
      </c>
      <c r="C807" s="2" t="s">
        <v>35</v>
      </c>
      <c r="D807" s="2" t="s">
        <v>10</v>
      </c>
      <c r="E807" s="216" t="s">
        <v>214</v>
      </c>
      <c r="F807" s="217" t="s">
        <v>12</v>
      </c>
      <c r="G807" s="218" t="s">
        <v>444</v>
      </c>
      <c r="H807" s="2"/>
      <c r="I807" s="390">
        <f>SUM(I808)</f>
        <v>0</v>
      </c>
      <c r="J807" s="390">
        <f t="shared" ref="J807:K807" si="302">SUM(J808)</f>
        <v>0</v>
      </c>
      <c r="K807" s="390">
        <f t="shared" si="302"/>
        <v>0</v>
      </c>
    </row>
    <row r="808" spans="1:11" s="64" customFormat="1" ht="31.5" hidden="1" x14ac:dyDescent="0.25">
      <c r="A808" s="535" t="s">
        <v>507</v>
      </c>
      <c r="B808" s="6" t="s">
        <v>59</v>
      </c>
      <c r="C808" s="2" t="s">
        <v>35</v>
      </c>
      <c r="D808" s="2" t="s">
        <v>10</v>
      </c>
      <c r="E808" s="216" t="s">
        <v>214</v>
      </c>
      <c r="F808" s="217" t="s">
        <v>12</v>
      </c>
      <c r="G808" s="218" t="s">
        <v>444</v>
      </c>
      <c r="H808" s="2" t="s">
        <v>16</v>
      </c>
      <c r="I808" s="392"/>
      <c r="J808" s="392"/>
      <c r="K808" s="392"/>
    </row>
    <row r="809" spans="1:11" s="638" customFormat="1" ht="15.75" x14ac:dyDescent="0.25">
      <c r="A809" s="109" t="s">
        <v>36</v>
      </c>
      <c r="B809" s="26" t="s">
        <v>59</v>
      </c>
      <c r="C809" s="22" t="s">
        <v>35</v>
      </c>
      <c r="D809" s="22" t="s">
        <v>20</v>
      </c>
      <c r="E809" s="210"/>
      <c r="F809" s="211"/>
      <c r="G809" s="212"/>
      <c r="H809" s="22"/>
      <c r="I809" s="388">
        <f>SUM(I810,I819)</f>
        <v>954849</v>
      </c>
      <c r="J809" s="388">
        <f>SUM(J810,J819)</f>
        <v>0</v>
      </c>
      <c r="K809" s="388">
        <f>SUM(K810,K819)</f>
        <v>0</v>
      </c>
    </row>
    <row r="810" spans="1:11" s="638" customFormat="1" ht="31.5" x14ac:dyDescent="0.25">
      <c r="A810" s="99" t="s">
        <v>139</v>
      </c>
      <c r="B810" s="30" t="s">
        <v>59</v>
      </c>
      <c r="C810" s="28" t="s">
        <v>35</v>
      </c>
      <c r="D810" s="28" t="s">
        <v>20</v>
      </c>
      <c r="E810" s="213" t="s">
        <v>209</v>
      </c>
      <c r="F810" s="214" t="s">
        <v>359</v>
      </c>
      <c r="G810" s="215" t="s">
        <v>360</v>
      </c>
      <c r="H810" s="28"/>
      <c r="I810" s="389">
        <f>SUM(I811+I815)</f>
        <v>949469</v>
      </c>
      <c r="J810" s="389">
        <f t="shared" ref="J810:K810" si="303">SUM(J811+J815)</f>
        <v>0</v>
      </c>
      <c r="K810" s="389">
        <f t="shared" si="303"/>
        <v>0</v>
      </c>
    </row>
    <row r="811" spans="1:11" s="650" customFormat="1" ht="47.25" x14ac:dyDescent="0.25">
      <c r="A811" s="61" t="s">
        <v>146</v>
      </c>
      <c r="B811" s="651" t="s">
        <v>56</v>
      </c>
      <c r="C811" s="2" t="s">
        <v>35</v>
      </c>
      <c r="D811" s="2" t="s">
        <v>20</v>
      </c>
      <c r="E811" s="216" t="s">
        <v>441</v>
      </c>
      <c r="F811" s="217" t="s">
        <v>359</v>
      </c>
      <c r="G811" s="218" t="s">
        <v>360</v>
      </c>
      <c r="H811" s="2"/>
      <c r="I811" s="390">
        <f t="shared" ref="I811:K813" si="304">SUM(I812)</f>
        <v>130000</v>
      </c>
      <c r="J811" s="390">
        <f t="shared" si="304"/>
        <v>0</v>
      </c>
      <c r="K811" s="390">
        <f t="shared" si="304"/>
        <v>0</v>
      </c>
    </row>
    <row r="812" spans="1:11" s="650" customFormat="1" ht="16.5" customHeight="1" x14ac:dyDescent="0.25">
      <c r="A812" s="105" t="s">
        <v>527</v>
      </c>
      <c r="B812" s="651" t="s">
        <v>56</v>
      </c>
      <c r="C812" s="2" t="s">
        <v>35</v>
      </c>
      <c r="D812" s="2" t="s">
        <v>20</v>
      </c>
      <c r="E812" s="216" t="s">
        <v>213</v>
      </c>
      <c r="F812" s="217" t="s">
        <v>12</v>
      </c>
      <c r="G812" s="218" t="s">
        <v>360</v>
      </c>
      <c r="H812" s="2"/>
      <c r="I812" s="390">
        <f t="shared" si="304"/>
        <v>130000</v>
      </c>
      <c r="J812" s="390">
        <f t="shared" si="304"/>
        <v>0</v>
      </c>
      <c r="K812" s="390">
        <f t="shared" si="304"/>
        <v>0</v>
      </c>
    </row>
    <row r="813" spans="1:11" s="650" customFormat="1" ht="31.5" x14ac:dyDescent="0.25">
      <c r="A813" s="105" t="s">
        <v>526</v>
      </c>
      <c r="B813" s="651" t="s">
        <v>56</v>
      </c>
      <c r="C813" s="2" t="s">
        <v>35</v>
      </c>
      <c r="D813" s="2" t="s">
        <v>20</v>
      </c>
      <c r="E813" s="216" t="s">
        <v>213</v>
      </c>
      <c r="F813" s="217" t="s">
        <v>12</v>
      </c>
      <c r="G813" s="218" t="s">
        <v>525</v>
      </c>
      <c r="H813" s="2"/>
      <c r="I813" s="390">
        <f t="shared" si="304"/>
        <v>130000</v>
      </c>
      <c r="J813" s="390">
        <f t="shared" si="304"/>
        <v>0</v>
      </c>
      <c r="K813" s="390">
        <f t="shared" si="304"/>
        <v>0</v>
      </c>
    </row>
    <row r="814" spans="1:11" s="650" customFormat="1" ht="15.75" x14ac:dyDescent="0.25">
      <c r="A814" s="105" t="s">
        <v>21</v>
      </c>
      <c r="B814" s="651" t="s">
        <v>56</v>
      </c>
      <c r="C814" s="2" t="s">
        <v>35</v>
      </c>
      <c r="D814" s="2" t="s">
        <v>20</v>
      </c>
      <c r="E814" s="216" t="s">
        <v>213</v>
      </c>
      <c r="F814" s="217" t="s">
        <v>12</v>
      </c>
      <c r="G814" s="218" t="s">
        <v>525</v>
      </c>
      <c r="H814" s="2" t="s">
        <v>66</v>
      </c>
      <c r="I814" s="392">
        <v>130000</v>
      </c>
      <c r="J814" s="392"/>
      <c r="K814" s="392"/>
    </row>
    <row r="815" spans="1:11" ht="65.25" customHeight="1" x14ac:dyDescent="0.25">
      <c r="A815" s="61" t="s">
        <v>148</v>
      </c>
      <c r="B815" s="334" t="s">
        <v>59</v>
      </c>
      <c r="C815" s="2" t="s">
        <v>35</v>
      </c>
      <c r="D815" s="2" t="s">
        <v>20</v>
      </c>
      <c r="E815" s="216" t="s">
        <v>215</v>
      </c>
      <c r="F815" s="217" t="s">
        <v>359</v>
      </c>
      <c r="G815" s="218" t="s">
        <v>360</v>
      </c>
      <c r="H815" s="2"/>
      <c r="I815" s="390">
        <f>SUM(I816)</f>
        <v>819469</v>
      </c>
      <c r="J815" s="390">
        <f t="shared" ref="J815:K815" si="305">SUM(J816)</f>
        <v>0</v>
      </c>
      <c r="K815" s="390">
        <f t="shared" si="305"/>
        <v>0</v>
      </c>
    </row>
    <row r="816" spans="1:11" ht="78.75" x14ac:dyDescent="0.25">
      <c r="A816" s="61" t="s">
        <v>446</v>
      </c>
      <c r="B816" s="334" t="s">
        <v>59</v>
      </c>
      <c r="C816" s="2" t="s">
        <v>35</v>
      </c>
      <c r="D816" s="2" t="s">
        <v>20</v>
      </c>
      <c r="E816" s="216" t="s">
        <v>215</v>
      </c>
      <c r="F816" s="217" t="s">
        <v>10</v>
      </c>
      <c r="G816" s="218" t="s">
        <v>360</v>
      </c>
      <c r="H816" s="2"/>
      <c r="I816" s="390">
        <f>SUM(I817)</f>
        <v>819469</v>
      </c>
      <c r="J816" s="390">
        <f t="shared" ref="J816:K816" si="306">SUM(J817)</f>
        <v>0</v>
      </c>
      <c r="K816" s="390">
        <f t="shared" si="306"/>
        <v>0</v>
      </c>
    </row>
    <row r="817" spans="1:11" ht="31.5" x14ac:dyDescent="0.25">
      <c r="A817" s="61" t="s">
        <v>74</v>
      </c>
      <c r="B817" s="334" t="s">
        <v>59</v>
      </c>
      <c r="C817" s="44" t="s">
        <v>35</v>
      </c>
      <c r="D817" s="44" t="s">
        <v>20</v>
      </c>
      <c r="E817" s="252" t="s">
        <v>215</v>
      </c>
      <c r="F817" s="253" t="s">
        <v>447</v>
      </c>
      <c r="G817" s="254" t="s">
        <v>364</v>
      </c>
      <c r="H817" s="44"/>
      <c r="I817" s="390">
        <f>SUM(I818:I818)</f>
        <v>819469</v>
      </c>
      <c r="J817" s="390">
        <f t="shared" ref="J817:K817" si="307">SUM(J818:J818)</f>
        <v>0</v>
      </c>
      <c r="K817" s="390">
        <f t="shared" si="307"/>
        <v>0</v>
      </c>
    </row>
    <row r="818" spans="1:11" ht="63" x14ac:dyDescent="0.25">
      <c r="A818" s="101" t="s">
        <v>75</v>
      </c>
      <c r="B818" s="334" t="s">
        <v>59</v>
      </c>
      <c r="C818" s="2" t="s">
        <v>35</v>
      </c>
      <c r="D818" s="2" t="s">
        <v>20</v>
      </c>
      <c r="E818" s="216" t="s">
        <v>215</v>
      </c>
      <c r="F818" s="217" t="s">
        <v>447</v>
      </c>
      <c r="G818" s="218" t="s">
        <v>364</v>
      </c>
      <c r="H818" s="2" t="s">
        <v>13</v>
      </c>
      <c r="I818" s="392">
        <v>819469</v>
      </c>
      <c r="J818" s="392"/>
      <c r="K818" s="392"/>
    </row>
    <row r="819" spans="1:11" ht="47.25" x14ac:dyDescent="0.25">
      <c r="A819" s="102" t="s">
        <v>98</v>
      </c>
      <c r="B819" s="30" t="s">
        <v>59</v>
      </c>
      <c r="C819" s="28" t="s">
        <v>35</v>
      </c>
      <c r="D819" s="28" t="s">
        <v>20</v>
      </c>
      <c r="E819" s="213" t="s">
        <v>362</v>
      </c>
      <c r="F819" s="214" t="s">
        <v>359</v>
      </c>
      <c r="G819" s="215" t="s">
        <v>360</v>
      </c>
      <c r="H819" s="28"/>
      <c r="I819" s="389">
        <f>SUM(I820)</f>
        <v>5380</v>
      </c>
      <c r="J819" s="389">
        <f t="shared" ref="J819:K822" si="308">SUM(J820)</f>
        <v>0</v>
      </c>
      <c r="K819" s="389">
        <f t="shared" si="308"/>
        <v>0</v>
      </c>
    </row>
    <row r="820" spans="1:11" ht="63" x14ac:dyDescent="0.25">
      <c r="A820" s="103" t="s">
        <v>109</v>
      </c>
      <c r="B820" s="53" t="s">
        <v>59</v>
      </c>
      <c r="C820" s="2" t="s">
        <v>35</v>
      </c>
      <c r="D820" s="2" t="s">
        <v>20</v>
      </c>
      <c r="E820" s="216" t="s">
        <v>171</v>
      </c>
      <c r="F820" s="217" t="s">
        <v>359</v>
      </c>
      <c r="G820" s="218" t="s">
        <v>360</v>
      </c>
      <c r="H820" s="44"/>
      <c r="I820" s="390">
        <f>SUM(I821)</f>
        <v>5380</v>
      </c>
      <c r="J820" s="390">
        <f t="shared" si="308"/>
        <v>0</v>
      </c>
      <c r="K820" s="390">
        <f t="shared" si="308"/>
        <v>0</v>
      </c>
    </row>
    <row r="821" spans="1:11" ht="47.25" x14ac:dyDescent="0.25">
      <c r="A821" s="103" t="s">
        <v>366</v>
      </c>
      <c r="B821" s="53" t="s">
        <v>59</v>
      </c>
      <c r="C821" s="2" t="s">
        <v>35</v>
      </c>
      <c r="D821" s="2" t="s">
        <v>20</v>
      </c>
      <c r="E821" s="216" t="s">
        <v>171</v>
      </c>
      <c r="F821" s="217" t="s">
        <v>10</v>
      </c>
      <c r="G821" s="218" t="s">
        <v>360</v>
      </c>
      <c r="H821" s="44"/>
      <c r="I821" s="390">
        <f>SUM(I822)</f>
        <v>5380</v>
      </c>
      <c r="J821" s="390">
        <f t="shared" si="308"/>
        <v>0</v>
      </c>
      <c r="K821" s="390">
        <f t="shared" si="308"/>
        <v>0</v>
      </c>
    </row>
    <row r="822" spans="1:11" ht="15.75" x14ac:dyDescent="0.25">
      <c r="A822" s="103" t="s">
        <v>100</v>
      </c>
      <c r="B822" s="53" t="s">
        <v>59</v>
      </c>
      <c r="C822" s="2" t="s">
        <v>35</v>
      </c>
      <c r="D822" s="2" t="s">
        <v>20</v>
      </c>
      <c r="E822" s="216" t="s">
        <v>171</v>
      </c>
      <c r="F822" s="217" t="s">
        <v>10</v>
      </c>
      <c r="G822" s="218" t="s">
        <v>365</v>
      </c>
      <c r="H822" s="44"/>
      <c r="I822" s="390">
        <f>SUM(I823)</f>
        <v>5380</v>
      </c>
      <c r="J822" s="390">
        <f t="shared" si="308"/>
        <v>0</v>
      </c>
      <c r="K822" s="390">
        <f t="shared" si="308"/>
        <v>0</v>
      </c>
    </row>
    <row r="823" spans="1:11" ht="31.5" x14ac:dyDescent="0.25">
      <c r="A823" s="535" t="s">
        <v>507</v>
      </c>
      <c r="B823" s="6" t="s">
        <v>59</v>
      </c>
      <c r="C823" s="2" t="s">
        <v>35</v>
      </c>
      <c r="D823" s="2" t="s">
        <v>20</v>
      </c>
      <c r="E823" s="216" t="s">
        <v>171</v>
      </c>
      <c r="F823" s="217" t="s">
        <v>10</v>
      </c>
      <c r="G823" s="218" t="s">
        <v>365</v>
      </c>
      <c r="H823" s="2" t="s">
        <v>16</v>
      </c>
      <c r="I823" s="392">
        <v>5380</v>
      </c>
      <c r="J823" s="392"/>
      <c r="K823" s="392"/>
    </row>
    <row r="824" spans="1:11" ht="15.75" x14ac:dyDescent="0.25">
      <c r="A824" s="113" t="s">
        <v>43</v>
      </c>
      <c r="B824" s="19" t="s">
        <v>59</v>
      </c>
      <c r="C824" s="19">
        <v>11</v>
      </c>
      <c r="D824" s="19"/>
      <c r="E824" s="243"/>
      <c r="F824" s="244"/>
      <c r="G824" s="245"/>
      <c r="H824" s="15"/>
      <c r="I824" s="387">
        <f>SUM(I825)</f>
        <v>58764</v>
      </c>
      <c r="J824" s="387">
        <f t="shared" ref="J824:K828" si="309">SUM(J825)</f>
        <v>0</v>
      </c>
      <c r="K824" s="387">
        <f t="shared" si="309"/>
        <v>0</v>
      </c>
    </row>
    <row r="825" spans="1:11" ht="15.75" x14ac:dyDescent="0.25">
      <c r="A825" s="109" t="s">
        <v>44</v>
      </c>
      <c r="B825" s="26" t="s">
        <v>59</v>
      </c>
      <c r="C825" s="26">
        <v>11</v>
      </c>
      <c r="D825" s="22" t="s">
        <v>12</v>
      </c>
      <c r="E825" s="210"/>
      <c r="F825" s="211"/>
      <c r="G825" s="212"/>
      <c r="H825" s="22"/>
      <c r="I825" s="388">
        <f>SUM(I826)</f>
        <v>58764</v>
      </c>
      <c r="J825" s="388">
        <f t="shared" si="309"/>
        <v>0</v>
      </c>
      <c r="K825" s="388">
        <f t="shared" si="309"/>
        <v>0</v>
      </c>
    </row>
    <row r="826" spans="1:11" ht="63" x14ac:dyDescent="0.25">
      <c r="A826" s="107" t="s">
        <v>140</v>
      </c>
      <c r="B826" s="30" t="s">
        <v>59</v>
      </c>
      <c r="C826" s="28" t="s">
        <v>45</v>
      </c>
      <c r="D826" s="28" t="s">
        <v>12</v>
      </c>
      <c r="E826" s="213" t="s">
        <v>432</v>
      </c>
      <c r="F826" s="214" t="s">
        <v>359</v>
      </c>
      <c r="G826" s="215" t="s">
        <v>360</v>
      </c>
      <c r="H826" s="28"/>
      <c r="I826" s="389">
        <f>SUM(I827)</f>
        <v>58764</v>
      </c>
      <c r="J826" s="389">
        <f t="shared" si="309"/>
        <v>0</v>
      </c>
      <c r="K826" s="389">
        <f t="shared" si="309"/>
        <v>0</v>
      </c>
    </row>
    <row r="827" spans="1:11" ht="94.5" x14ac:dyDescent="0.25">
      <c r="A827" s="108" t="s">
        <v>155</v>
      </c>
      <c r="B827" s="53" t="s">
        <v>59</v>
      </c>
      <c r="C827" s="2" t="s">
        <v>45</v>
      </c>
      <c r="D827" s="2" t="s">
        <v>12</v>
      </c>
      <c r="E827" s="216" t="s">
        <v>216</v>
      </c>
      <c r="F827" s="217" t="s">
        <v>359</v>
      </c>
      <c r="G827" s="218" t="s">
        <v>360</v>
      </c>
      <c r="H827" s="2"/>
      <c r="I827" s="390">
        <f>SUM(I828)</f>
        <v>58764</v>
      </c>
      <c r="J827" s="390">
        <f t="shared" si="309"/>
        <v>0</v>
      </c>
      <c r="K827" s="390">
        <f t="shared" si="309"/>
        <v>0</v>
      </c>
    </row>
    <row r="828" spans="1:11" ht="31.5" x14ac:dyDescent="0.25">
      <c r="A828" s="108" t="s">
        <v>459</v>
      </c>
      <c r="B828" s="53" t="s">
        <v>59</v>
      </c>
      <c r="C828" s="2" t="s">
        <v>45</v>
      </c>
      <c r="D828" s="2" t="s">
        <v>12</v>
      </c>
      <c r="E828" s="216" t="s">
        <v>216</v>
      </c>
      <c r="F828" s="217" t="s">
        <v>10</v>
      </c>
      <c r="G828" s="218" t="s">
        <v>360</v>
      </c>
      <c r="H828" s="2"/>
      <c r="I828" s="390">
        <f>SUM(I829)</f>
        <v>58764</v>
      </c>
      <c r="J828" s="390">
        <f t="shared" si="309"/>
        <v>0</v>
      </c>
      <c r="K828" s="390">
        <f t="shared" si="309"/>
        <v>0</v>
      </c>
    </row>
    <row r="829" spans="1:11" ht="47.25" x14ac:dyDescent="0.25">
      <c r="A829" s="61" t="s">
        <v>156</v>
      </c>
      <c r="B829" s="334" t="s">
        <v>59</v>
      </c>
      <c r="C829" s="2" t="s">
        <v>45</v>
      </c>
      <c r="D829" s="2" t="s">
        <v>12</v>
      </c>
      <c r="E829" s="216" t="s">
        <v>216</v>
      </c>
      <c r="F829" s="217" t="s">
        <v>10</v>
      </c>
      <c r="G829" s="218" t="s">
        <v>460</v>
      </c>
      <c r="H829" s="2"/>
      <c r="I829" s="390">
        <f>SUM(I830:I831)</f>
        <v>58764</v>
      </c>
      <c r="J829" s="390">
        <f t="shared" ref="J829:K829" si="310">SUM(J830:J831)</f>
        <v>0</v>
      </c>
      <c r="K829" s="390">
        <f t="shared" si="310"/>
        <v>0</v>
      </c>
    </row>
    <row r="830" spans="1:11" ht="31.5" x14ac:dyDescent="0.25">
      <c r="A830" s="542" t="s">
        <v>507</v>
      </c>
      <c r="B830" s="370" t="s">
        <v>59</v>
      </c>
      <c r="C830" s="5" t="s">
        <v>45</v>
      </c>
      <c r="D830" s="5" t="s">
        <v>12</v>
      </c>
      <c r="E830" s="371" t="s">
        <v>216</v>
      </c>
      <c r="F830" s="296" t="s">
        <v>10</v>
      </c>
      <c r="G830" s="372" t="s">
        <v>460</v>
      </c>
      <c r="H830" s="5" t="s">
        <v>16</v>
      </c>
      <c r="I830" s="530">
        <v>18864</v>
      </c>
      <c r="J830" s="530"/>
      <c r="K830" s="530"/>
    </row>
    <row r="831" spans="1:11" s="570" customFormat="1" ht="15.75" x14ac:dyDescent="0.25">
      <c r="A831" s="61" t="s">
        <v>40</v>
      </c>
      <c r="B831" s="370" t="s">
        <v>59</v>
      </c>
      <c r="C831" s="5" t="s">
        <v>45</v>
      </c>
      <c r="D831" s="5" t="s">
        <v>12</v>
      </c>
      <c r="E831" s="371" t="s">
        <v>216</v>
      </c>
      <c r="F831" s="296" t="s">
        <v>10</v>
      </c>
      <c r="G831" s="372" t="s">
        <v>460</v>
      </c>
      <c r="H831" s="572" t="s">
        <v>39</v>
      </c>
      <c r="I831" s="530">
        <v>39900</v>
      </c>
      <c r="J831" s="530"/>
      <c r="K831" s="530"/>
    </row>
    <row r="832" spans="1:11" ht="31.5" x14ac:dyDescent="0.25">
      <c r="A832" s="418" t="s">
        <v>689</v>
      </c>
      <c r="B832" s="406" t="s">
        <v>688</v>
      </c>
      <c r="C832" s="423"/>
      <c r="D832" s="424"/>
      <c r="E832" s="424"/>
      <c r="F832" s="531"/>
      <c r="G832" s="532"/>
      <c r="H832" s="532"/>
      <c r="I832" s="405">
        <f>SUM(+I833)</f>
        <v>21314605</v>
      </c>
      <c r="J832" s="405">
        <f t="shared" ref="J832:K832" si="311">SUM(+J833)</f>
        <v>0</v>
      </c>
      <c r="K832" s="405">
        <f t="shared" si="311"/>
        <v>0</v>
      </c>
    </row>
    <row r="833" spans="1:11" ht="15.75" customHeight="1" x14ac:dyDescent="0.25">
      <c r="A833" s="113" t="s">
        <v>37</v>
      </c>
      <c r="B833" s="19" t="s">
        <v>688</v>
      </c>
      <c r="C833" s="19">
        <v>10</v>
      </c>
      <c r="D833" s="19"/>
      <c r="E833" s="243"/>
      <c r="F833" s="244"/>
      <c r="G833" s="245"/>
      <c r="H833" s="15"/>
      <c r="I833" s="387">
        <f>SUM(I834+I840+I868+I856)</f>
        <v>21314605</v>
      </c>
      <c r="J833" s="387">
        <f t="shared" ref="J833:K833" si="312">SUM(J834+J840+J868+J856)</f>
        <v>0</v>
      </c>
      <c r="K833" s="387">
        <f t="shared" si="312"/>
        <v>0</v>
      </c>
    </row>
    <row r="834" spans="1:11" ht="15.75" x14ac:dyDescent="0.25">
      <c r="A834" s="109" t="s">
        <v>38</v>
      </c>
      <c r="B834" s="26" t="s">
        <v>688</v>
      </c>
      <c r="C834" s="26">
        <v>10</v>
      </c>
      <c r="D834" s="22" t="s">
        <v>10</v>
      </c>
      <c r="E834" s="210"/>
      <c r="F834" s="211"/>
      <c r="G834" s="212"/>
      <c r="H834" s="22"/>
      <c r="I834" s="388">
        <f>SUM(I835)</f>
        <v>1796311</v>
      </c>
      <c r="J834" s="388">
        <f t="shared" ref="J834:K838" si="313">SUM(J835)</f>
        <v>0</v>
      </c>
      <c r="K834" s="388">
        <f t="shared" si="313"/>
        <v>0</v>
      </c>
    </row>
    <row r="835" spans="1:11" ht="47.25" x14ac:dyDescent="0.25">
      <c r="A835" s="102" t="s">
        <v>103</v>
      </c>
      <c r="B835" s="30" t="s">
        <v>688</v>
      </c>
      <c r="C835" s="30">
        <v>10</v>
      </c>
      <c r="D835" s="28" t="s">
        <v>10</v>
      </c>
      <c r="E835" s="213" t="s">
        <v>168</v>
      </c>
      <c r="F835" s="214" t="s">
        <v>359</v>
      </c>
      <c r="G835" s="215" t="s">
        <v>360</v>
      </c>
      <c r="H835" s="28"/>
      <c r="I835" s="389">
        <f>SUM(I836)</f>
        <v>1796311</v>
      </c>
      <c r="J835" s="389">
        <f t="shared" si="313"/>
        <v>0</v>
      </c>
      <c r="K835" s="389">
        <f t="shared" si="313"/>
        <v>0</v>
      </c>
    </row>
    <row r="836" spans="1:11" ht="63" x14ac:dyDescent="0.25">
      <c r="A836" s="61" t="s">
        <v>149</v>
      </c>
      <c r="B836" s="334" t="s">
        <v>688</v>
      </c>
      <c r="C836" s="334">
        <v>10</v>
      </c>
      <c r="D836" s="2" t="s">
        <v>10</v>
      </c>
      <c r="E836" s="216" t="s">
        <v>170</v>
      </c>
      <c r="F836" s="217" t="s">
        <v>359</v>
      </c>
      <c r="G836" s="218" t="s">
        <v>360</v>
      </c>
      <c r="H836" s="2"/>
      <c r="I836" s="390">
        <f>SUM(I837)</f>
        <v>1796311</v>
      </c>
      <c r="J836" s="390">
        <f t="shared" si="313"/>
        <v>0</v>
      </c>
      <c r="K836" s="390">
        <f t="shared" si="313"/>
        <v>0</v>
      </c>
    </row>
    <row r="837" spans="1:11" ht="47.25" x14ac:dyDescent="0.25">
      <c r="A837" s="61" t="s">
        <v>448</v>
      </c>
      <c r="B837" s="334" t="s">
        <v>688</v>
      </c>
      <c r="C837" s="334">
        <v>10</v>
      </c>
      <c r="D837" s="2" t="s">
        <v>10</v>
      </c>
      <c r="E837" s="216" t="s">
        <v>170</v>
      </c>
      <c r="F837" s="217" t="s">
        <v>10</v>
      </c>
      <c r="G837" s="218" t="s">
        <v>360</v>
      </c>
      <c r="H837" s="2"/>
      <c r="I837" s="390">
        <f>SUM(I838)</f>
        <v>1796311</v>
      </c>
      <c r="J837" s="390">
        <f t="shared" si="313"/>
        <v>0</v>
      </c>
      <c r="K837" s="390">
        <f t="shared" si="313"/>
        <v>0</v>
      </c>
    </row>
    <row r="838" spans="1:11" ht="30" customHeight="1" x14ac:dyDescent="0.25">
      <c r="A838" s="61" t="s">
        <v>150</v>
      </c>
      <c r="B838" s="334" t="s">
        <v>688</v>
      </c>
      <c r="C838" s="334">
        <v>10</v>
      </c>
      <c r="D838" s="2" t="s">
        <v>10</v>
      </c>
      <c r="E838" s="216" t="s">
        <v>170</v>
      </c>
      <c r="F838" s="217" t="s">
        <v>10</v>
      </c>
      <c r="G838" s="218" t="s">
        <v>548</v>
      </c>
      <c r="H838" s="2"/>
      <c r="I838" s="390">
        <f>SUM(I839)</f>
        <v>1796311</v>
      </c>
      <c r="J838" s="390">
        <f t="shared" si="313"/>
        <v>0</v>
      </c>
      <c r="K838" s="390">
        <f t="shared" si="313"/>
        <v>0</v>
      </c>
    </row>
    <row r="839" spans="1:11" ht="15.75" x14ac:dyDescent="0.25">
      <c r="A839" s="61" t="s">
        <v>40</v>
      </c>
      <c r="B839" s="334" t="s">
        <v>688</v>
      </c>
      <c r="C839" s="334">
        <v>10</v>
      </c>
      <c r="D839" s="2" t="s">
        <v>10</v>
      </c>
      <c r="E839" s="216" t="s">
        <v>170</v>
      </c>
      <c r="F839" s="217" t="s">
        <v>10</v>
      </c>
      <c r="G839" s="218" t="s">
        <v>548</v>
      </c>
      <c r="H839" s="2" t="s">
        <v>39</v>
      </c>
      <c r="I839" s="391">
        <v>1796311</v>
      </c>
      <c r="J839" s="391"/>
      <c r="K839" s="391"/>
    </row>
    <row r="840" spans="1:11" ht="15.75" x14ac:dyDescent="0.25">
      <c r="A840" s="109" t="s">
        <v>41</v>
      </c>
      <c r="B840" s="26" t="s">
        <v>688</v>
      </c>
      <c r="C840" s="26">
        <v>10</v>
      </c>
      <c r="D840" s="22" t="s">
        <v>15</v>
      </c>
      <c r="E840" s="210"/>
      <c r="F840" s="211"/>
      <c r="G840" s="212"/>
      <c r="H840" s="22"/>
      <c r="I840" s="388">
        <f>SUM(I841)</f>
        <v>2481774</v>
      </c>
      <c r="J840" s="388">
        <f t="shared" ref="J840:K842" si="314">SUM(J841)</f>
        <v>0</v>
      </c>
      <c r="K840" s="388">
        <f t="shared" si="314"/>
        <v>0</v>
      </c>
    </row>
    <row r="841" spans="1:11" ht="47.25" x14ac:dyDescent="0.25">
      <c r="A841" s="102" t="s">
        <v>103</v>
      </c>
      <c r="B841" s="30" t="s">
        <v>688</v>
      </c>
      <c r="C841" s="30">
        <v>10</v>
      </c>
      <c r="D841" s="28" t="s">
        <v>15</v>
      </c>
      <c r="E841" s="213" t="s">
        <v>168</v>
      </c>
      <c r="F841" s="214" t="s">
        <v>359</v>
      </c>
      <c r="G841" s="215" t="s">
        <v>360</v>
      </c>
      <c r="H841" s="28"/>
      <c r="I841" s="389">
        <f>SUM(I842)</f>
        <v>2481774</v>
      </c>
      <c r="J841" s="389">
        <f t="shared" si="314"/>
        <v>0</v>
      </c>
      <c r="K841" s="389">
        <f t="shared" si="314"/>
        <v>0</v>
      </c>
    </row>
    <row r="842" spans="1:11" ht="63" x14ac:dyDescent="0.25">
      <c r="A842" s="61" t="s">
        <v>149</v>
      </c>
      <c r="B842" s="334" t="s">
        <v>688</v>
      </c>
      <c r="C842" s="334">
        <v>10</v>
      </c>
      <c r="D842" s="2" t="s">
        <v>15</v>
      </c>
      <c r="E842" s="216" t="s">
        <v>170</v>
      </c>
      <c r="F842" s="217" t="s">
        <v>359</v>
      </c>
      <c r="G842" s="218" t="s">
        <v>360</v>
      </c>
      <c r="H842" s="2"/>
      <c r="I842" s="390">
        <f>SUM(I843)</f>
        <v>2481774</v>
      </c>
      <c r="J842" s="390">
        <f t="shared" si="314"/>
        <v>0</v>
      </c>
      <c r="K842" s="390">
        <f t="shared" si="314"/>
        <v>0</v>
      </c>
    </row>
    <row r="843" spans="1:11" ht="47.25" x14ac:dyDescent="0.25">
      <c r="A843" s="61" t="s">
        <v>448</v>
      </c>
      <c r="B843" s="334" t="s">
        <v>688</v>
      </c>
      <c r="C843" s="334">
        <v>10</v>
      </c>
      <c r="D843" s="2" t="s">
        <v>15</v>
      </c>
      <c r="E843" s="216" t="s">
        <v>170</v>
      </c>
      <c r="F843" s="217" t="s">
        <v>10</v>
      </c>
      <c r="G843" s="218" t="s">
        <v>360</v>
      </c>
      <c r="H843" s="2"/>
      <c r="I843" s="390">
        <f>SUM(I844+I847+I850+I853)</f>
        <v>2481774</v>
      </c>
      <c r="J843" s="390">
        <f t="shared" ref="J843:K843" si="315">SUM(J844+J847+J850+J853)</f>
        <v>0</v>
      </c>
      <c r="K843" s="390">
        <f t="shared" si="315"/>
        <v>0</v>
      </c>
    </row>
    <row r="844" spans="1:11" ht="31.5" x14ac:dyDescent="0.25">
      <c r="A844" s="101" t="s">
        <v>841</v>
      </c>
      <c r="B844" s="334" t="s">
        <v>688</v>
      </c>
      <c r="C844" s="334">
        <v>10</v>
      </c>
      <c r="D844" s="2" t="s">
        <v>15</v>
      </c>
      <c r="E844" s="216" t="s">
        <v>170</v>
      </c>
      <c r="F844" s="217" t="s">
        <v>10</v>
      </c>
      <c r="G844" s="218" t="s">
        <v>450</v>
      </c>
      <c r="H844" s="2"/>
      <c r="I844" s="390">
        <f>SUM(I845:I846)</f>
        <v>23697</v>
      </c>
      <c r="J844" s="390">
        <f t="shared" ref="J844:K844" si="316">SUM(J845:J846)</f>
        <v>0</v>
      </c>
      <c r="K844" s="390">
        <f t="shared" si="316"/>
        <v>0</v>
      </c>
    </row>
    <row r="845" spans="1:11" ht="31.5" x14ac:dyDescent="0.25">
      <c r="A845" s="535" t="s">
        <v>507</v>
      </c>
      <c r="B845" s="6" t="s">
        <v>688</v>
      </c>
      <c r="C845" s="334">
        <v>10</v>
      </c>
      <c r="D845" s="2" t="s">
        <v>15</v>
      </c>
      <c r="E845" s="216" t="s">
        <v>170</v>
      </c>
      <c r="F845" s="217" t="s">
        <v>10</v>
      </c>
      <c r="G845" s="218" t="s">
        <v>450</v>
      </c>
      <c r="H845" s="2" t="s">
        <v>16</v>
      </c>
      <c r="I845" s="392">
        <v>219</v>
      </c>
      <c r="J845" s="392"/>
      <c r="K845" s="392"/>
    </row>
    <row r="846" spans="1:11" ht="15.75" x14ac:dyDescent="0.25">
      <c r="A846" s="61" t="s">
        <v>40</v>
      </c>
      <c r="B846" s="334" t="s">
        <v>688</v>
      </c>
      <c r="C846" s="334">
        <v>10</v>
      </c>
      <c r="D846" s="2" t="s">
        <v>15</v>
      </c>
      <c r="E846" s="216" t="s">
        <v>170</v>
      </c>
      <c r="F846" s="217" t="s">
        <v>10</v>
      </c>
      <c r="G846" s="218" t="s">
        <v>450</v>
      </c>
      <c r="H846" s="2" t="s">
        <v>39</v>
      </c>
      <c r="I846" s="391">
        <v>23478</v>
      </c>
      <c r="J846" s="391"/>
      <c r="K846" s="391"/>
    </row>
    <row r="847" spans="1:11" ht="31.5" x14ac:dyDescent="0.25">
      <c r="A847" s="101" t="s">
        <v>842</v>
      </c>
      <c r="B847" s="334" t="s">
        <v>688</v>
      </c>
      <c r="C847" s="334">
        <v>10</v>
      </c>
      <c r="D847" s="2" t="s">
        <v>15</v>
      </c>
      <c r="E847" s="216" t="s">
        <v>170</v>
      </c>
      <c r="F847" s="217" t="s">
        <v>10</v>
      </c>
      <c r="G847" s="218" t="s">
        <v>451</v>
      </c>
      <c r="H847" s="2"/>
      <c r="I847" s="390">
        <f>SUM(I848:I849)</f>
        <v>83118</v>
      </c>
      <c r="J847" s="390">
        <f t="shared" ref="J847:K847" si="317">SUM(J848:J849)</f>
        <v>0</v>
      </c>
      <c r="K847" s="390">
        <f t="shared" si="317"/>
        <v>0</v>
      </c>
    </row>
    <row r="848" spans="1:11" s="78" customFormat="1" ht="31.5" x14ac:dyDescent="0.25">
      <c r="A848" s="535" t="s">
        <v>507</v>
      </c>
      <c r="B848" s="6" t="s">
        <v>688</v>
      </c>
      <c r="C848" s="334">
        <v>10</v>
      </c>
      <c r="D848" s="2" t="s">
        <v>15</v>
      </c>
      <c r="E848" s="216" t="s">
        <v>170</v>
      </c>
      <c r="F848" s="217" t="s">
        <v>10</v>
      </c>
      <c r="G848" s="218" t="s">
        <v>451</v>
      </c>
      <c r="H848" s="77" t="s">
        <v>16</v>
      </c>
      <c r="I848" s="395">
        <v>1236</v>
      </c>
      <c r="J848" s="395"/>
      <c r="K848" s="395"/>
    </row>
    <row r="849" spans="1:22" ht="15.75" x14ac:dyDescent="0.25">
      <c r="A849" s="61" t="s">
        <v>40</v>
      </c>
      <c r="B849" s="334" t="s">
        <v>688</v>
      </c>
      <c r="C849" s="334">
        <v>10</v>
      </c>
      <c r="D849" s="2" t="s">
        <v>15</v>
      </c>
      <c r="E849" s="216" t="s">
        <v>170</v>
      </c>
      <c r="F849" s="217" t="s">
        <v>10</v>
      </c>
      <c r="G849" s="218" t="s">
        <v>451</v>
      </c>
      <c r="H849" s="2" t="s">
        <v>39</v>
      </c>
      <c r="I849" s="392">
        <v>81882</v>
      </c>
      <c r="J849" s="392"/>
      <c r="K849" s="392"/>
    </row>
    <row r="850" spans="1:22" ht="15.75" x14ac:dyDescent="0.25">
      <c r="A850" s="111" t="s">
        <v>843</v>
      </c>
      <c r="B850" s="50" t="s">
        <v>688</v>
      </c>
      <c r="C850" s="334">
        <v>10</v>
      </c>
      <c r="D850" s="2" t="s">
        <v>15</v>
      </c>
      <c r="E850" s="216" t="s">
        <v>170</v>
      </c>
      <c r="F850" s="217" t="s">
        <v>10</v>
      </c>
      <c r="G850" s="218" t="s">
        <v>452</v>
      </c>
      <c r="H850" s="2"/>
      <c r="I850" s="390">
        <f>SUM(I851:I852)</f>
        <v>2244369</v>
      </c>
      <c r="J850" s="390">
        <f t="shared" ref="J850:K850" si="318">SUM(J851:J852)</f>
        <v>0</v>
      </c>
      <c r="K850" s="390">
        <f t="shared" si="318"/>
        <v>0</v>
      </c>
    </row>
    <row r="851" spans="1:22" ht="31.5" x14ac:dyDescent="0.25">
      <c r="A851" s="535" t="s">
        <v>507</v>
      </c>
      <c r="B851" s="6" t="s">
        <v>688</v>
      </c>
      <c r="C851" s="334">
        <v>10</v>
      </c>
      <c r="D851" s="2" t="s">
        <v>15</v>
      </c>
      <c r="E851" s="216" t="s">
        <v>170</v>
      </c>
      <c r="F851" s="217" t="s">
        <v>10</v>
      </c>
      <c r="G851" s="218" t="s">
        <v>452</v>
      </c>
      <c r="H851" s="2" t="s">
        <v>16</v>
      </c>
      <c r="I851" s="392">
        <v>19166</v>
      </c>
      <c r="J851" s="392"/>
      <c r="K851" s="392"/>
    </row>
    <row r="852" spans="1:22" ht="15.75" x14ac:dyDescent="0.25">
      <c r="A852" s="61" t="s">
        <v>40</v>
      </c>
      <c r="B852" s="334" t="s">
        <v>688</v>
      </c>
      <c r="C852" s="334">
        <v>10</v>
      </c>
      <c r="D852" s="2" t="s">
        <v>15</v>
      </c>
      <c r="E852" s="216" t="s">
        <v>170</v>
      </c>
      <c r="F852" s="217" t="s">
        <v>10</v>
      </c>
      <c r="G852" s="218" t="s">
        <v>452</v>
      </c>
      <c r="H852" s="2" t="s">
        <v>39</v>
      </c>
      <c r="I852" s="392">
        <v>2225203</v>
      </c>
      <c r="J852" s="392"/>
      <c r="K852" s="392"/>
    </row>
    <row r="853" spans="1:22" ht="15.75" x14ac:dyDescent="0.25">
      <c r="A853" s="101" t="s">
        <v>844</v>
      </c>
      <c r="B853" s="334" t="s">
        <v>688</v>
      </c>
      <c r="C853" s="334">
        <v>10</v>
      </c>
      <c r="D853" s="2" t="s">
        <v>15</v>
      </c>
      <c r="E853" s="216" t="s">
        <v>170</v>
      </c>
      <c r="F853" s="217" t="s">
        <v>10</v>
      </c>
      <c r="G853" s="218" t="s">
        <v>453</v>
      </c>
      <c r="H853" s="2"/>
      <c r="I853" s="390">
        <f>SUM(I854:I855)</f>
        <v>130590</v>
      </c>
      <c r="J853" s="390">
        <f t="shared" ref="J853:K853" si="319">SUM(J854:J855)</f>
        <v>0</v>
      </c>
      <c r="K853" s="390">
        <f t="shared" si="319"/>
        <v>0</v>
      </c>
    </row>
    <row r="854" spans="1:22" ht="31.5" x14ac:dyDescent="0.25">
      <c r="A854" s="535" t="s">
        <v>507</v>
      </c>
      <c r="B854" s="6" t="s">
        <v>688</v>
      </c>
      <c r="C854" s="334">
        <v>10</v>
      </c>
      <c r="D854" s="2" t="s">
        <v>15</v>
      </c>
      <c r="E854" s="216" t="s">
        <v>170</v>
      </c>
      <c r="F854" s="217" t="s">
        <v>10</v>
      </c>
      <c r="G854" s="218" t="s">
        <v>453</v>
      </c>
      <c r="H854" s="2" t="s">
        <v>16</v>
      </c>
      <c r="I854" s="392">
        <v>1416</v>
      </c>
      <c r="J854" s="392"/>
      <c r="K854" s="392"/>
    </row>
    <row r="855" spans="1:22" ht="15.75" x14ac:dyDescent="0.25">
      <c r="A855" s="61" t="s">
        <v>40</v>
      </c>
      <c r="B855" s="334" t="s">
        <v>688</v>
      </c>
      <c r="C855" s="334">
        <v>10</v>
      </c>
      <c r="D855" s="2" t="s">
        <v>15</v>
      </c>
      <c r="E855" s="216" t="s">
        <v>170</v>
      </c>
      <c r="F855" s="217" t="s">
        <v>10</v>
      </c>
      <c r="G855" s="218" t="s">
        <v>453</v>
      </c>
      <c r="H855" s="2" t="s">
        <v>39</v>
      </c>
      <c r="I855" s="392">
        <v>129174</v>
      </c>
      <c r="J855" s="392"/>
      <c r="K855" s="392"/>
    </row>
    <row r="856" spans="1:22" ht="15.75" x14ac:dyDescent="0.25">
      <c r="A856" s="86" t="s">
        <v>42</v>
      </c>
      <c r="B856" s="26" t="s">
        <v>688</v>
      </c>
      <c r="C856" s="26">
        <v>10</v>
      </c>
      <c r="D856" s="25" t="s">
        <v>20</v>
      </c>
      <c r="E856" s="210"/>
      <c r="F856" s="211"/>
      <c r="G856" s="212"/>
      <c r="H856" s="52"/>
      <c r="I856" s="388">
        <f>SUM(I857)</f>
        <v>15531112</v>
      </c>
      <c r="J856" s="388">
        <f t="shared" ref="J856:K858" si="320">SUM(J857)</f>
        <v>0</v>
      </c>
      <c r="K856" s="388">
        <f t="shared" si="320"/>
        <v>0</v>
      </c>
    </row>
    <row r="857" spans="1:22" ht="47.25" x14ac:dyDescent="0.25">
      <c r="A857" s="75" t="s">
        <v>103</v>
      </c>
      <c r="B857" s="277" t="s">
        <v>688</v>
      </c>
      <c r="C857" s="67">
        <v>10</v>
      </c>
      <c r="D857" s="68" t="s">
        <v>20</v>
      </c>
      <c r="E857" s="258" t="s">
        <v>168</v>
      </c>
      <c r="F857" s="259" t="s">
        <v>359</v>
      </c>
      <c r="G857" s="260" t="s">
        <v>360</v>
      </c>
      <c r="H857" s="31"/>
      <c r="I857" s="389">
        <f>SUM(I858)</f>
        <v>15531112</v>
      </c>
      <c r="J857" s="389">
        <f t="shared" si="320"/>
        <v>0</v>
      </c>
      <c r="K857" s="389">
        <f t="shared" si="320"/>
        <v>0</v>
      </c>
    </row>
    <row r="858" spans="1:22" ht="63" x14ac:dyDescent="0.25">
      <c r="A858" s="3" t="s">
        <v>149</v>
      </c>
      <c r="B858" s="6" t="s">
        <v>688</v>
      </c>
      <c r="C858" s="34">
        <v>10</v>
      </c>
      <c r="D858" s="35" t="s">
        <v>20</v>
      </c>
      <c r="E858" s="216" t="s">
        <v>170</v>
      </c>
      <c r="F858" s="256" t="s">
        <v>359</v>
      </c>
      <c r="G858" s="257" t="s">
        <v>360</v>
      </c>
      <c r="H858" s="264"/>
      <c r="I858" s="390">
        <f>SUM(I859)</f>
        <v>15531112</v>
      </c>
      <c r="J858" s="390">
        <f t="shared" si="320"/>
        <v>0</v>
      </c>
      <c r="K858" s="390">
        <f t="shared" si="320"/>
        <v>0</v>
      </c>
    </row>
    <row r="859" spans="1:22" ht="47.25" x14ac:dyDescent="0.25">
      <c r="A859" s="3" t="s">
        <v>448</v>
      </c>
      <c r="B859" s="6" t="s">
        <v>688</v>
      </c>
      <c r="C859" s="34">
        <v>10</v>
      </c>
      <c r="D859" s="35" t="s">
        <v>20</v>
      </c>
      <c r="E859" s="216" t="s">
        <v>170</v>
      </c>
      <c r="F859" s="256" t="s">
        <v>10</v>
      </c>
      <c r="G859" s="257" t="s">
        <v>360</v>
      </c>
      <c r="H859" s="264"/>
      <c r="I859" s="390">
        <f>SUM(I860+I864+I866+I862)</f>
        <v>15531112</v>
      </c>
      <c r="J859" s="390">
        <f t="shared" ref="J859:K859" si="321">SUM(J860+J864+J866+J862)</f>
        <v>0</v>
      </c>
      <c r="K859" s="390">
        <f t="shared" si="321"/>
        <v>0</v>
      </c>
    </row>
    <row r="860" spans="1:22" ht="15.75" x14ac:dyDescent="0.25">
      <c r="A860" s="84" t="s">
        <v>520</v>
      </c>
      <c r="B860" s="334" t="s">
        <v>688</v>
      </c>
      <c r="C860" s="34">
        <v>10</v>
      </c>
      <c r="D860" s="35" t="s">
        <v>20</v>
      </c>
      <c r="E860" s="216" t="s">
        <v>170</v>
      </c>
      <c r="F860" s="256" t="s">
        <v>10</v>
      </c>
      <c r="G860" s="257" t="s">
        <v>449</v>
      </c>
      <c r="H860" s="264"/>
      <c r="I860" s="390">
        <f>SUM(I861)</f>
        <v>225620</v>
      </c>
      <c r="J860" s="390">
        <f t="shared" ref="J860:K860" si="322">SUM(J861)</f>
        <v>0</v>
      </c>
      <c r="K860" s="390">
        <f t="shared" si="322"/>
        <v>0</v>
      </c>
    </row>
    <row r="861" spans="1:22" ht="15.75" x14ac:dyDescent="0.25">
      <c r="A861" s="3" t="s">
        <v>40</v>
      </c>
      <c r="B861" s="334" t="s">
        <v>688</v>
      </c>
      <c r="C861" s="34">
        <v>10</v>
      </c>
      <c r="D861" s="35" t="s">
        <v>20</v>
      </c>
      <c r="E861" s="216" t="s">
        <v>170</v>
      </c>
      <c r="F861" s="256" t="s">
        <v>10</v>
      </c>
      <c r="G861" s="257" t="s">
        <v>449</v>
      </c>
      <c r="H861" s="2" t="s">
        <v>39</v>
      </c>
      <c r="I861" s="392">
        <v>225620</v>
      </c>
      <c r="J861" s="392"/>
      <c r="K861" s="392"/>
      <c r="N861" s="680"/>
      <c r="O861" s="680"/>
      <c r="P861" s="680"/>
      <c r="Q861" s="680"/>
      <c r="R861" s="680"/>
      <c r="S861" s="680"/>
      <c r="T861" s="680"/>
      <c r="U861" s="680"/>
      <c r="V861" s="680"/>
    </row>
    <row r="862" spans="1:22" s="489" customFormat="1" ht="31.5" hidden="1" x14ac:dyDescent="0.25">
      <c r="A862" s="61" t="s">
        <v>639</v>
      </c>
      <c r="B862" s="490" t="s">
        <v>688</v>
      </c>
      <c r="C862" s="34">
        <v>10</v>
      </c>
      <c r="D862" s="35" t="s">
        <v>20</v>
      </c>
      <c r="E862" s="216" t="s">
        <v>170</v>
      </c>
      <c r="F862" s="256" t="s">
        <v>10</v>
      </c>
      <c r="G862" s="257" t="s">
        <v>640</v>
      </c>
      <c r="H862" s="264"/>
      <c r="I862" s="390">
        <f>SUM(I863)</f>
        <v>0</v>
      </c>
      <c r="J862" s="390">
        <f t="shared" ref="J862:K862" si="323">SUM(J863)</f>
        <v>0</v>
      </c>
      <c r="K862" s="390">
        <f t="shared" si="323"/>
        <v>0</v>
      </c>
      <c r="N862" s="491"/>
      <c r="O862" s="491"/>
      <c r="P862" s="491"/>
      <c r="Q862" s="491"/>
      <c r="R862" s="491"/>
      <c r="S862" s="491"/>
      <c r="T862" s="491"/>
      <c r="U862" s="491"/>
      <c r="V862" s="491"/>
    </row>
    <row r="863" spans="1:22" s="489" customFormat="1" ht="15.75" hidden="1" x14ac:dyDescent="0.25">
      <c r="A863" s="3" t="s">
        <v>40</v>
      </c>
      <c r="B863" s="490" t="s">
        <v>688</v>
      </c>
      <c r="C863" s="34">
        <v>10</v>
      </c>
      <c r="D863" s="35" t="s">
        <v>20</v>
      </c>
      <c r="E863" s="216" t="s">
        <v>170</v>
      </c>
      <c r="F863" s="256" t="s">
        <v>10</v>
      </c>
      <c r="G863" s="257" t="s">
        <v>640</v>
      </c>
      <c r="H863" s="264" t="s">
        <v>39</v>
      </c>
      <c r="I863" s="392"/>
      <c r="J863" s="392"/>
      <c r="K863" s="392"/>
      <c r="N863" s="491"/>
      <c r="O863" s="491"/>
      <c r="P863" s="491"/>
      <c r="Q863" s="491"/>
      <c r="R863" s="491"/>
      <c r="S863" s="491"/>
      <c r="T863" s="491"/>
      <c r="U863" s="491"/>
      <c r="V863" s="491"/>
    </row>
    <row r="864" spans="1:22" s="484" customFormat="1" ht="31.5" x14ac:dyDescent="0.25">
      <c r="A864" s="61" t="s">
        <v>845</v>
      </c>
      <c r="B864" s="485" t="s">
        <v>688</v>
      </c>
      <c r="C864" s="34">
        <v>10</v>
      </c>
      <c r="D864" s="35" t="s">
        <v>20</v>
      </c>
      <c r="E864" s="216" t="s">
        <v>170</v>
      </c>
      <c r="F864" s="256" t="s">
        <v>10</v>
      </c>
      <c r="G864" s="257" t="s">
        <v>625</v>
      </c>
      <c r="H864" s="264"/>
      <c r="I864" s="390">
        <f>SUM(I865)</f>
        <v>15305492</v>
      </c>
      <c r="J864" s="390">
        <f t="shared" ref="J864:K864" si="324">SUM(J865)</f>
        <v>0</v>
      </c>
      <c r="K864" s="390">
        <f t="shared" si="324"/>
        <v>0</v>
      </c>
    </row>
    <row r="865" spans="1:23" s="484" customFormat="1" ht="15.75" x14ac:dyDescent="0.25">
      <c r="A865" s="3" t="s">
        <v>40</v>
      </c>
      <c r="B865" s="485" t="s">
        <v>688</v>
      </c>
      <c r="C865" s="34">
        <v>10</v>
      </c>
      <c r="D865" s="35" t="s">
        <v>20</v>
      </c>
      <c r="E865" s="216" t="s">
        <v>170</v>
      </c>
      <c r="F865" s="256" t="s">
        <v>10</v>
      </c>
      <c r="G865" s="257" t="s">
        <v>625</v>
      </c>
      <c r="H865" s="264" t="s">
        <v>39</v>
      </c>
      <c r="I865" s="392">
        <v>15305492</v>
      </c>
      <c r="J865" s="392"/>
      <c r="K865" s="392"/>
    </row>
    <row r="866" spans="1:23" s="484" customFormat="1" ht="31.5" x14ac:dyDescent="0.25">
      <c r="A866" s="61" t="s">
        <v>846</v>
      </c>
      <c r="B866" s="485" t="s">
        <v>688</v>
      </c>
      <c r="C866" s="34">
        <v>10</v>
      </c>
      <c r="D866" s="35" t="s">
        <v>20</v>
      </c>
      <c r="E866" s="216" t="s">
        <v>170</v>
      </c>
      <c r="F866" s="256" t="s">
        <v>10</v>
      </c>
      <c r="G866" s="257" t="s">
        <v>624</v>
      </c>
      <c r="H866" s="264"/>
      <c r="I866" s="390">
        <f>SUM(I867)</f>
        <v>0</v>
      </c>
      <c r="J866" s="390">
        <f t="shared" ref="J866:K866" si="325">SUM(J867)</f>
        <v>0</v>
      </c>
      <c r="K866" s="390">
        <f t="shared" si="325"/>
        <v>0</v>
      </c>
    </row>
    <row r="867" spans="1:23" s="484" customFormat="1" ht="31.5" x14ac:dyDescent="0.25">
      <c r="A867" s="535" t="s">
        <v>507</v>
      </c>
      <c r="B867" s="485" t="s">
        <v>688</v>
      </c>
      <c r="C867" s="34">
        <v>10</v>
      </c>
      <c r="D867" s="35" t="s">
        <v>20</v>
      </c>
      <c r="E867" s="216" t="s">
        <v>170</v>
      </c>
      <c r="F867" s="256" t="s">
        <v>10</v>
      </c>
      <c r="G867" s="257" t="s">
        <v>624</v>
      </c>
      <c r="H867" s="264" t="s">
        <v>16</v>
      </c>
      <c r="I867" s="392"/>
      <c r="J867" s="392"/>
      <c r="K867" s="392"/>
    </row>
    <row r="868" spans="1:23" s="9" customFormat="1" ht="15.75" x14ac:dyDescent="0.25">
      <c r="A868" s="100" t="s">
        <v>70</v>
      </c>
      <c r="B868" s="26" t="s">
        <v>688</v>
      </c>
      <c r="C868" s="26">
        <v>10</v>
      </c>
      <c r="D868" s="25" t="s">
        <v>68</v>
      </c>
      <c r="E868" s="210"/>
      <c r="F868" s="211"/>
      <c r="G868" s="212"/>
      <c r="H868" s="52"/>
      <c r="I868" s="388">
        <f>SUM(I869)</f>
        <v>1505408</v>
      </c>
      <c r="J868" s="388">
        <f t="shared" ref="J868:K868" si="326">SUM(J869)</f>
        <v>0</v>
      </c>
      <c r="K868" s="388">
        <f t="shared" si="326"/>
        <v>0</v>
      </c>
    </row>
    <row r="869" spans="1:23" ht="47.25" x14ac:dyDescent="0.25">
      <c r="A869" s="106" t="s">
        <v>116</v>
      </c>
      <c r="B869" s="277" t="s">
        <v>688</v>
      </c>
      <c r="C869" s="67">
        <v>10</v>
      </c>
      <c r="D869" s="68" t="s">
        <v>68</v>
      </c>
      <c r="E869" s="258" t="s">
        <v>168</v>
      </c>
      <c r="F869" s="259" t="s">
        <v>359</v>
      </c>
      <c r="G869" s="260" t="s">
        <v>360</v>
      </c>
      <c r="H869" s="31"/>
      <c r="I869" s="389">
        <f>SUM(I870+I884+I880)</f>
        <v>1505408</v>
      </c>
      <c r="J869" s="389">
        <f t="shared" ref="J869:K869" si="327">SUM(J870+J884+J880)</f>
        <v>0</v>
      </c>
      <c r="K869" s="389">
        <f t="shared" si="327"/>
        <v>0</v>
      </c>
    </row>
    <row r="870" spans="1:23" ht="63" x14ac:dyDescent="0.25">
      <c r="A870" s="112" t="s">
        <v>115</v>
      </c>
      <c r="B870" s="6" t="s">
        <v>688</v>
      </c>
      <c r="C870" s="34">
        <v>10</v>
      </c>
      <c r="D870" s="35" t="s">
        <v>68</v>
      </c>
      <c r="E870" s="255" t="s">
        <v>199</v>
      </c>
      <c r="F870" s="256" t="s">
        <v>359</v>
      </c>
      <c r="G870" s="257" t="s">
        <v>360</v>
      </c>
      <c r="H870" s="264"/>
      <c r="I870" s="390">
        <f>SUM(I871)</f>
        <v>1505408</v>
      </c>
      <c r="J870" s="390">
        <f t="shared" ref="J870:K870" si="328">SUM(J871)</f>
        <v>0</v>
      </c>
      <c r="K870" s="390">
        <f t="shared" si="328"/>
        <v>0</v>
      </c>
    </row>
    <row r="871" spans="1:23" ht="47.25" x14ac:dyDescent="0.25">
      <c r="A871" s="112" t="s">
        <v>383</v>
      </c>
      <c r="B871" s="6" t="s">
        <v>688</v>
      </c>
      <c r="C871" s="34">
        <v>10</v>
      </c>
      <c r="D871" s="35" t="s">
        <v>68</v>
      </c>
      <c r="E871" s="255" t="s">
        <v>199</v>
      </c>
      <c r="F871" s="256" t="s">
        <v>10</v>
      </c>
      <c r="G871" s="257" t="s">
        <v>360</v>
      </c>
      <c r="H871" s="264"/>
      <c r="I871" s="390">
        <f>SUM(I872+I878+I875)</f>
        <v>1505408</v>
      </c>
      <c r="J871" s="390">
        <f t="shared" ref="J871:K871" si="329">SUM(J872+J878+J875)</f>
        <v>0</v>
      </c>
      <c r="K871" s="390">
        <f t="shared" si="329"/>
        <v>0</v>
      </c>
    </row>
    <row r="872" spans="1:23" ht="31.5" x14ac:dyDescent="0.25">
      <c r="A872" s="61" t="s">
        <v>85</v>
      </c>
      <c r="B872" s="334" t="s">
        <v>688</v>
      </c>
      <c r="C872" s="34">
        <v>10</v>
      </c>
      <c r="D872" s="35" t="s">
        <v>68</v>
      </c>
      <c r="E872" s="255" t="s">
        <v>199</v>
      </c>
      <c r="F872" s="256" t="s">
        <v>10</v>
      </c>
      <c r="G872" s="257" t="s">
        <v>456</v>
      </c>
      <c r="H872" s="264"/>
      <c r="I872" s="390">
        <f>SUM(I873:I874)</f>
        <v>1413397</v>
      </c>
      <c r="J872" s="390">
        <f t="shared" ref="J872:K872" si="330">SUM(J873:J874)</f>
        <v>0</v>
      </c>
      <c r="K872" s="390">
        <f t="shared" si="330"/>
        <v>0</v>
      </c>
    </row>
    <row r="873" spans="1:23" ht="63" x14ac:dyDescent="0.25">
      <c r="A873" s="101" t="s">
        <v>75</v>
      </c>
      <c r="B873" s="334" t="s">
        <v>688</v>
      </c>
      <c r="C873" s="34">
        <v>10</v>
      </c>
      <c r="D873" s="35" t="s">
        <v>68</v>
      </c>
      <c r="E873" s="255" t="s">
        <v>199</v>
      </c>
      <c r="F873" s="256" t="s">
        <v>10</v>
      </c>
      <c r="G873" s="257" t="s">
        <v>456</v>
      </c>
      <c r="H873" s="2" t="s">
        <v>13</v>
      </c>
      <c r="I873" s="392">
        <v>1358390</v>
      </c>
      <c r="J873" s="392"/>
      <c r="K873" s="392"/>
      <c r="O873" s="680"/>
      <c r="P873" s="680"/>
      <c r="Q873" s="680"/>
      <c r="R873" s="680"/>
      <c r="S873" s="680"/>
      <c r="T873" s="680"/>
      <c r="U873" s="680"/>
      <c r="V873" s="680"/>
      <c r="W873" s="680"/>
    </row>
    <row r="874" spans="1:23" ht="31.5" x14ac:dyDescent="0.25">
      <c r="A874" s="535" t="s">
        <v>507</v>
      </c>
      <c r="B874" s="6" t="s">
        <v>688</v>
      </c>
      <c r="C874" s="34">
        <v>10</v>
      </c>
      <c r="D874" s="35" t="s">
        <v>68</v>
      </c>
      <c r="E874" s="255" t="s">
        <v>199</v>
      </c>
      <c r="F874" s="256" t="s">
        <v>10</v>
      </c>
      <c r="G874" s="257" t="s">
        <v>456</v>
      </c>
      <c r="H874" s="2" t="s">
        <v>16</v>
      </c>
      <c r="I874" s="392">
        <v>55007</v>
      </c>
      <c r="J874" s="392"/>
      <c r="K874" s="392"/>
    </row>
    <row r="875" spans="1:23" s="484" customFormat="1" ht="47.25" x14ac:dyDescent="0.25">
      <c r="A875" s="61" t="s">
        <v>847</v>
      </c>
      <c r="B875" s="6" t="s">
        <v>688</v>
      </c>
      <c r="C875" s="34">
        <v>10</v>
      </c>
      <c r="D875" s="35" t="s">
        <v>68</v>
      </c>
      <c r="E875" s="255" t="s">
        <v>199</v>
      </c>
      <c r="F875" s="256" t="s">
        <v>10</v>
      </c>
      <c r="G875" s="257" t="s">
        <v>626</v>
      </c>
      <c r="H875" s="2"/>
      <c r="I875" s="390">
        <f>SUM(I876:I877)</f>
        <v>0</v>
      </c>
      <c r="J875" s="390">
        <f t="shared" ref="J875:K875" si="331">SUM(J876:J877)</f>
        <v>0</v>
      </c>
      <c r="K875" s="390">
        <f t="shared" si="331"/>
        <v>0</v>
      </c>
    </row>
    <row r="876" spans="1:23" s="484" customFormat="1" ht="63" x14ac:dyDescent="0.25">
      <c r="A876" s="101" t="s">
        <v>75</v>
      </c>
      <c r="B876" s="6" t="s">
        <v>688</v>
      </c>
      <c r="C876" s="34">
        <v>10</v>
      </c>
      <c r="D876" s="35" t="s">
        <v>68</v>
      </c>
      <c r="E876" s="255" t="s">
        <v>199</v>
      </c>
      <c r="F876" s="256" t="s">
        <v>10</v>
      </c>
      <c r="G876" s="257" t="s">
        <v>626</v>
      </c>
      <c r="H876" s="2" t="s">
        <v>13</v>
      </c>
      <c r="I876" s="392"/>
      <c r="J876" s="392"/>
      <c r="K876" s="392"/>
    </row>
    <row r="877" spans="1:23" s="484" customFormat="1" ht="31.5" hidden="1" x14ac:dyDescent="0.25">
      <c r="A877" s="535" t="s">
        <v>507</v>
      </c>
      <c r="B877" s="6" t="s">
        <v>688</v>
      </c>
      <c r="C877" s="34">
        <v>10</v>
      </c>
      <c r="D877" s="35" t="s">
        <v>68</v>
      </c>
      <c r="E877" s="255" t="s">
        <v>199</v>
      </c>
      <c r="F877" s="256" t="s">
        <v>10</v>
      </c>
      <c r="G877" s="257" t="s">
        <v>626</v>
      </c>
      <c r="H877" s="2" t="s">
        <v>16</v>
      </c>
      <c r="I877" s="392"/>
      <c r="J877" s="392"/>
      <c r="K877" s="392"/>
    </row>
    <row r="878" spans="1:23" ht="31.5" x14ac:dyDescent="0.25">
      <c r="A878" s="3" t="s">
        <v>74</v>
      </c>
      <c r="B878" s="6" t="s">
        <v>688</v>
      </c>
      <c r="C878" s="34">
        <v>10</v>
      </c>
      <c r="D878" s="35" t="s">
        <v>68</v>
      </c>
      <c r="E878" s="255" t="s">
        <v>199</v>
      </c>
      <c r="F878" s="256" t="s">
        <v>10</v>
      </c>
      <c r="G878" s="257" t="s">
        <v>364</v>
      </c>
      <c r="H878" s="2"/>
      <c r="I878" s="390">
        <f>SUM(I879)</f>
        <v>92011</v>
      </c>
      <c r="J878" s="390">
        <f t="shared" ref="J878:K878" si="332">SUM(J879)</f>
        <v>0</v>
      </c>
      <c r="K878" s="390">
        <f t="shared" si="332"/>
        <v>0</v>
      </c>
    </row>
    <row r="879" spans="1:23" ht="63" x14ac:dyDescent="0.25">
      <c r="A879" s="84" t="s">
        <v>75</v>
      </c>
      <c r="B879" s="6" t="s">
        <v>688</v>
      </c>
      <c r="C879" s="34">
        <v>10</v>
      </c>
      <c r="D879" s="35" t="s">
        <v>68</v>
      </c>
      <c r="E879" s="255" t="s">
        <v>199</v>
      </c>
      <c r="F879" s="256" t="s">
        <v>10</v>
      </c>
      <c r="G879" s="257" t="s">
        <v>364</v>
      </c>
      <c r="H879" s="2" t="s">
        <v>13</v>
      </c>
      <c r="I879" s="392">
        <v>92011</v>
      </c>
      <c r="J879" s="392"/>
      <c r="K879" s="392"/>
    </row>
    <row r="880" spans="1:23" s="37" customFormat="1" ht="63" x14ac:dyDescent="0.25">
      <c r="A880" s="61" t="s">
        <v>149</v>
      </c>
      <c r="B880" s="334" t="s">
        <v>688</v>
      </c>
      <c r="C880" s="35">
        <v>10</v>
      </c>
      <c r="D880" s="35" t="s">
        <v>68</v>
      </c>
      <c r="E880" s="255" t="s">
        <v>170</v>
      </c>
      <c r="F880" s="256" t="s">
        <v>359</v>
      </c>
      <c r="G880" s="257" t="s">
        <v>360</v>
      </c>
      <c r="H880" s="36"/>
      <c r="I880" s="393">
        <f>SUM(I881)</f>
        <v>0</v>
      </c>
      <c r="J880" s="393">
        <f t="shared" ref="J880:K882" si="333">SUM(J881)</f>
        <v>0</v>
      </c>
      <c r="K880" s="393">
        <f t="shared" si="333"/>
        <v>0</v>
      </c>
    </row>
    <row r="881" spans="1:11" s="37" customFormat="1" ht="47.25" x14ac:dyDescent="0.25">
      <c r="A881" s="3" t="s">
        <v>448</v>
      </c>
      <c r="B881" s="334" t="s">
        <v>688</v>
      </c>
      <c r="C881" s="35">
        <v>10</v>
      </c>
      <c r="D881" s="35" t="s">
        <v>68</v>
      </c>
      <c r="E881" s="255" t="s">
        <v>170</v>
      </c>
      <c r="F881" s="256" t="s">
        <v>10</v>
      </c>
      <c r="G881" s="257" t="s">
        <v>360</v>
      </c>
      <c r="H881" s="36"/>
      <c r="I881" s="393">
        <f>SUM(I882)</f>
        <v>0</v>
      </c>
      <c r="J881" s="393">
        <f t="shared" si="333"/>
        <v>0</v>
      </c>
      <c r="K881" s="393">
        <f t="shared" si="333"/>
        <v>0</v>
      </c>
    </row>
    <row r="882" spans="1:11" s="37" customFormat="1" ht="31.5" x14ac:dyDescent="0.25">
      <c r="A882" s="548" t="s">
        <v>458</v>
      </c>
      <c r="B882" s="279" t="s">
        <v>688</v>
      </c>
      <c r="C882" s="35">
        <v>10</v>
      </c>
      <c r="D882" s="35" t="s">
        <v>68</v>
      </c>
      <c r="E882" s="255" t="s">
        <v>170</v>
      </c>
      <c r="F882" s="256" t="s">
        <v>10</v>
      </c>
      <c r="G882" s="257" t="s">
        <v>457</v>
      </c>
      <c r="H882" s="36"/>
      <c r="I882" s="393">
        <f>SUM(I883)</f>
        <v>0</v>
      </c>
      <c r="J882" s="393">
        <f t="shared" si="333"/>
        <v>0</v>
      </c>
      <c r="K882" s="393">
        <f t="shared" si="333"/>
        <v>0</v>
      </c>
    </row>
    <row r="883" spans="1:11" s="37" customFormat="1" ht="31.5" x14ac:dyDescent="0.25">
      <c r="A883" s="540" t="s">
        <v>507</v>
      </c>
      <c r="B883" s="279" t="s">
        <v>688</v>
      </c>
      <c r="C883" s="35">
        <v>10</v>
      </c>
      <c r="D883" s="35" t="s">
        <v>68</v>
      </c>
      <c r="E883" s="255" t="s">
        <v>170</v>
      </c>
      <c r="F883" s="256" t="s">
        <v>10</v>
      </c>
      <c r="G883" s="257" t="s">
        <v>457</v>
      </c>
      <c r="H883" s="36" t="s">
        <v>16</v>
      </c>
      <c r="I883" s="394"/>
      <c r="J883" s="394"/>
      <c r="K883" s="394"/>
    </row>
    <row r="884" spans="1:11" ht="78.75" x14ac:dyDescent="0.25">
      <c r="A884" s="103" t="s">
        <v>104</v>
      </c>
      <c r="B884" s="53" t="s">
        <v>688</v>
      </c>
      <c r="C884" s="34">
        <v>10</v>
      </c>
      <c r="D884" s="35" t="s">
        <v>68</v>
      </c>
      <c r="E884" s="255" t="s">
        <v>198</v>
      </c>
      <c r="F884" s="256" t="s">
        <v>359</v>
      </c>
      <c r="G884" s="257" t="s">
        <v>360</v>
      </c>
      <c r="H884" s="2"/>
      <c r="I884" s="390">
        <f>SUM(I885)</f>
        <v>0</v>
      </c>
      <c r="J884" s="390">
        <f t="shared" ref="J884:K886" si="334">SUM(J885)</f>
        <v>0</v>
      </c>
      <c r="K884" s="390">
        <f t="shared" si="334"/>
        <v>0</v>
      </c>
    </row>
    <row r="885" spans="1:11" ht="47.25" x14ac:dyDescent="0.25">
      <c r="A885" s="103" t="s">
        <v>367</v>
      </c>
      <c r="B885" s="53" t="s">
        <v>688</v>
      </c>
      <c r="C885" s="34">
        <v>10</v>
      </c>
      <c r="D885" s="35" t="s">
        <v>68</v>
      </c>
      <c r="E885" s="255" t="s">
        <v>198</v>
      </c>
      <c r="F885" s="256" t="s">
        <v>10</v>
      </c>
      <c r="G885" s="257" t="s">
        <v>360</v>
      </c>
      <c r="H885" s="2"/>
      <c r="I885" s="390">
        <f>SUM(I886)</f>
        <v>0</v>
      </c>
      <c r="J885" s="390">
        <f t="shared" si="334"/>
        <v>0</v>
      </c>
      <c r="K885" s="390">
        <f t="shared" si="334"/>
        <v>0</v>
      </c>
    </row>
    <row r="886" spans="1:11" ht="31.5" x14ac:dyDescent="0.25">
      <c r="A886" s="534" t="s">
        <v>95</v>
      </c>
      <c r="B886" s="53" t="s">
        <v>688</v>
      </c>
      <c r="C886" s="34">
        <v>10</v>
      </c>
      <c r="D886" s="35" t="s">
        <v>68</v>
      </c>
      <c r="E886" s="255" t="s">
        <v>198</v>
      </c>
      <c r="F886" s="256" t="s">
        <v>10</v>
      </c>
      <c r="G886" s="257" t="s">
        <v>369</v>
      </c>
      <c r="H886" s="2"/>
      <c r="I886" s="390">
        <f>SUM(I887)</f>
        <v>0</v>
      </c>
      <c r="J886" s="390">
        <f t="shared" si="334"/>
        <v>0</v>
      </c>
      <c r="K886" s="390">
        <f t="shared" si="334"/>
        <v>0</v>
      </c>
    </row>
    <row r="887" spans="1:11" ht="31.5" x14ac:dyDescent="0.25">
      <c r="A887" s="545" t="s">
        <v>507</v>
      </c>
      <c r="B887" s="6" t="s">
        <v>688</v>
      </c>
      <c r="C887" s="279">
        <v>10</v>
      </c>
      <c r="D887" s="36" t="s">
        <v>68</v>
      </c>
      <c r="E887" s="255" t="s">
        <v>198</v>
      </c>
      <c r="F887" s="256" t="s">
        <v>10</v>
      </c>
      <c r="G887" s="257" t="s">
        <v>369</v>
      </c>
      <c r="H887" s="2" t="s">
        <v>16</v>
      </c>
      <c r="I887" s="391"/>
      <c r="J887" s="391"/>
      <c r="K887" s="391"/>
    </row>
    <row r="888" spans="1:11" ht="15.75" x14ac:dyDescent="0.25">
      <c r="A888" s="423" t="s">
        <v>810</v>
      </c>
      <c r="B888" s="631"/>
      <c r="C888" s="631"/>
      <c r="D888" s="631"/>
      <c r="E888" s="631"/>
      <c r="F888" s="631"/>
      <c r="G888" s="631"/>
      <c r="H888" s="631"/>
      <c r="I888" s="631"/>
      <c r="J888" s="405">
        <v>3363332</v>
      </c>
      <c r="K888" s="405">
        <v>6750840</v>
      </c>
    </row>
  </sheetData>
  <mergeCells count="9">
    <mergeCell ref="O873:W873"/>
    <mergeCell ref="N149:V149"/>
    <mergeCell ref="E13:G13"/>
    <mergeCell ref="A9:I9"/>
    <mergeCell ref="A10:I10"/>
    <mergeCell ref="A11:I11"/>
    <mergeCell ref="N861:V861"/>
    <mergeCell ref="N392:V392"/>
    <mergeCell ref="O33:W33"/>
  </mergeCells>
  <pageMargins left="0.70866141732283472" right="0.70866141732283472" top="0.74803149606299213" bottom="0.74803149606299213" header="0.31496062992125984" footer="0.31496062992125984"/>
  <pageSetup paperSize="9" scale="58" orientation="portrait" blackAndWhite="1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81"/>
  <sheetViews>
    <sheetView zoomScaleNormal="100" workbookViewId="0">
      <selection activeCell="F71" sqref="F71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8" width="13.85546875" style="437" customWidth="1"/>
    <col min="9" max="9" width="11.5703125" customWidth="1"/>
    <col min="10" max="10" width="12.5703125" customWidth="1"/>
  </cols>
  <sheetData>
    <row r="1" spans="1:10" x14ac:dyDescent="0.25">
      <c r="B1" s="688" t="s">
        <v>770</v>
      </c>
      <c r="C1" s="688"/>
      <c r="D1" s="688"/>
      <c r="E1" s="688"/>
      <c r="F1" s="688"/>
      <c r="G1" s="614"/>
      <c r="H1" s="614"/>
    </row>
    <row r="2" spans="1:10" x14ac:dyDescent="0.25">
      <c r="B2" s="688" t="s">
        <v>87</v>
      </c>
      <c r="C2" s="688"/>
      <c r="D2" s="688"/>
      <c r="E2" s="688"/>
      <c r="F2" s="688"/>
      <c r="G2" s="614"/>
      <c r="H2" s="614"/>
    </row>
    <row r="3" spans="1:10" x14ac:dyDescent="0.25">
      <c r="B3" s="688" t="s">
        <v>88</v>
      </c>
      <c r="C3" s="688"/>
      <c r="D3" s="688"/>
      <c r="E3" s="688"/>
      <c r="F3" s="688"/>
      <c r="G3" s="614"/>
      <c r="H3" s="614"/>
    </row>
    <row r="4" spans="1:10" x14ac:dyDescent="0.25">
      <c r="B4" s="351" t="s">
        <v>89</v>
      </c>
      <c r="C4" s="351"/>
      <c r="D4" s="351"/>
      <c r="E4" s="351"/>
      <c r="F4" s="439"/>
      <c r="G4" s="439"/>
      <c r="H4" s="439"/>
      <c r="I4" s="125"/>
      <c r="J4" s="125"/>
    </row>
    <row r="5" spans="1:10" x14ac:dyDescent="0.25">
      <c r="B5" s="351" t="s">
        <v>756</v>
      </c>
      <c r="C5" s="351"/>
      <c r="D5" s="351"/>
      <c r="E5" s="351"/>
      <c r="F5" s="439"/>
      <c r="G5" s="439"/>
      <c r="H5" s="439"/>
      <c r="I5" s="125"/>
      <c r="J5" s="125"/>
    </row>
    <row r="6" spans="1:10" x14ac:dyDescent="0.25">
      <c r="B6" s="350" t="s">
        <v>757</v>
      </c>
      <c r="C6" s="350"/>
      <c r="D6" s="350"/>
      <c r="E6" s="350"/>
      <c r="F6" s="440"/>
      <c r="G6" s="440"/>
      <c r="H6" s="440"/>
    </row>
    <row r="7" spans="1:10" x14ac:dyDescent="0.25">
      <c r="B7" s="4" t="s">
        <v>864</v>
      </c>
      <c r="C7" s="4"/>
      <c r="D7" s="4"/>
      <c r="E7" s="4"/>
      <c r="F7" s="441"/>
      <c r="G7" s="441"/>
      <c r="H7" s="441"/>
    </row>
    <row r="8" spans="1:10" x14ac:dyDescent="0.25">
      <c r="B8" s="589" t="s">
        <v>880</v>
      </c>
      <c r="C8" s="4"/>
      <c r="D8" s="4"/>
      <c r="E8" s="4"/>
      <c r="F8" s="441"/>
      <c r="G8" s="441"/>
      <c r="H8" s="441"/>
    </row>
    <row r="9" spans="1:10" s="475" customFormat="1" x14ac:dyDescent="0.25">
      <c r="B9" s="474"/>
      <c r="C9" s="474"/>
      <c r="D9" s="474"/>
      <c r="E9" s="474"/>
      <c r="F9" s="441"/>
      <c r="G9" s="441"/>
      <c r="H9" s="441"/>
    </row>
    <row r="10" spans="1:10" ht="18.75" customHeight="1" x14ac:dyDescent="0.25">
      <c r="A10" s="672" t="s">
        <v>229</v>
      </c>
      <c r="B10" s="672"/>
      <c r="C10" s="672"/>
      <c r="D10" s="672"/>
      <c r="E10" s="672"/>
      <c r="F10" s="672"/>
      <c r="G10" s="612"/>
      <c r="H10" s="612"/>
    </row>
    <row r="11" spans="1:10" ht="18.75" customHeight="1" x14ac:dyDescent="0.25">
      <c r="A11" s="672" t="s">
        <v>230</v>
      </c>
      <c r="B11" s="672"/>
      <c r="C11" s="672"/>
      <c r="D11" s="672"/>
      <c r="E11" s="672"/>
      <c r="F11" s="672"/>
      <c r="G11" s="612"/>
      <c r="H11" s="612"/>
    </row>
    <row r="12" spans="1:10" ht="18.75" customHeight="1" x14ac:dyDescent="0.25">
      <c r="A12" s="672" t="s">
        <v>231</v>
      </c>
      <c r="B12" s="672"/>
      <c r="C12" s="672"/>
      <c r="D12" s="672"/>
      <c r="E12" s="672"/>
      <c r="F12" s="672"/>
      <c r="G12" s="612"/>
      <c r="H12" s="612"/>
    </row>
    <row r="13" spans="1:10" ht="18.75" customHeight="1" x14ac:dyDescent="0.25">
      <c r="A13" s="672" t="s">
        <v>766</v>
      </c>
      <c r="B13" s="672"/>
      <c r="C13" s="672"/>
      <c r="D13" s="672"/>
      <c r="E13" s="672"/>
      <c r="F13" s="672"/>
      <c r="G13" s="612"/>
      <c r="H13" s="612"/>
    </row>
    <row r="14" spans="1:10" ht="15.75" x14ac:dyDescent="0.25">
      <c r="B14" s="346"/>
      <c r="C14" s="346"/>
      <c r="D14" s="346"/>
      <c r="E14" s="346"/>
      <c r="F14" s="446"/>
      <c r="G14" s="446"/>
      <c r="H14" s="446" t="s">
        <v>482</v>
      </c>
    </row>
    <row r="15" spans="1:10" ht="45.75" customHeight="1" x14ac:dyDescent="0.25">
      <c r="A15" s="50" t="s">
        <v>0</v>
      </c>
      <c r="B15" s="685" t="s">
        <v>3</v>
      </c>
      <c r="C15" s="686"/>
      <c r="D15" s="687"/>
      <c r="E15" s="50" t="s">
        <v>4</v>
      </c>
      <c r="F15" s="10" t="s">
        <v>765</v>
      </c>
      <c r="G15" s="10" t="s">
        <v>714</v>
      </c>
      <c r="H15" s="10" t="s">
        <v>755</v>
      </c>
    </row>
    <row r="16" spans="1:10" ht="15.75" x14ac:dyDescent="0.25">
      <c r="A16" s="424" t="s">
        <v>583</v>
      </c>
      <c r="B16" s="413"/>
      <c r="C16" s="425"/>
      <c r="D16" s="426"/>
      <c r="E16" s="417"/>
      <c r="F16" s="405">
        <f>SUM(F17+F421)</f>
        <v>678534081</v>
      </c>
      <c r="G16" s="405">
        <f>SUM(G17+G421+G481)</f>
        <v>423485540</v>
      </c>
      <c r="H16" s="405">
        <f>SUM(H17+H421+H481)</f>
        <v>418217473</v>
      </c>
    </row>
    <row r="17" spans="1:8" ht="21.75" customHeight="1" x14ac:dyDescent="0.25">
      <c r="A17" s="436" t="s">
        <v>577</v>
      </c>
      <c r="B17" s="427"/>
      <c r="C17" s="428"/>
      <c r="D17" s="429"/>
      <c r="E17" s="430"/>
      <c r="F17" s="442">
        <f>SUM(F18+F61+F109+F249+F257+F267+F295+F316+F321+F331+F350+F362+F384+F403+F412+F262)</f>
        <v>644928910</v>
      </c>
      <c r="G17" s="442">
        <f>SUM(G18+G61+G109+G249+G257+G267+G295+G316+G321+G331+G350+G362+G384+G403+G412+G262)</f>
        <v>395095342</v>
      </c>
      <c r="H17" s="442">
        <f>SUM(H18+H61+H109+H249+H257+H267+H295+H316+H321+H331+H350+H362+H384+H403+H412+H262)</f>
        <v>386413767</v>
      </c>
    </row>
    <row r="18" spans="1:8" ht="33.75" customHeight="1" x14ac:dyDescent="0.25">
      <c r="A18" s="133" t="s">
        <v>225</v>
      </c>
      <c r="B18" s="135" t="s">
        <v>209</v>
      </c>
      <c r="C18" s="240" t="s">
        <v>359</v>
      </c>
      <c r="D18" s="136" t="s">
        <v>360</v>
      </c>
      <c r="E18" s="134"/>
      <c r="F18" s="438">
        <f>SUM(F19+F37+F57)</f>
        <v>39794876</v>
      </c>
      <c r="G18" s="438">
        <f>SUM(G19+G37+G57)</f>
        <v>25798385</v>
      </c>
      <c r="H18" s="438">
        <f>SUM(H19+H37+H57)</f>
        <v>25798385</v>
      </c>
    </row>
    <row r="19" spans="1:8" ht="36" customHeight="1" x14ac:dyDescent="0.25">
      <c r="A19" s="132" t="s">
        <v>145</v>
      </c>
      <c r="B19" s="138" t="s">
        <v>212</v>
      </c>
      <c r="C19" s="307" t="s">
        <v>359</v>
      </c>
      <c r="D19" s="139" t="s">
        <v>360</v>
      </c>
      <c r="E19" s="137"/>
      <c r="F19" s="443">
        <f>SUM(F20+F34)</f>
        <v>23713064</v>
      </c>
      <c r="G19" s="443">
        <f t="shared" ref="G19:H19" si="0">SUM(G20+G34)</f>
        <v>15794992</v>
      </c>
      <c r="H19" s="443">
        <f t="shared" si="0"/>
        <v>15794992</v>
      </c>
    </row>
    <row r="20" spans="1:8" ht="16.5" customHeight="1" x14ac:dyDescent="0.25">
      <c r="A20" s="297" t="s">
        <v>440</v>
      </c>
      <c r="B20" s="298" t="s">
        <v>212</v>
      </c>
      <c r="C20" s="299" t="s">
        <v>10</v>
      </c>
      <c r="D20" s="300" t="s">
        <v>360</v>
      </c>
      <c r="E20" s="301"/>
      <c r="F20" s="393">
        <f>SUM(F31+F27+F21+F25+F29)</f>
        <v>23609992</v>
      </c>
      <c r="G20" s="393">
        <f t="shared" ref="G20:H20" si="1">SUM(G31+G35+G27+G21+G25+G29)</f>
        <v>15794992</v>
      </c>
      <c r="H20" s="393">
        <f t="shared" si="1"/>
        <v>15794992</v>
      </c>
    </row>
    <row r="21" spans="1:8" s="599" customFormat="1" ht="47.25" x14ac:dyDescent="0.25">
      <c r="A21" s="27" t="s">
        <v>747</v>
      </c>
      <c r="B21" s="116" t="s">
        <v>212</v>
      </c>
      <c r="C21" s="202" t="s">
        <v>447</v>
      </c>
      <c r="D21" s="115" t="s">
        <v>743</v>
      </c>
      <c r="E21" s="140"/>
      <c r="F21" s="389">
        <f>SUM(F22:F24)</f>
        <v>1273441</v>
      </c>
      <c r="G21" s="389">
        <f t="shared" ref="G21:H21" si="2">SUM(G22:G24)</f>
        <v>1273441</v>
      </c>
      <c r="H21" s="389">
        <f t="shared" si="2"/>
        <v>1273441</v>
      </c>
    </row>
    <row r="22" spans="1:8" s="43" customFormat="1" ht="47.25" x14ac:dyDescent="0.25">
      <c r="A22" s="54" t="s">
        <v>75</v>
      </c>
      <c r="B22" s="124" t="s">
        <v>212</v>
      </c>
      <c r="C22" s="203" t="s">
        <v>447</v>
      </c>
      <c r="D22" s="121" t="s">
        <v>743</v>
      </c>
      <c r="E22" s="127" t="s">
        <v>13</v>
      </c>
      <c r="F22" s="392">
        <f>SUM(прил3!H495)</f>
        <v>1080656</v>
      </c>
      <c r="G22" s="392">
        <f>SUM(прил3!I495)</f>
        <v>1082400</v>
      </c>
      <c r="H22" s="392">
        <f>SUM(прил3!J495)</f>
        <v>1082400</v>
      </c>
    </row>
    <row r="23" spans="1:8" s="599" customFormat="1" ht="33" customHeight="1" x14ac:dyDescent="0.25">
      <c r="A23" s="54" t="s">
        <v>507</v>
      </c>
      <c r="B23" s="124" t="s">
        <v>212</v>
      </c>
      <c r="C23" s="203" t="s">
        <v>447</v>
      </c>
      <c r="D23" s="121" t="s">
        <v>743</v>
      </c>
      <c r="E23" s="127" t="s">
        <v>16</v>
      </c>
      <c r="F23" s="392">
        <f>SUM(прил3!H496)</f>
        <v>1744</v>
      </c>
      <c r="G23" s="392">
        <f>SUM(прил3!I496)</f>
        <v>0</v>
      </c>
      <c r="H23" s="392">
        <f>SUM(прил3!J496)</f>
        <v>0</v>
      </c>
    </row>
    <row r="24" spans="1:8" s="599" customFormat="1" ht="16.5" customHeight="1" x14ac:dyDescent="0.25">
      <c r="A24" s="54" t="s">
        <v>40</v>
      </c>
      <c r="B24" s="124" t="s">
        <v>212</v>
      </c>
      <c r="C24" s="203" t="s">
        <v>447</v>
      </c>
      <c r="D24" s="121" t="s">
        <v>743</v>
      </c>
      <c r="E24" s="127" t="s">
        <v>39</v>
      </c>
      <c r="F24" s="392">
        <f>SUM(прил3!H497)</f>
        <v>191041</v>
      </c>
      <c r="G24" s="392">
        <f>SUM(прил3!I497)</f>
        <v>191041</v>
      </c>
      <c r="H24" s="392">
        <f>SUM(прил3!J497)</f>
        <v>191041</v>
      </c>
    </row>
    <row r="25" spans="1:8" s="644" customFormat="1" ht="31.5" customHeight="1" x14ac:dyDescent="0.25">
      <c r="A25" s="99" t="s">
        <v>849</v>
      </c>
      <c r="B25" s="116" t="s">
        <v>212</v>
      </c>
      <c r="C25" s="202" t="s">
        <v>447</v>
      </c>
      <c r="D25" s="115" t="s">
        <v>848</v>
      </c>
      <c r="E25" s="140"/>
      <c r="F25" s="389">
        <f>SUM(F26)</f>
        <v>4203799</v>
      </c>
      <c r="G25" s="389">
        <f t="shared" ref="G25:H25" si="3">SUM(G26)</f>
        <v>0</v>
      </c>
      <c r="H25" s="389">
        <f t="shared" si="3"/>
        <v>0</v>
      </c>
    </row>
    <row r="26" spans="1:8" s="644" customFormat="1" ht="48.75" customHeight="1" x14ac:dyDescent="0.25">
      <c r="A26" s="54" t="s">
        <v>75</v>
      </c>
      <c r="B26" s="124" t="s">
        <v>212</v>
      </c>
      <c r="C26" s="203" t="s">
        <v>447</v>
      </c>
      <c r="D26" s="121" t="s">
        <v>848</v>
      </c>
      <c r="E26" s="127" t="s">
        <v>13</v>
      </c>
      <c r="F26" s="392">
        <f>SUM(прил3!H499)</f>
        <v>4203799</v>
      </c>
      <c r="G26" s="392"/>
      <c r="H26" s="392"/>
    </row>
    <row r="27" spans="1:8" ht="33.75" customHeight="1" x14ac:dyDescent="0.25">
      <c r="A27" s="27" t="s">
        <v>556</v>
      </c>
      <c r="B27" s="116" t="s">
        <v>212</v>
      </c>
      <c r="C27" s="202" t="s">
        <v>447</v>
      </c>
      <c r="D27" s="115" t="s">
        <v>555</v>
      </c>
      <c r="E27" s="140"/>
      <c r="F27" s="389">
        <f>SUM(F28)</f>
        <v>854000</v>
      </c>
      <c r="G27" s="389">
        <f t="shared" ref="G27:H27" si="4">SUM(G28)</f>
        <v>40000</v>
      </c>
      <c r="H27" s="389">
        <f t="shared" si="4"/>
        <v>40000</v>
      </c>
    </row>
    <row r="28" spans="1:8" ht="34.5" customHeight="1" x14ac:dyDescent="0.25">
      <c r="A28" s="89" t="s">
        <v>507</v>
      </c>
      <c r="B28" s="124" t="s">
        <v>212</v>
      </c>
      <c r="C28" s="203" t="s">
        <v>447</v>
      </c>
      <c r="D28" s="121" t="s">
        <v>555</v>
      </c>
      <c r="E28" s="127" t="s">
        <v>16</v>
      </c>
      <c r="F28" s="392">
        <f>SUM(прил3!H501)</f>
        <v>854000</v>
      </c>
      <c r="G28" s="392">
        <f>SUM(прил3!I501)</f>
        <v>40000</v>
      </c>
      <c r="H28" s="392">
        <f>SUM(прил3!J501)</f>
        <v>40000</v>
      </c>
    </row>
    <row r="29" spans="1:8" s="644" customFormat="1" ht="34.5" customHeight="1" x14ac:dyDescent="0.25">
      <c r="A29" s="647" t="s">
        <v>851</v>
      </c>
      <c r="B29" s="116" t="s">
        <v>212</v>
      </c>
      <c r="C29" s="202" t="s">
        <v>447</v>
      </c>
      <c r="D29" s="115" t="s">
        <v>850</v>
      </c>
      <c r="E29" s="140"/>
      <c r="F29" s="389">
        <f>SUM(F30)</f>
        <v>15808888</v>
      </c>
      <c r="G29" s="389">
        <f t="shared" ref="G29:H29" si="5">SUM(G30)</f>
        <v>13808240</v>
      </c>
      <c r="H29" s="389">
        <f t="shared" si="5"/>
        <v>13808240</v>
      </c>
    </row>
    <row r="30" spans="1:8" ht="50.25" customHeight="1" x14ac:dyDescent="0.25">
      <c r="A30" s="54" t="s">
        <v>75</v>
      </c>
      <c r="B30" s="313" t="s">
        <v>212</v>
      </c>
      <c r="C30" s="314" t="s">
        <v>10</v>
      </c>
      <c r="D30" s="121" t="s">
        <v>850</v>
      </c>
      <c r="E30" s="127" t="s">
        <v>13</v>
      </c>
      <c r="F30" s="392">
        <f>SUM(прил3!H503)</f>
        <v>15808888</v>
      </c>
      <c r="G30" s="392">
        <f>SUM(прил3!I503)</f>
        <v>13808240</v>
      </c>
      <c r="H30" s="392">
        <f>SUM(прил3!J503)</f>
        <v>13808240</v>
      </c>
    </row>
    <row r="31" spans="1:8" ht="32.25" customHeight="1" x14ac:dyDescent="0.25">
      <c r="A31" s="27" t="s">
        <v>83</v>
      </c>
      <c r="B31" s="311" t="s">
        <v>212</v>
      </c>
      <c r="C31" s="312" t="s">
        <v>10</v>
      </c>
      <c r="D31" s="115" t="s">
        <v>391</v>
      </c>
      <c r="E31" s="140"/>
      <c r="F31" s="389">
        <f>SUM(F32:F33)</f>
        <v>1469864</v>
      </c>
      <c r="G31" s="389">
        <f t="shared" ref="G31:H31" si="6">SUM(G32:G33)</f>
        <v>673311</v>
      </c>
      <c r="H31" s="389">
        <f t="shared" si="6"/>
        <v>673311</v>
      </c>
    </row>
    <row r="32" spans="1:8" ht="30.75" customHeight="1" x14ac:dyDescent="0.25">
      <c r="A32" s="54" t="s">
        <v>507</v>
      </c>
      <c r="B32" s="313" t="s">
        <v>212</v>
      </c>
      <c r="C32" s="314" t="s">
        <v>10</v>
      </c>
      <c r="D32" s="121" t="s">
        <v>391</v>
      </c>
      <c r="E32" s="127" t="s">
        <v>16</v>
      </c>
      <c r="F32" s="392">
        <f>SUM(прил3!H505)</f>
        <v>1438000</v>
      </c>
      <c r="G32" s="392">
        <f>SUM(прил3!I505)</f>
        <v>641277</v>
      </c>
      <c r="H32" s="392">
        <f>SUM(прил3!J505)</f>
        <v>641277</v>
      </c>
    </row>
    <row r="33" spans="1:8" ht="16.5" customHeight="1" x14ac:dyDescent="0.25">
      <c r="A33" s="54" t="s">
        <v>18</v>
      </c>
      <c r="B33" s="313" t="s">
        <v>212</v>
      </c>
      <c r="C33" s="314" t="s">
        <v>10</v>
      </c>
      <c r="D33" s="121" t="s">
        <v>391</v>
      </c>
      <c r="E33" s="127" t="s">
        <v>17</v>
      </c>
      <c r="F33" s="392">
        <f>SUM(прил3!H506)</f>
        <v>31864</v>
      </c>
      <c r="G33" s="392">
        <f>SUM(прил3!I506)</f>
        <v>32034</v>
      </c>
      <c r="H33" s="392">
        <f>SUM(прил3!J506)</f>
        <v>32034</v>
      </c>
    </row>
    <row r="34" spans="1:8" s="658" customFormat="1" ht="16.5" customHeight="1" x14ac:dyDescent="0.25">
      <c r="A34" s="297" t="s">
        <v>870</v>
      </c>
      <c r="B34" s="298" t="s">
        <v>212</v>
      </c>
      <c r="C34" s="299" t="s">
        <v>874</v>
      </c>
      <c r="D34" s="300" t="s">
        <v>360</v>
      </c>
      <c r="E34" s="301"/>
      <c r="F34" s="393">
        <f>SUM(F35)</f>
        <v>103072</v>
      </c>
      <c r="G34" s="393">
        <f t="shared" ref="G34:H34" si="7">SUM(G35)</f>
        <v>0</v>
      </c>
      <c r="H34" s="393">
        <f t="shared" si="7"/>
        <v>0</v>
      </c>
    </row>
    <row r="35" spans="1:8" ht="31.5" customHeight="1" x14ac:dyDescent="0.25">
      <c r="A35" s="27" t="s">
        <v>875</v>
      </c>
      <c r="B35" s="311" t="s">
        <v>212</v>
      </c>
      <c r="C35" s="312" t="s">
        <v>874</v>
      </c>
      <c r="D35" s="115" t="s">
        <v>869</v>
      </c>
      <c r="E35" s="140"/>
      <c r="F35" s="389">
        <f>SUM(F36)</f>
        <v>103072</v>
      </c>
      <c r="G35" s="389">
        <f t="shared" ref="G35:H35" si="8">SUM(G36)</f>
        <v>0</v>
      </c>
      <c r="H35" s="389">
        <f t="shared" si="8"/>
        <v>0</v>
      </c>
    </row>
    <row r="36" spans="1:8" ht="31.5" customHeight="1" x14ac:dyDescent="0.25">
      <c r="A36" s="54" t="s">
        <v>507</v>
      </c>
      <c r="B36" s="313" t="s">
        <v>212</v>
      </c>
      <c r="C36" s="314" t="s">
        <v>874</v>
      </c>
      <c r="D36" s="121" t="s">
        <v>869</v>
      </c>
      <c r="E36" s="127" t="s">
        <v>16</v>
      </c>
      <c r="F36" s="392">
        <f>SUM(прил3!H509)</f>
        <v>103072</v>
      </c>
      <c r="G36" s="392">
        <f>SUM(прил3!I509)</f>
        <v>0</v>
      </c>
      <c r="H36" s="392">
        <f>SUM(прил3!J509)</f>
        <v>0</v>
      </c>
    </row>
    <row r="37" spans="1:8" ht="35.25" customHeight="1" x14ac:dyDescent="0.25">
      <c r="A37" s="141" t="s">
        <v>146</v>
      </c>
      <c r="B37" s="310" t="s">
        <v>441</v>
      </c>
      <c r="C37" s="241" t="s">
        <v>359</v>
      </c>
      <c r="D37" s="143" t="s">
        <v>360</v>
      </c>
      <c r="E37" s="144"/>
      <c r="F37" s="444">
        <f>SUM(F38+F52)</f>
        <v>15262343</v>
      </c>
      <c r="G37" s="444">
        <f>SUM(G38+G52)</f>
        <v>10003393</v>
      </c>
      <c r="H37" s="444">
        <f>SUM(H38+H52)</f>
        <v>10003393</v>
      </c>
    </row>
    <row r="38" spans="1:8" ht="18" customHeight="1" x14ac:dyDescent="0.25">
      <c r="A38" s="302" t="s">
        <v>442</v>
      </c>
      <c r="B38" s="303" t="s">
        <v>213</v>
      </c>
      <c r="C38" s="304" t="s">
        <v>10</v>
      </c>
      <c r="D38" s="305" t="s">
        <v>360</v>
      </c>
      <c r="E38" s="306"/>
      <c r="F38" s="390">
        <f>SUM(F49+F43+F39+F45+F47)</f>
        <v>15001207</v>
      </c>
      <c r="G38" s="390">
        <f t="shared" ref="G38:H38" si="9">SUM(G49+G43+G39+G45+G47)</f>
        <v>10003393</v>
      </c>
      <c r="H38" s="390">
        <f t="shared" si="9"/>
        <v>10003393</v>
      </c>
    </row>
    <row r="39" spans="1:8" s="599" customFormat="1" ht="47.25" x14ac:dyDescent="0.25">
      <c r="A39" s="27" t="s">
        <v>747</v>
      </c>
      <c r="B39" s="116" t="s">
        <v>213</v>
      </c>
      <c r="C39" s="202" t="s">
        <v>447</v>
      </c>
      <c r="D39" s="115" t="s">
        <v>743</v>
      </c>
      <c r="E39" s="140"/>
      <c r="F39" s="389">
        <f>SUM(F40:F42)</f>
        <v>871200</v>
      </c>
      <c r="G39" s="389">
        <f t="shared" ref="G39:H39" si="10">SUM(G40:G42)</f>
        <v>871200</v>
      </c>
      <c r="H39" s="389">
        <f t="shared" si="10"/>
        <v>871200</v>
      </c>
    </row>
    <row r="40" spans="1:8" s="43" customFormat="1" ht="47.25" x14ac:dyDescent="0.25">
      <c r="A40" s="54" t="s">
        <v>75</v>
      </c>
      <c r="B40" s="124" t="s">
        <v>213</v>
      </c>
      <c r="C40" s="203" t="s">
        <v>447</v>
      </c>
      <c r="D40" s="121" t="s">
        <v>743</v>
      </c>
      <c r="E40" s="127" t="s">
        <v>13</v>
      </c>
      <c r="F40" s="392">
        <f>SUM(прил3!H513)</f>
        <v>658823</v>
      </c>
      <c r="G40" s="392">
        <f>SUM(прил3!I513)</f>
        <v>660000</v>
      </c>
      <c r="H40" s="392">
        <f>SUM(прил3!J513)</f>
        <v>660000</v>
      </c>
    </row>
    <row r="41" spans="1:8" s="599" customFormat="1" ht="33" customHeight="1" x14ac:dyDescent="0.25">
      <c r="A41" s="54" t="s">
        <v>507</v>
      </c>
      <c r="B41" s="124" t="s">
        <v>213</v>
      </c>
      <c r="C41" s="203" t="s">
        <v>447</v>
      </c>
      <c r="D41" s="121" t="s">
        <v>743</v>
      </c>
      <c r="E41" s="127" t="s">
        <v>16</v>
      </c>
      <c r="F41" s="392">
        <f>SUM(прил3!H514)</f>
        <v>1177</v>
      </c>
      <c r="G41" s="392">
        <f>SUM(прил3!I514)</f>
        <v>0</v>
      </c>
      <c r="H41" s="392">
        <f>SUM(прил3!J514)</f>
        <v>0</v>
      </c>
    </row>
    <row r="42" spans="1:8" s="599" customFormat="1" ht="16.5" customHeight="1" x14ac:dyDescent="0.25">
      <c r="A42" s="54" t="s">
        <v>40</v>
      </c>
      <c r="B42" s="124" t="s">
        <v>213</v>
      </c>
      <c r="C42" s="203" t="s">
        <v>447</v>
      </c>
      <c r="D42" s="121" t="s">
        <v>743</v>
      </c>
      <c r="E42" s="127" t="s">
        <v>39</v>
      </c>
      <c r="F42" s="392">
        <f>SUM(прил3!H515)</f>
        <v>211200</v>
      </c>
      <c r="G42" s="392">
        <f>SUM(прил3!I515)</f>
        <v>211200</v>
      </c>
      <c r="H42" s="392">
        <f>SUM(прил3!J515)</f>
        <v>211200</v>
      </c>
    </row>
    <row r="43" spans="1:8" s="583" customFormat="1" ht="19.5" hidden="1" customHeight="1" x14ac:dyDescent="0.25">
      <c r="A43" s="587" t="s">
        <v>727</v>
      </c>
      <c r="B43" s="116" t="s">
        <v>213</v>
      </c>
      <c r="C43" s="202" t="s">
        <v>10</v>
      </c>
      <c r="D43" s="115" t="s">
        <v>728</v>
      </c>
      <c r="E43" s="140"/>
      <c r="F43" s="389">
        <f>SUM(F44)</f>
        <v>0</v>
      </c>
      <c r="G43" s="389">
        <f t="shared" ref="G43:H43" si="11">SUM(G44)</f>
        <v>0</v>
      </c>
      <c r="H43" s="389">
        <f t="shared" si="11"/>
        <v>0</v>
      </c>
    </row>
    <row r="44" spans="1:8" s="583" customFormat="1" ht="34.5" hidden="1" customHeight="1" x14ac:dyDescent="0.25">
      <c r="A44" s="586" t="s">
        <v>507</v>
      </c>
      <c r="B44" s="124" t="s">
        <v>213</v>
      </c>
      <c r="C44" s="203" t="s">
        <v>10</v>
      </c>
      <c r="D44" s="121" t="s">
        <v>728</v>
      </c>
      <c r="E44" s="127"/>
      <c r="F44" s="392">
        <f>SUM(прил3!H519)</f>
        <v>0</v>
      </c>
      <c r="G44" s="392">
        <f>SUM(прил3!I519)</f>
        <v>0</v>
      </c>
      <c r="H44" s="392">
        <f>SUM(прил3!J519)</f>
        <v>0</v>
      </c>
    </row>
    <row r="45" spans="1:8" s="644" customFormat="1" ht="32.25" customHeight="1" x14ac:dyDescent="0.25">
      <c r="A45" s="99" t="s">
        <v>849</v>
      </c>
      <c r="B45" s="116" t="s">
        <v>213</v>
      </c>
      <c r="C45" s="202" t="s">
        <v>447</v>
      </c>
      <c r="D45" s="115" t="s">
        <v>848</v>
      </c>
      <c r="E45" s="140"/>
      <c r="F45" s="389">
        <f>SUM(F46)</f>
        <v>2630536</v>
      </c>
      <c r="G45" s="389">
        <f t="shared" ref="G45:H45" si="12">SUM(G46)</f>
        <v>0</v>
      </c>
      <c r="H45" s="389">
        <f t="shared" si="12"/>
        <v>0</v>
      </c>
    </row>
    <row r="46" spans="1:8" s="644" customFormat="1" ht="48" customHeight="1" x14ac:dyDescent="0.25">
      <c r="A46" s="54" t="s">
        <v>75</v>
      </c>
      <c r="B46" s="124" t="s">
        <v>213</v>
      </c>
      <c r="C46" s="203" t="s">
        <v>447</v>
      </c>
      <c r="D46" s="121" t="s">
        <v>848</v>
      </c>
      <c r="E46" s="127" t="s">
        <v>13</v>
      </c>
      <c r="F46" s="392">
        <f>SUM(прил3!H517)</f>
        <v>2630536</v>
      </c>
      <c r="G46" s="392"/>
      <c r="H46" s="392"/>
    </row>
    <row r="47" spans="1:8" s="644" customFormat="1" ht="32.25" customHeight="1" x14ac:dyDescent="0.25">
      <c r="A47" s="647" t="s">
        <v>851</v>
      </c>
      <c r="B47" s="116" t="s">
        <v>213</v>
      </c>
      <c r="C47" s="202" t="s">
        <v>10</v>
      </c>
      <c r="D47" s="115" t="s">
        <v>850</v>
      </c>
      <c r="E47" s="140"/>
      <c r="F47" s="389">
        <f>SUM(F48)</f>
        <v>10975329</v>
      </c>
      <c r="G47" s="389">
        <f t="shared" ref="G47:H47" si="13">SUM(G48)</f>
        <v>8641703</v>
      </c>
      <c r="H47" s="389">
        <f t="shared" si="13"/>
        <v>8641703</v>
      </c>
    </row>
    <row r="48" spans="1:8" ht="47.25" customHeight="1" x14ac:dyDescent="0.25">
      <c r="A48" s="54" t="s">
        <v>75</v>
      </c>
      <c r="B48" s="313" t="s">
        <v>213</v>
      </c>
      <c r="C48" s="314" t="s">
        <v>10</v>
      </c>
      <c r="D48" s="121" t="s">
        <v>850</v>
      </c>
      <c r="E48" s="127" t="s">
        <v>13</v>
      </c>
      <c r="F48" s="392">
        <f>SUM(прил3!H521)</f>
        <v>10975329</v>
      </c>
      <c r="G48" s="392">
        <f>SUM(прил3!I521)</f>
        <v>8641703</v>
      </c>
      <c r="H48" s="392">
        <f>SUM(прил3!J521)</f>
        <v>8641703</v>
      </c>
    </row>
    <row r="49" spans="1:8" ht="33" customHeight="1" x14ac:dyDescent="0.25">
      <c r="A49" s="27" t="s">
        <v>83</v>
      </c>
      <c r="B49" s="311" t="s">
        <v>213</v>
      </c>
      <c r="C49" s="312" t="s">
        <v>10</v>
      </c>
      <c r="D49" s="115" t="s">
        <v>391</v>
      </c>
      <c r="E49" s="140"/>
      <c r="F49" s="389">
        <f>SUM(F50:F51)</f>
        <v>524142</v>
      </c>
      <c r="G49" s="389">
        <f t="shared" ref="G49:H49" si="14">SUM(G50:G51)</f>
        <v>490490</v>
      </c>
      <c r="H49" s="389">
        <f t="shared" si="14"/>
        <v>490490</v>
      </c>
    </row>
    <row r="50" spans="1:8" ht="33" customHeight="1" x14ac:dyDescent="0.25">
      <c r="A50" s="54" t="s">
        <v>507</v>
      </c>
      <c r="B50" s="313" t="s">
        <v>213</v>
      </c>
      <c r="C50" s="314" t="s">
        <v>10</v>
      </c>
      <c r="D50" s="121" t="s">
        <v>391</v>
      </c>
      <c r="E50" s="127" t="s">
        <v>16</v>
      </c>
      <c r="F50" s="392">
        <f>SUM(прил3!H523)</f>
        <v>515796</v>
      </c>
      <c r="G50" s="392">
        <f>SUM(прил3!I523)</f>
        <v>481644</v>
      </c>
      <c r="H50" s="392">
        <f>SUM(прил3!J523)</f>
        <v>481644</v>
      </c>
    </row>
    <row r="51" spans="1:8" ht="18" customHeight="1" x14ac:dyDescent="0.25">
      <c r="A51" s="54" t="s">
        <v>18</v>
      </c>
      <c r="B51" s="313" t="s">
        <v>213</v>
      </c>
      <c r="C51" s="314" t="s">
        <v>10</v>
      </c>
      <c r="D51" s="121" t="s">
        <v>391</v>
      </c>
      <c r="E51" s="127" t="s">
        <v>17</v>
      </c>
      <c r="F51" s="392">
        <f>SUM(прил3!H524)</f>
        <v>8346</v>
      </c>
      <c r="G51" s="392">
        <f>SUM(прил3!I524)</f>
        <v>8846</v>
      </c>
      <c r="H51" s="392">
        <f>SUM(прил3!J524)</f>
        <v>8846</v>
      </c>
    </row>
    <row r="52" spans="1:8" ht="18" customHeight="1" x14ac:dyDescent="0.25">
      <c r="A52" s="302" t="s">
        <v>527</v>
      </c>
      <c r="B52" s="357" t="s">
        <v>213</v>
      </c>
      <c r="C52" s="358" t="s">
        <v>12</v>
      </c>
      <c r="D52" s="305" t="s">
        <v>360</v>
      </c>
      <c r="E52" s="306"/>
      <c r="F52" s="390">
        <f>SUM(F53+F55)</f>
        <v>261136</v>
      </c>
      <c r="G52" s="390">
        <f t="shared" ref="G52:H52" si="15">SUM(G53+G55)</f>
        <v>0</v>
      </c>
      <c r="H52" s="390">
        <f t="shared" si="15"/>
        <v>0</v>
      </c>
    </row>
    <row r="53" spans="1:8" ht="33.75" customHeight="1" x14ac:dyDescent="0.25">
      <c r="A53" s="27" t="s">
        <v>526</v>
      </c>
      <c r="B53" s="311" t="s">
        <v>213</v>
      </c>
      <c r="C53" s="312" t="s">
        <v>12</v>
      </c>
      <c r="D53" s="115" t="s">
        <v>525</v>
      </c>
      <c r="E53" s="140"/>
      <c r="F53" s="389">
        <f>SUM(F54)</f>
        <v>210000</v>
      </c>
      <c r="G53" s="389">
        <f t="shared" ref="G53:H53" si="16">SUM(G54)</f>
        <v>0</v>
      </c>
      <c r="H53" s="389">
        <f t="shared" si="16"/>
        <v>0</v>
      </c>
    </row>
    <row r="54" spans="1:8" ht="18" customHeight="1" x14ac:dyDescent="0.25">
      <c r="A54" s="54" t="s">
        <v>21</v>
      </c>
      <c r="B54" s="313" t="s">
        <v>213</v>
      </c>
      <c r="C54" s="314" t="s">
        <v>12</v>
      </c>
      <c r="D54" s="121" t="s">
        <v>525</v>
      </c>
      <c r="E54" s="127" t="s">
        <v>66</v>
      </c>
      <c r="F54" s="392">
        <f>SUM(прил3!H545)</f>
        <v>210000</v>
      </c>
      <c r="G54" s="392">
        <f>SUM(прил3!I545)</f>
        <v>0</v>
      </c>
      <c r="H54" s="392">
        <f>SUM(прил3!J545)</f>
        <v>0</v>
      </c>
    </row>
    <row r="55" spans="1:8" ht="31.5" customHeight="1" x14ac:dyDescent="0.25">
      <c r="A55" s="27" t="s">
        <v>415</v>
      </c>
      <c r="B55" s="311" t="s">
        <v>213</v>
      </c>
      <c r="C55" s="312" t="s">
        <v>12</v>
      </c>
      <c r="D55" s="115" t="s">
        <v>414</v>
      </c>
      <c r="E55" s="140"/>
      <c r="F55" s="389">
        <f>SUM(F56)</f>
        <v>51136</v>
      </c>
      <c r="G55" s="389">
        <f t="shared" ref="G55:H55" si="17">SUM(G56)</f>
        <v>0</v>
      </c>
      <c r="H55" s="389">
        <f t="shared" si="17"/>
        <v>0</v>
      </c>
    </row>
    <row r="56" spans="1:8" ht="16.5" customHeight="1" x14ac:dyDescent="0.25">
      <c r="A56" s="54" t="s">
        <v>21</v>
      </c>
      <c r="B56" s="313" t="s">
        <v>213</v>
      </c>
      <c r="C56" s="314" t="s">
        <v>12</v>
      </c>
      <c r="D56" s="121" t="s">
        <v>414</v>
      </c>
      <c r="E56" s="127" t="s">
        <v>66</v>
      </c>
      <c r="F56" s="392">
        <f>SUM(прил3!H125)</f>
        <v>51136</v>
      </c>
      <c r="G56" s="392">
        <f>SUM(прил3!I125)</f>
        <v>0</v>
      </c>
      <c r="H56" s="392">
        <f>SUM(прил3!J125)</f>
        <v>0</v>
      </c>
    </row>
    <row r="57" spans="1:8" s="43" customFormat="1" ht="49.5" customHeight="1" x14ac:dyDescent="0.25">
      <c r="A57" s="151" t="s">
        <v>148</v>
      </c>
      <c r="B57" s="152" t="s">
        <v>215</v>
      </c>
      <c r="C57" s="160" t="s">
        <v>359</v>
      </c>
      <c r="D57" s="148" t="s">
        <v>360</v>
      </c>
      <c r="E57" s="146"/>
      <c r="F57" s="444">
        <f>SUM(F58)</f>
        <v>819469</v>
      </c>
      <c r="G57" s="444">
        <f t="shared" ref="G57:H57" si="18">SUM(G58)</f>
        <v>0</v>
      </c>
      <c r="H57" s="444">
        <f t="shared" si="18"/>
        <v>0</v>
      </c>
    </row>
    <row r="58" spans="1:8" s="43" customFormat="1" ht="64.5" customHeight="1" x14ac:dyDescent="0.25">
      <c r="A58" s="315" t="s">
        <v>446</v>
      </c>
      <c r="B58" s="319" t="s">
        <v>215</v>
      </c>
      <c r="C58" s="320" t="s">
        <v>10</v>
      </c>
      <c r="D58" s="318" t="s">
        <v>360</v>
      </c>
      <c r="E58" s="309"/>
      <c r="F58" s="390">
        <f>SUM(F59)</f>
        <v>819469</v>
      </c>
      <c r="G58" s="390">
        <f t="shared" ref="G58:H58" si="19">SUM(G59)</f>
        <v>0</v>
      </c>
      <c r="H58" s="390">
        <f t="shared" si="19"/>
        <v>0</v>
      </c>
    </row>
    <row r="59" spans="1:8" s="43" customFormat="1" ht="33" customHeight="1" x14ac:dyDescent="0.25">
      <c r="A59" s="75" t="s">
        <v>74</v>
      </c>
      <c r="B59" s="321" t="s">
        <v>215</v>
      </c>
      <c r="C59" s="322" t="s">
        <v>447</v>
      </c>
      <c r="D59" s="150" t="s">
        <v>364</v>
      </c>
      <c r="E59" s="30"/>
      <c r="F59" s="389">
        <f>SUM(F60:F60)</f>
        <v>819469</v>
      </c>
      <c r="G59" s="389">
        <f t="shared" ref="G59:H59" si="20">SUM(G60:G60)</f>
        <v>0</v>
      </c>
      <c r="H59" s="389">
        <f t="shared" si="20"/>
        <v>0</v>
      </c>
    </row>
    <row r="60" spans="1:8" s="43" customFormat="1" ht="49.5" customHeight="1" x14ac:dyDescent="0.25">
      <c r="A60" s="76" t="s">
        <v>75</v>
      </c>
      <c r="B60" s="323" t="s">
        <v>215</v>
      </c>
      <c r="C60" s="324" t="s">
        <v>447</v>
      </c>
      <c r="D60" s="147" t="s">
        <v>364</v>
      </c>
      <c r="E60" s="53">
        <v>100</v>
      </c>
      <c r="F60" s="392">
        <f>SUM(прил3!H549)</f>
        <v>819469</v>
      </c>
      <c r="G60" s="392">
        <f>SUM(прил3!I549)</f>
        <v>0</v>
      </c>
      <c r="H60" s="392">
        <f>SUM(прил3!J549)</f>
        <v>0</v>
      </c>
    </row>
    <row r="61" spans="1:8" s="43" customFormat="1" ht="34.5" customHeight="1" x14ac:dyDescent="0.25">
      <c r="A61" s="58" t="s">
        <v>103</v>
      </c>
      <c r="B61" s="153" t="s">
        <v>168</v>
      </c>
      <c r="C61" s="242" t="s">
        <v>359</v>
      </c>
      <c r="D61" s="154" t="s">
        <v>360</v>
      </c>
      <c r="E61" s="39"/>
      <c r="F61" s="438">
        <f>SUM(F62+F72+F98)</f>
        <v>37248671</v>
      </c>
      <c r="G61" s="438">
        <f t="shared" ref="G61:H61" si="21">SUM(G62+G72+G98)</f>
        <v>24217976</v>
      </c>
      <c r="H61" s="438">
        <f t="shared" si="21"/>
        <v>27034541</v>
      </c>
    </row>
    <row r="62" spans="1:8" s="43" customFormat="1" ht="48.75" customHeight="1" x14ac:dyDescent="0.25">
      <c r="A62" s="141" t="s">
        <v>115</v>
      </c>
      <c r="B62" s="152" t="s">
        <v>199</v>
      </c>
      <c r="C62" s="160" t="s">
        <v>359</v>
      </c>
      <c r="D62" s="148" t="s">
        <v>360</v>
      </c>
      <c r="E62" s="146"/>
      <c r="F62" s="444">
        <f>SUM(F63)</f>
        <v>3053528</v>
      </c>
      <c r="G62" s="444">
        <f t="shared" ref="G62:H62" si="22">SUM(G63)</f>
        <v>2677600</v>
      </c>
      <c r="H62" s="444">
        <f t="shared" si="22"/>
        <v>2677600</v>
      </c>
    </row>
    <row r="63" spans="1:8" s="43" customFormat="1" ht="48.75" customHeight="1" x14ac:dyDescent="0.25">
      <c r="A63" s="302" t="s">
        <v>383</v>
      </c>
      <c r="B63" s="316" t="s">
        <v>199</v>
      </c>
      <c r="C63" s="317" t="s">
        <v>10</v>
      </c>
      <c r="D63" s="318" t="s">
        <v>360</v>
      </c>
      <c r="E63" s="309"/>
      <c r="F63" s="390">
        <f>SUM(+F64+F70+F67)</f>
        <v>3053528</v>
      </c>
      <c r="G63" s="390">
        <f t="shared" ref="G63:H63" si="23">SUM(+G64+G70+G67)</f>
        <v>2677600</v>
      </c>
      <c r="H63" s="390">
        <f t="shared" si="23"/>
        <v>2677600</v>
      </c>
    </row>
    <row r="64" spans="1:8" s="43" customFormat="1" ht="33" customHeight="1" x14ac:dyDescent="0.25">
      <c r="A64" s="27" t="s">
        <v>85</v>
      </c>
      <c r="B64" s="122" t="s">
        <v>199</v>
      </c>
      <c r="C64" s="158" t="s">
        <v>10</v>
      </c>
      <c r="D64" s="150" t="s">
        <v>456</v>
      </c>
      <c r="E64" s="30"/>
      <c r="F64" s="389">
        <f>SUM(F65:F66)</f>
        <v>2677600</v>
      </c>
      <c r="G64" s="389">
        <f t="shared" ref="G64:H64" si="24">SUM(G65:G66)</f>
        <v>2677600</v>
      </c>
      <c r="H64" s="389">
        <f t="shared" si="24"/>
        <v>2677600</v>
      </c>
    </row>
    <row r="65" spans="1:8" s="43" customFormat="1" ht="48.75" customHeight="1" x14ac:dyDescent="0.25">
      <c r="A65" s="54" t="s">
        <v>75</v>
      </c>
      <c r="B65" s="123" t="s">
        <v>199</v>
      </c>
      <c r="C65" s="155" t="s">
        <v>10</v>
      </c>
      <c r="D65" s="147" t="s">
        <v>456</v>
      </c>
      <c r="E65" s="53">
        <v>100</v>
      </c>
      <c r="F65" s="392">
        <f>SUM(прил3!H643+прил3!H33)</f>
        <v>2467600</v>
      </c>
      <c r="G65" s="392">
        <f>SUM(прил3!I643+прил3!I33)</f>
        <v>2467600</v>
      </c>
      <c r="H65" s="392">
        <f>SUM(прил3!J643+прил3!J33)</f>
        <v>2467600</v>
      </c>
    </row>
    <row r="66" spans="1:8" s="43" customFormat="1" ht="33" customHeight="1" x14ac:dyDescent="0.25">
      <c r="A66" s="54" t="s">
        <v>507</v>
      </c>
      <c r="B66" s="123" t="s">
        <v>199</v>
      </c>
      <c r="C66" s="155" t="s">
        <v>10</v>
      </c>
      <c r="D66" s="147" t="s">
        <v>456</v>
      </c>
      <c r="E66" s="53">
        <v>200</v>
      </c>
      <c r="F66" s="392">
        <f>SUM(прил3!H644+прил3!H34)</f>
        <v>210000</v>
      </c>
      <c r="G66" s="392">
        <f>SUM(прил3!I644+прил3!I34)</f>
        <v>210000</v>
      </c>
      <c r="H66" s="392">
        <f>SUM(прил3!J644+прил3!J34)</f>
        <v>210000</v>
      </c>
    </row>
    <row r="67" spans="1:8" s="43" customFormat="1" ht="47.25" customHeight="1" x14ac:dyDescent="0.25">
      <c r="A67" s="99" t="s">
        <v>847</v>
      </c>
      <c r="B67" s="258" t="s">
        <v>199</v>
      </c>
      <c r="C67" s="259" t="s">
        <v>10</v>
      </c>
      <c r="D67" s="260" t="s">
        <v>626</v>
      </c>
      <c r="E67" s="28"/>
      <c r="F67" s="389">
        <f>SUM(F68:F69)</f>
        <v>278917</v>
      </c>
      <c r="G67" s="389">
        <f t="shared" ref="G67:H67" si="25">SUM(G68:G69)</f>
        <v>0</v>
      </c>
      <c r="H67" s="389">
        <f t="shared" si="25"/>
        <v>0</v>
      </c>
    </row>
    <row r="68" spans="1:8" s="43" customFormat="1" ht="48" customHeight="1" x14ac:dyDescent="0.25">
      <c r="A68" s="101" t="s">
        <v>75</v>
      </c>
      <c r="B68" s="255" t="s">
        <v>199</v>
      </c>
      <c r="C68" s="256" t="s">
        <v>10</v>
      </c>
      <c r="D68" s="257" t="s">
        <v>626</v>
      </c>
      <c r="E68" s="2" t="s">
        <v>13</v>
      </c>
      <c r="F68" s="392">
        <f>SUM(прил3!H646+прил3!H36)</f>
        <v>278917</v>
      </c>
      <c r="G68" s="392">
        <f>SUM(прил3!I646)</f>
        <v>0</v>
      </c>
      <c r="H68" s="392">
        <f>SUM(прил3!J646)</f>
        <v>0</v>
      </c>
    </row>
    <row r="69" spans="1:8" s="43" customFormat="1" ht="32.25" hidden="1" customHeight="1" x14ac:dyDescent="0.25">
      <c r="A69" s="110" t="s">
        <v>507</v>
      </c>
      <c r="B69" s="255" t="s">
        <v>199</v>
      </c>
      <c r="C69" s="256" t="s">
        <v>10</v>
      </c>
      <c r="D69" s="257" t="s">
        <v>626</v>
      </c>
      <c r="E69" s="2" t="s">
        <v>16</v>
      </c>
      <c r="F69" s="392">
        <f>SUM(прил3!H647)</f>
        <v>0</v>
      </c>
      <c r="G69" s="392">
        <f>SUM(прил3!I647)</f>
        <v>0</v>
      </c>
      <c r="H69" s="392">
        <f>SUM(прил3!J647)</f>
        <v>0</v>
      </c>
    </row>
    <row r="70" spans="1:8" s="43" customFormat="1" ht="33.75" customHeight="1" x14ac:dyDescent="0.25">
      <c r="A70" s="75" t="s">
        <v>74</v>
      </c>
      <c r="B70" s="122" t="s">
        <v>199</v>
      </c>
      <c r="C70" s="158" t="s">
        <v>10</v>
      </c>
      <c r="D70" s="150" t="s">
        <v>364</v>
      </c>
      <c r="E70" s="30"/>
      <c r="F70" s="389">
        <f>SUM(F71)</f>
        <v>97011</v>
      </c>
      <c r="G70" s="389">
        <f t="shared" ref="G70:H70" si="26">SUM(G71)</f>
        <v>0</v>
      </c>
      <c r="H70" s="389">
        <f t="shared" si="26"/>
        <v>0</v>
      </c>
    </row>
    <row r="71" spans="1:8" s="43" customFormat="1" ht="51.75" customHeight="1" x14ac:dyDescent="0.25">
      <c r="A71" s="54" t="s">
        <v>75</v>
      </c>
      <c r="B71" s="123" t="s">
        <v>199</v>
      </c>
      <c r="C71" s="155" t="s">
        <v>10</v>
      </c>
      <c r="D71" s="147" t="s">
        <v>364</v>
      </c>
      <c r="E71" s="53">
        <v>100</v>
      </c>
      <c r="F71" s="392">
        <f>SUM(прил3!H649+прил3!H39)</f>
        <v>97011</v>
      </c>
      <c r="G71" s="392">
        <f>SUM(прил3!I649)</f>
        <v>0</v>
      </c>
      <c r="H71" s="392">
        <f>SUM(прил3!J649)</f>
        <v>0</v>
      </c>
    </row>
    <row r="72" spans="1:8" s="43" customFormat="1" ht="48" customHeight="1" x14ac:dyDescent="0.25">
      <c r="A72" s="141" t="s">
        <v>149</v>
      </c>
      <c r="B72" s="152" t="s">
        <v>170</v>
      </c>
      <c r="C72" s="160" t="s">
        <v>359</v>
      </c>
      <c r="D72" s="148" t="s">
        <v>360</v>
      </c>
      <c r="E72" s="146"/>
      <c r="F72" s="444">
        <f>SUM(F73)</f>
        <v>25112308</v>
      </c>
      <c r="G72" s="444">
        <f t="shared" ref="G72:H72" si="27">SUM(G73)</f>
        <v>8563553</v>
      </c>
      <c r="H72" s="444">
        <f t="shared" si="27"/>
        <v>8563553</v>
      </c>
    </row>
    <row r="73" spans="1:8" s="43" customFormat="1" ht="48" customHeight="1" x14ac:dyDescent="0.25">
      <c r="A73" s="302" t="s">
        <v>448</v>
      </c>
      <c r="B73" s="316" t="s">
        <v>170</v>
      </c>
      <c r="C73" s="317" t="s">
        <v>10</v>
      </c>
      <c r="D73" s="318" t="s">
        <v>360</v>
      </c>
      <c r="E73" s="309"/>
      <c r="F73" s="390">
        <f>SUM(F74+F76+F79+F82+F85+F94+F96+F90+F92+F88)</f>
        <v>25112308</v>
      </c>
      <c r="G73" s="390">
        <f t="shared" ref="G73:H73" si="28">SUM(G74+G76+G79+G82+G85+G94+G96+G90+G92+G88)</f>
        <v>8563553</v>
      </c>
      <c r="H73" s="390">
        <f t="shared" si="28"/>
        <v>8563553</v>
      </c>
    </row>
    <row r="74" spans="1:8" s="43" customFormat="1" ht="16.5" customHeight="1" x14ac:dyDescent="0.25">
      <c r="A74" s="27" t="s">
        <v>520</v>
      </c>
      <c r="B74" s="122" t="s">
        <v>170</v>
      </c>
      <c r="C74" s="158" t="s">
        <v>10</v>
      </c>
      <c r="D74" s="150" t="s">
        <v>449</v>
      </c>
      <c r="E74" s="30"/>
      <c r="F74" s="389">
        <f>SUM(F75)</f>
        <v>465254</v>
      </c>
      <c r="G74" s="389">
        <f t="shared" ref="G74:H74" si="29">SUM(G75)</f>
        <v>1045862</v>
      </c>
      <c r="H74" s="389">
        <f t="shared" si="29"/>
        <v>1045862</v>
      </c>
    </row>
    <row r="75" spans="1:8" s="43" customFormat="1" ht="16.5" customHeight="1" x14ac:dyDescent="0.25">
      <c r="A75" s="54" t="s">
        <v>40</v>
      </c>
      <c r="B75" s="123" t="s">
        <v>170</v>
      </c>
      <c r="C75" s="155" t="s">
        <v>10</v>
      </c>
      <c r="D75" s="147" t="s">
        <v>449</v>
      </c>
      <c r="E75" s="53" t="s">
        <v>39</v>
      </c>
      <c r="F75" s="392">
        <f>SUM(прил3!H614)</f>
        <v>465254</v>
      </c>
      <c r="G75" s="392">
        <f>SUM(прил3!I614)</f>
        <v>1045862</v>
      </c>
      <c r="H75" s="392">
        <f>SUM(прил3!J614)</f>
        <v>1045862</v>
      </c>
    </row>
    <row r="76" spans="1:8" s="43" customFormat="1" ht="33" customHeight="1" x14ac:dyDescent="0.25">
      <c r="A76" s="27" t="s">
        <v>841</v>
      </c>
      <c r="B76" s="122" t="s">
        <v>170</v>
      </c>
      <c r="C76" s="158" t="s">
        <v>10</v>
      </c>
      <c r="D76" s="150" t="s">
        <v>450</v>
      </c>
      <c r="E76" s="30"/>
      <c r="F76" s="389">
        <f>SUM(F77:F78)</f>
        <v>48856</v>
      </c>
      <c r="G76" s="389">
        <f t="shared" ref="G76:H76" si="30">SUM(G77:G78)</f>
        <v>48856</v>
      </c>
      <c r="H76" s="389">
        <f t="shared" si="30"/>
        <v>48856</v>
      </c>
    </row>
    <row r="77" spans="1:8" s="43" customFormat="1" ht="30.75" customHeight="1" x14ac:dyDescent="0.25">
      <c r="A77" s="54" t="s">
        <v>507</v>
      </c>
      <c r="B77" s="123" t="s">
        <v>170</v>
      </c>
      <c r="C77" s="155" t="s">
        <v>10</v>
      </c>
      <c r="D77" s="147" t="s">
        <v>450</v>
      </c>
      <c r="E77" s="53" t="s">
        <v>16</v>
      </c>
      <c r="F77" s="392">
        <f>SUM(прил3!H573)</f>
        <v>650</v>
      </c>
      <c r="G77" s="392">
        <f>SUM(прил3!I573)</f>
        <v>650</v>
      </c>
      <c r="H77" s="392">
        <f>SUM(прил3!J573)</f>
        <v>650</v>
      </c>
    </row>
    <row r="78" spans="1:8" s="43" customFormat="1" ht="16.5" customHeight="1" x14ac:dyDescent="0.25">
      <c r="A78" s="54" t="s">
        <v>40</v>
      </c>
      <c r="B78" s="123" t="s">
        <v>170</v>
      </c>
      <c r="C78" s="155" t="s">
        <v>10</v>
      </c>
      <c r="D78" s="147" t="s">
        <v>450</v>
      </c>
      <c r="E78" s="53" t="s">
        <v>39</v>
      </c>
      <c r="F78" s="392">
        <f>SUM(прил3!H574)</f>
        <v>48206</v>
      </c>
      <c r="G78" s="392">
        <f>SUM(прил3!I574)</f>
        <v>48206</v>
      </c>
      <c r="H78" s="392">
        <f>SUM(прил3!J574)</f>
        <v>48206</v>
      </c>
    </row>
    <row r="79" spans="1:8" s="43" customFormat="1" ht="31.5" customHeight="1" x14ac:dyDescent="0.25">
      <c r="A79" s="27" t="s">
        <v>842</v>
      </c>
      <c r="B79" s="122" t="s">
        <v>170</v>
      </c>
      <c r="C79" s="158" t="s">
        <v>10</v>
      </c>
      <c r="D79" s="150" t="s">
        <v>451</v>
      </c>
      <c r="E79" s="30"/>
      <c r="F79" s="389">
        <f>SUM(F80:F81)</f>
        <v>139521</v>
      </c>
      <c r="G79" s="389">
        <f t="shared" ref="G79:H79" si="31">SUM(G80:G81)</f>
        <v>368958</v>
      </c>
      <c r="H79" s="389">
        <f t="shared" si="31"/>
        <v>368958</v>
      </c>
    </row>
    <row r="80" spans="1:8" s="43" customFormat="1" ht="33" customHeight="1" x14ac:dyDescent="0.25">
      <c r="A80" s="54" t="s">
        <v>507</v>
      </c>
      <c r="B80" s="123" t="s">
        <v>170</v>
      </c>
      <c r="C80" s="155" t="s">
        <v>10</v>
      </c>
      <c r="D80" s="147" t="s">
        <v>451</v>
      </c>
      <c r="E80" s="53" t="s">
        <v>16</v>
      </c>
      <c r="F80" s="392">
        <f>SUM(прил3!H576)</f>
        <v>2424</v>
      </c>
      <c r="G80" s="392">
        <f>SUM(прил3!I576)</f>
        <v>2424</v>
      </c>
      <c r="H80" s="392">
        <f>SUM(прил3!J576)</f>
        <v>2424</v>
      </c>
    </row>
    <row r="81" spans="1:8" s="43" customFormat="1" ht="17.25" customHeight="1" x14ac:dyDescent="0.25">
      <c r="A81" s="54" t="s">
        <v>40</v>
      </c>
      <c r="B81" s="123" t="s">
        <v>170</v>
      </c>
      <c r="C81" s="155" t="s">
        <v>10</v>
      </c>
      <c r="D81" s="147" t="s">
        <v>451</v>
      </c>
      <c r="E81" s="53" t="s">
        <v>39</v>
      </c>
      <c r="F81" s="392">
        <f>SUM(прил3!H577)</f>
        <v>137097</v>
      </c>
      <c r="G81" s="392">
        <f>SUM(прил3!I577)</f>
        <v>366534</v>
      </c>
      <c r="H81" s="392">
        <f>SUM(прил3!J577)</f>
        <v>366534</v>
      </c>
    </row>
    <row r="82" spans="1:8" s="43" customFormat="1" ht="15.75" customHeight="1" x14ac:dyDescent="0.25">
      <c r="A82" s="27" t="s">
        <v>843</v>
      </c>
      <c r="B82" s="122" t="s">
        <v>170</v>
      </c>
      <c r="C82" s="158" t="s">
        <v>10</v>
      </c>
      <c r="D82" s="150" t="s">
        <v>452</v>
      </c>
      <c r="E82" s="30"/>
      <c r="F82" s="389">
        <f>SUM(F83:F84)</f>
        <v>3801644</v>
      </c>
      <c r="G82" s="389">
        <f t="shared" ref="G82:H82" si="32">SUM(G83:G84)</f>
        <v>3744297</v>
      </c>
      <c r="H82" s="389">
        <f t="shared" si="32"/>
        <v>3744297</v>
      </c>
    </row>
    <row r="83" spans="1:8" s="43" customFormat="1" ht="30.75" customHeight="1" x14ac:dyDescent="0.25">
      <c r="A83" s="54" t="s">
        <v>507</v>
      </c>
      <c r="B83" s="123" t="s">
        <v>170</v>
      </c>
      <c r="C83" s="155" t="s">
        <v>10</v>
      </c>
      <c r="D83" s="147" t="s">
        <v>452</v>
      </c>
      <c r="E83" s="53" t="s">
        <v>16</v>
      </c>
      <c r="F83" s="392">
        <f>SUM(прил3!H579)</f>
        <v>33370</v>
      </c>
      <c r="G83" s="392">
        <f>SUM(прил3!I579)</f>
        <v>33370</v>
      </c>
      <c r="H83" s="392">
        <f>SUM(прил3!J579)</f>
        <v>33370</v>
      </c>
    </row>
    <row r="84" spans="1:8" s="43" customFormat="1" ht="17.25" customHeight="1" x14ac:dyDescent="0.25">
      <c r="A84" s="54" t="s">
        <v>40</v>
      </c>
      <c r="B84" s="123" t="s">
        <v>170</v>
      </c>
      <c r="C84" s="155" t="s">
        <v>10</v>
      </c>
      <c r="D84" s="147" t="s">
        <v>452</v>
      </c>
      <c r="E84" s="53" t="s">
        <v>39</v>
      </c>
      <c r="F84" s="392">
        <f>SUM(прил3!H580)</f>
        <v>3768274</v>
      </c>
      <c r="G84" s="392">
        <f>SUM(прил3!I580)</f>
        <v>3710927</v>
      </c>
      <c r="H84" s="392">
        <f>SUM(прил3!J580)</f>
        <v>3710927</v>
      </c>
    </row>
    <row r="85" spans="1:8" s="43" customFormat="1" ht="16.5" customHeight="1" x14ac:dyDescent="0.25">
      <c r="A85" s="27" t="s">
        <v>844</v>
      </c>
      <c r="B85" s="122" t="s">
        <v>170</v>
      </c>
      <c r="C85" s="158" t="s">
        <v>10</v>
      </c>
      <c r="D85" s="150" t="s">
        <v>453</v>
      </c>
      <c r="E85" s="30"/>
      <c r="F85" s="389">
        <f>SUM(F86:F87)</f>
        <v>258120</v>
      </c>
      <c r="G85" s="389">
        <f t="shared" ref="G85:H85" si="33">SUM(G86:G87)</f>
        <v>258120</v>
      </c>
      <c r="H85" s="389">
        <f t="shared" si="33"/>
        <v>258120</v>
      </c>
    </row>
    <row r="86" spans="1:8" s="43" customFormat="1" ht="31.5" customHeight="1" x14ac:dyDescent="0.25">
      <c r="A86" s="54" t="s">
        <v>507</v>
      </c>
      <c r="B86" s="123" t="s">
        <v>170</v>
      </c>
      <c r="C86" s="155" t="s">
        <v>10</v>
      </c>
      <c r="D86" s="147" t="s">
        <v>453</v>
      </c>
      <c r="E86" s="53" t="s">
        <v>16</v>
      </c>
      <c r="F86" s="392">
        <f>SUM(прил3!H582)</f>
        <v>2720</v>
      </c>
      <c r="G86" s="392">
        <f>SUM(прил3!I582)</f>
        <v>2720</v>
      </c>
      <c r="H86" s="392">
        <f>SUM(прил3!J582)</f>
        <v>2720</v>
      </c>
    </row>
    <row r="87" spans="1:8" s="43" customFormat="1" ht="17.25" customHeight="1" x14ac:dyDescent="0.25">
      <c r="A87" s="54" t="s">
        <v>40</v>
      </c>
      <c r="B87" s="123" t="s">
        <v>170</v>
      </c>
      <c r="C87" s="155" t="s">
        <v>10</v>
      </c>
      <c r="D87" s="147" t="s">
        <v>453</v>
      </c>
      <c r="E87" s="53" t="s">
        <v>39</v>
      </c>
      <c r="F87" s="392">
        <f>SUM(прил3!H583)</f>
        <v>255400</v>
      </c>
      <c r="G87" s="392">
        <f>SUM(прил3!I583)</f>
        <v>255400</v>
      </c>
      <c r="H87" s="392">
        <f>SUM(прил3!J583)</f>
        <v>255400</v>
      </c>
    </row>
    <row r="88" spans="1:8" s="43" customFormat="1" ht="32.25" hidden="1" customHeight="1" x14ac:dyDescent="0.25">
      <c r="A88" s="99" t="s">
        <v>639</v>
      </c>
      <c r="B88" s="213" t="s">
        <v>170</v>
      </c>
      <c r="C88" s="214" t="s">
        <v>10</v>
      </c>
      <c r="D88" s="260" t="s">
        <v>640</v>
      </c>
      <c r="E88" s="31"/>
      <c r="F88" s="389">
        <f>SUM(F89)</f>
        <v>0</v>
      </c>
      <c r="G88" s="389">
        <f t="shared" ref="G88:H88" si="34">SUM(G89)</f>
        <v>0</v>
      </c>
      <c r="H88" s="389">
        <f t="shared" si="34"/>
        <v>0</v>
      </c>
    </row>
    <row r="89" spans="1:8" s="43" customFormat="1" ht="17.25" hidden="1" customHeight="1" x14ac:dyDescent="0.25">
      <c r="A89" s="3" t="s">
        <v>40</v>
      </c>
      <c r="B89" s="216" t="s">
        <v>170</v>
      </c>
      <c r="C89" s="217" t="s">
        <v>10</v>
      </c>
      <c r="D89" s="257" t="s">
        <v>640</v>
      </c>
      <c r="E89" s="264" t="s">
        <v>39</v>
      </c>
      <c r="F89" s="392">
        <f>SUM(прил3!H616)</f>
        <v>0</v>
      </c>
      <c r="G89" s="392">
        <f>SUM(прил3!I616)</f>
        <v>0</v>
      </c>
      <c r="H89" s="392">
        <f>SUM(прил3!J616)</f>
        <v>0</v>
      </c>
    </row>
    <row r="90" spans="1:8" s="43" customFormat="1" ht="33" customHeight="1" x14ac:dyDescent="0.25">
      <c r="A90" s="99" t="s">
        <v>845</v>
      </c>
      <c r="B90" s="213" t="s">
        <v>170</v>
      </c>
      <c r="C90" s="214" t="s">
        <v>10</v>
      </c>
      <c r="D90" s="260" t="s">
        <v>625</v>
      </c>
      <c r="E90" s="31"/>
      <c r="F90" s="389">
        <f>SUM(F91)</f>
        <v>17369747</v>
      </c>
      <c r="G90" s="389">
        <f t="shared" ref="G90:H90" si="35">SUM(G91)</f>
        <v>0</v>
      </c>
      <c r="H90" s="389">
        <f t="shared" si="35"/>
        <v>0</v>
      </c>
    </row>
    <row r="91" spans="1:8" s="43" customFormat="1" ht="17.25" customHeight="1" x14ac:dyDescent="0.25">
      <c r="A91" s="3" t="s">
        <v>40</v>
      </c>
      <c r="B91" s="216" t="s">
        <v>170</v>
      </c>
      <c r="C91" s="217" t="s">
        <v>10</v>
      </c>
      <c r="D91" s="257" t="s">
        <v>625</v>
      </c>
      <c r="E91" s="264" t="s">
        <v>39</v>
      </c>
      <c r="F91" s="392">
        <f>SUM(прил3!H618)</f>
        <v>17369747</v>
      </c>
      <c r="G91" s="392">
        <f>SUM(прил3!I618)</f>
        <v>0</v>
      </c>
      <c r="H91" s="392">
        <f>SUM(прил3!J618)</f>
        <v>0</v>
      </c>
    </row>
    <row r="92" spans="1:8" s="43" customFormat="1" ht="31.5" customHeight="1" x14ac:dyDescent="0.25">
      <c r="A92" s="99" t="s">
        <v>846</v>
      </c>
      <c r="B92" s="213" t="s">
        <v>170</v>
      </c>
      <c r="C92" s="214" t="s">
        <v>10</v>
      </c>
      <c r="D92" s="260" t="s">
        <v>624</v>
      </c>
      <c r="E92" s="31"/>
      <c r="F92" s="389">
        <f>SUM(F93)</f>
        <v>243176</v>
      </c>
      <c r="G92" s="389">
        <f t="shared" ref="G92:H92" si="36">SUM(G93)</f>
        <v>0</v>
      </c>
      <c r="H92" s="389">
        <f t="shared" si="36"/>
        <v>0</v>
      </c>
    </row>
    <row r="93" spans="1:8" s="43" customFormat="1" ht="30.75" customHeight="1" x14ac:dyDescent="0.25">
      <c r="A93" s="110" t="s">
        <v>507</v>
      </c>
      <c r="B93" s="216" t="s">
        <v>170</v>
      </c>
      <c r="C93" s="217" t="s">
        <v>10</v>
      </c>
      <c r="D93" s="257" t="s">
        <v>624</v>
      </c>
      <c r="E93" s="264" t="s">
        <v>16</v>
      </c>
      <c r="F93" s="392">
        <f>SUM(прил3!H620)</f>
        <v>243176</v>
      </c>
      <c r="G93" s="392">
        <f>SUM(прил3!I620)</f>
        <v>0</v>
      </c>
      <c r="H93" s="392">
        <f>SUM(прил3!J620)</f>
        <v>0</v>
      </c>
    </row>
    <row r="94" spans="1:8" s="43" customFormat="1" ht="17.25" customHeight="1" x14ac:dyDescent="0.25">
      <c r="A94" s="27" t="s">
        <v>150</v>
      </c>
      <c r="B94" s="122" t="s">
        <v>170</v>
      </c>
      <c r="C94" s="158" t="s">
        <v>10</v>
      </c>
      <c r="D94" s="150" t="s">
        <v>548</v>
      </c>
      <c r="E94" s="30"/>
      <c r="F94" s="389">
        <f>SUM(F95)</f>
        <v>2780990</v>
      </c>
      <c r="G94" s="389">
        <f t="shared" ref="G94:H94" si="37">SUM(G95)</f>
        <v>3092460</v>
      </c>
      <c r="H94" s="389">
        <f t="shared" si="37"/>
        <v>3092460</v>
      </c>
    </row>
    <row r="95" spans="1:8" s="43" customFormat="1" ht="17.25" customHeight="1" x14ac:dyDescent="0.25">
      <c r="A95" s="54" t="s">
        <v>40</v>
      </c>
      <c r="B95" s="123" t="s">
        <v>170</v>
      </c>
      <c r="C95" s="155" t="s">
        <v>10</v>
      </c>
      <c r="D95" s="147" t="s">
        <v>548</v>
      </c>
      <c r="E95" s="53">
        <v>300</v>
      </c>
      <c r="F95" s="392">
        <f>SUM(прил3!H567)</f>
        <v>2780990</v>
      </c>
      <c r="G95" s="392">
        <f>SUM(прил3!I567)</f>
        <v>3092460</v>
      </c>
      <c r="H95" s="392">
        <f>SUM(прил3!J567)</f>
        <v>3092460</v>
      </c>
    </row>
    <row r="96" spans="1:8" s="43" customFormat="1" ht="15.75" customHeight="1" x14ac:dyDescent="0.25">
      <c r="A96" s="27" t="s">
        <v>458</v>
      </c>
      <c r="B96" s="122" t="s">
        <v>170</v>
      </c>
      <c r="C96" s="158" t="s">
        <v>10</v>
      </c>
      <c r="D96" s="150" t="s">
        <v>457</v>
      </c>
      <c r="E96" s="30"/>
      <c r="F96" s="389">
        <f>SUM(F97)</f>
        <v>5000</v>
      </c>
      <c r="G96" s="389">
        <f t="shared" ref="G96:H96" si="38">SUM(G97)</f>
        <v>5000</v>
      </c>
      <c r="H96" s="389">
        <f t="shared" si="38"/>
        <v>5000</v>
      </c>
    </row>
    <row r="97" spans="1:8" s="43" customFormat="1" ht="31.5" customHeight="1" x14ac:dyDescent="0.25">
      <c r="A97" s="54" t="s">
        <v>507</v>
      </c>
      <c r="B97" s="123" t="s">
        <v>170</v>
      </c>
      <c r="C97" s="155" t="s">
        <v>10</v>
      </c>
      <c r="D97" s="147" t="s">
        <v>457</v>
      </c>
      <c r="E97" s="53">
        <v>200</v>
      </c>
      <c r="F97" s="392">
        <f>SUM(прил3!H40)</f>
        <v>5000</v>
      </c>
      <c r="G97" s="392">
        <f>SUM(прил3!I40)</f>
        <v>5000</v>
      </c>
      <c r="H97" s="392">
        <f>SUM(прил3!J40)</f>
        <v>5000</v>
      </c>
    </row>
    <row r="98" spans="1:8" s="43" customFormat="1" ht="66" customHeight="1" x14ac:dyDescent="0.25">
      <c r="A98" s="141" t="s">
        <v>154</v>
      </c>
      <c r="B98" s="152" t="s">
        <v>198</v>
      </c>
      <c r="C98" s="160" t="s">
        <v>359</v>
      </c>
      <c r="D98" s="148" t="s">
        <v>360</v>
      </c>
      <c r="E98" s="146"/>
      <c r="F98" s="444">
        <f>SUM(F99+F106)</f>
        <v>9082835</v>
      </c>
      <c r="G98" s="444">
        <f t="shared" ref="G98:H98" si="39">SUM(G99+G106)</f>
        <v>12976823</v>
      </c>
      <c r="H98" s="444">
        <f t="shared" si="39"/>
        <v>15793388</v>
      </c>
    </row>
    <row r="99" spans="1:8" s="43" customFormat="1" ht="46.5" customHeight="1" x14ac:dyDescent="0.25">
      <c r="A99" s="302" t="s">
        <v>367</v>
      </c>
      <c r="B99" s="316" t="s">
        <v>198</v>
      </c>
      <c r="C99" s="317" t="s">
        <v>10</v>
      </c>
      <c r="D99" s="318" t="s">
        <v>360</v>
      </c>
      <c r="E99" s="309"/>
      <c r="F99" s="390">
        <f>SUM(F100+F102+F104)</f>
        <v>9082835</v>
      </c>
      <c r="G99" s="390">
        <f t="shared" ref="G99:H99" si="40">SUM(G100+G102+G104)</f>
        <v>10160259</v>
      </c>
      <c r="H99" s="390">
        <f t="shared" si="40"/>
        <v>10160259</v>
      </c>
    </row>
    <row r="100" spans="1:8" s="43" customFormat="1" ht="51" customHeight="1" x14ac:dyDescent="0.25">
      <c r="A100" s="27" t="s">
        <v>76</v>
      </c>
      <c r="B100" s="122" t="s">
        <v>198</v>
      </c>
      <c r="C100" s="158" t="s">
        <v>10</v>
      </c>
      <c r="D100" s="150" t="s">
        <v>368</v>
      </c>
      <c r="E100" s="30"/>
      <c r="F100" s="389">
        <f>SUM(F101)</f>
        <v>1004100</v>
      </c>
      <c r="G100" s="389">
        <f t="shared" ref="G100:H100" si="41">SUM(G101)</f>
        <v>1004100</v>
      </c>
      <c r="H100" s="389">
        <f t="shared" si="41"/>
        <v>1004100</v>
      </c>
    </row>
    <row r="101" spans="1:8" s="43" customFormat="1" ht="48" customHeight="1" x14ac:dyDescent="0.25">
      <c r="A101" s="54" t="s">
        <v>75</v>
      </c>
      <c r="B101" s="123" t="s">
        <v>198</v>
      </c>
      <c r="C101" s="155" t="s">
        <v>10</v>
      </c>
      <c r="D101" s="147" t="s">
        <v>368</v>
      </c>
      <c r="E101" s="53">
        <v>100</v>
      </c>
      <c r="F101" s="392">
        <f>SUM(прил3!H653)</f>
        <v>1004100</v>
      </c>
      <c r="G101" s="392">
        <f>SUM(прил3!I653)</f>
        <v>1004100</v>
      </c>
      <c r="H101" s="392">
        <f>SUM(прил3!J653)</f>
        <v>1004100</v>
      </c>
    </row>
    <row r="102" spans="1:8" s="43" customFormat="1" ht="32.25" customHeight="1" x14ac:dyDescent="0.25">
      <c r="A102" s="27" t="s">
        <v>342</v>
      </c>
      <c r="B102" s="122" t="s">
        <v>198</v>
      </c>
      <c r="C102" s="158" t="s">
        <v>10</v>
      </c>
      <c r="D102" s="150" t="s">
        <v>454</v>
      </c>
      <c r="E102" s="30"/>
      <c r="F102" s="389">
        <f>SUM(F103:F103)</f>
        <v>8060735</v>
      </c>
      <c r="G102" s="389">
        <f t="shared" ref="G102:H102" si="42">SUM(G103:G103)</f>
        <v>9138159</v>
      </c>
      <c r="H102" s="389">
        <f t="shared" si="42"/>
        <v>9138159</v>
      </c>
    </row>
    <row r="103" spans="1:8" s="43" customFormat="1" ht="17.25" customHeight="1" x14ac:dyDescent="0.25">
      <c r="A103" s="54" t="s">
        <v>40</v>
      </c>
      <c r="B103" s="123" t="s">
        <v>198</v>
      </c>
      <c r="C103" s="155" t="s">
        <v>10</v>
      </c>
      <c r="D103" s="147" t="s">
        <v>454</v>
      </c>
      <c r="E103" s="53">
        <v>300</v>
      </c>
      <c r="F103" s="392">
        <f>SUM(прил3!H624)</f>
        <v>8060735</v>
      </c>
      <c r="G103" s="392">
        <f>SUM(прил3!I624)</f>
        <v>9138159</v>
      </c>
      <c r="H103" s="392">
        <f>SUM(прил3!J624)</f>
        <v>9138159</v>
      </c>
    </row>
    <row r="104" spans="1:8" s="43" customFormat="1" ht="33.75" customHeight="1" x14ac:dyDescent="0.25">
      <c r="A104" s="27" t="s">
        <v>95</v>
      </c>
      <c r="B104" s="122" t="s">
        <v>198</v>
      </c>
      <c r="C104" s="158" t="s">
        <v>10</v>
      </c>
      <c r="D104" s="150" t="s">
        <v>369</v>
      </c>
      <c r="E104" s="30"/>
      <c r="F104" s="389">
        <f>SUM(F105)</f>
        <v>18000</v>
      </c>
      <c r="G104" s="389">
        <f t="shared" ref="G104:H104" si="43">SUM(G105)</f>
        <v>18000</v>
      </c>
      <c r="H104" s="389">
        <f t="shared" si="43"/>
        <v>18000</v>
      </c>
    </row>
    <row r="105" spans="1:8" s="43" customFormat="1" ht="32.25" customHeight="1" x14ac:dyDescent="0.25">
      <c r="A105" s="54" t="s">
        <v>507</v>
      </c>
      <c r="B105" s="123" t="s">
        <v>198</v>
      </c>
      <c r="C105" s="155" t="s">
        <v>10</v>
      </c>
      <c r="D105" s="147" t="s">
        <v>369</v>
      </c>
      <c r="E105" s="53">
        <v>200</v>
      </c>
      <c r="F105" s="392">
        <f>SUM(прил3!H44+прил3!H452+прил3!H655)</f>
        <v>18000</v>
      </c>
      <c r="G105" s="392">
        <f>SUM(прил3!I44+прил3!I452+прил3!I655)</f>
        <v>18000</v>
      </c>
      <c r="H105" s="392">
        <f>SUM(прил3!J44+прил3!J452+прил3!J655)</f>
        <v>18000</v>
      </c>
    </row>
    <row r="106" spans="1:8" s="43" customFormat="1" ht="33" customHeight="1" x14ac:dyDescent="0.25">
      <c r="A106" s="302" t="s">
        <v>718</v>
      </c>
      <c r="B106" s="316" t="s">
        <v>198</v>
      </c>
      <c r="C106" s="317" t="s">
        <v>12</v>
      </c>
      <c r="D106" s="318" t="s">
        <v>360</v>
      </c>
      <c r="E106" s="309"/>
      <c r="F106" s="390">
        <f>SUM(F107)</f>
        <v>0</v>
      </c>
      <c r="G106" s="390">
        <f t="shared" ref="G106:H107" si="44">SUM(G107)</f>
        <v>2816564</v>
      </c>
      <c r="H106" s="390">
        <f t="shared" si="44"/>
        <v>5633129</v>
      </c>
    </row>
    <row r="107" spans="1:8" s="43" customFormat="1" ht="51" customHeight="1" x14ac:dyDescent="0.25">
      <c r="A107" s="27" t="s">
        <v>719</v>
      </c>
      <c r="B107" s="122" t="s">
        <v>198</v>
      </c>
      <c r="C107" s="158" t="s">
        <v>12</v>
      </c>
      <c r="D107" s="150" t="s">
        <v>720</v>
      </c>
      <c r="E107" s="30"/>
      <c r="F107" s="389">
        <f>SUM(F108)</f>
        <v>0</v>
      </c>
      <c r="G107" s="389">
        <f t="shared" si="44"/>
        <v>2816564</v>
      </c>
      <c r="H107" s="389">
        <f t="shared" si="44"/>
        <v>5633129</v>
      </c>
    </row>
    <row r="108" spans="1:8" s="43" customFormat="1" ht="31.5" customHeight="1" x14ac:dyDescent="0.25">
      <c r="A108" s="54" t="s">
        <v>159</v>
      </c>
      <c r="B108" s="123" t="s">
        <v>198</v>
      </c>
      <c r="C108" s="155" t="s">
        <v>12</v>
      </c>
      <c r="D108" s="147" t="s">
        <v>720</v>
      </c>
      <c r="E108" s="53">
        <v>400</v>
      </c>
      <c r="F108" s="392">
        <f>SUM(прил3!H627)</f>
        <v>0</v>
      </c>
      <c r="G108" s="392">
        <f>SUM(прил3!I627)</f>
        <v>2816564</v>
      </c>
      <c r="H108" s="392">
        <f>SUM(прил3!J627)</f>
        <v>5633129</v>
      </c>
    </row>
    <row r="109" spans="1:8" s="43" customFormat="1" ht="31.5" x14ac:dyDescent="0.25">
      <c r="A109" s="129" t="s">
        <v>339</v>
      </c>
      <c r="B109" s="153" t="s">
        <v>417</v>
      </c>
      <c r="C109" s="242" t="s">
        <v>359</v>
      </c>
      <c r="D109" s="154" t="s">
        <v>360</v>
      </c>
      <c r="E109" s="39"/>
      <c r="F109" s="438">
        <f>SUM(F110+F214+F235+F239)</f>
        <v>496754666</v>
      </c>
      <c r="G109" s="438">
        <f>SUM(G110+G214+G235+G239)</f>
        <v>308294796</v>
      </c>
      <c r="H109" s="438">
        <f>SUM(H110+H214+H235+H239)</f>
        <v>296773038</v>
      </c>
    </row>
    <row r="110" spans="1:8" s="43" customFormat="1" ht="47.25" x14ac:dyDescent="0.25">
      <c r="A110" s="145" t="s">
        <v>226</v>
      </c>
      <c r="B110" s="152" t="s">
        <v>203</v>
      </c>
      <c r="C110" s="160" t="s">
        <v>359</v>
      </c>
      <c r="D110" s="148" t="s">
        <v>360</v>
      </c>
      <c r="E110" s="146"/>
      <c r="F110" s="444">
        <f>SUM(F111+F134+F202+F208+F205+F211)</f>
        <v>478001782</v>
      </c>
      <c r="G110" s="444">
        <f>SUM(G111+G134+G202+G208+G205+G211)</f>
        <v>293247679</v>
      </c>
      <c r="H110" s="444">
        <f>SUM(H111+H134+H202+H208+H205+H211)</f>
        <v>281725921</v>
      </c>
    </row>
    <row r="111" spans="1:8" s="43" customFormat="1" ht="16.5" customHeight="1" x14ac:dyDescent="0.25">
      <c r="A111" s="315" t="s">
        <v>418</v>
      </c>
      <c r="B111" s="316" t="s">
        <v>203</v>
      </c>
      <c r="C111" s="317" t="s">
        <v>10</v>
      </c>
      <c r="D111" s="318" t="s">
        <v>360</v>
      </c>
      <c r="E111" s="309"/>
      <c r="F111" s="390">
        <f>SUM(F117+F119+F124+F126+F128+F132+F122+F112+F115)</f>
        <v>39603353</v>
      </c>
      <c r="G111" s="390">
        <f t="shared" ref="G111:H111" si="45">SUM(G117+G119+G124+G126+G128+G132+G122+G112+G115)</f>
        <v>38872173</v>
      </c>
      <c r="H111" s="390">
        <f t="shared" si="45"/>
        <v>38872173</v>
      </c>
    </row>
    <row r="112" spans="1:8" s="43" customFormat="1" ht="47.25" x14ac:dyDescent="0.25">
      <c r="A112" s="149" t="s">
        <v>745</v>
      </c>
      <c r="B112" s="122" t="s">
        <v>203</v>
      </c>
      <c r="C112" s="158" t="s">
        <v>10</v>
      </c>
      <c r="D112" s="150" t="s">
        <v>740</v>
      </c>
      <c r="E112" s="30"/>
      <c r="F112" s="389">
        <f>SUM(F113:F114)</f>
        <v>1723372</v>
      </c>
      <c r="G112" s="389">
        <f t="shared" ref="G112:H112" si="46">SUM(G113:G114)</f>
        <v>1723372</v>
      </c>
      <c r="H112" s="389">
        <f t="shared" si="46"/>
        <v>1723372</v>
      </c>
    </row>
    <row r="113" spans="1:8" s="43" customFormat="1" ht="47.25" x14ac:dyDescent="0.25">
      <c r="A113" s="128" t="s">
        <v>75</v>
      </c>
      <c r="B113" s="123" t="s">
        <v>203</v>
      </c>
      <c r="C113" s="155" t="s">
        <v>10</v>
      </c>
      <c r="D113" s="147" t="s">
        <v>740</v>
      </c>
      <c r="E113" s="53">
        <v>100</v>
      </c>
      <c r="F113" s="392">
        <f>SUM(прил3!H291)</f>
        <v>1212000</v>
      </c>
      <c r="G113" s="392">
        <f>SUM(прил3!I291)</f>
        <v>1212000</v>
      </c>
      <c r="H113" s="392">
        <f>SUM(прил3!J291)</f>
        <v>1212000</v>
      </c>
    </row>
    <row r="114" spans="1:8" s="43" customFormat="1" ht="16.5" customHeight="1" x14ac:dyDescent="0.25">
      <c r="A114" s="76" t="s">
        <v>40</v>
      </c>
      <c r="B114" s="123" t="s">
        <v>203</v>
      </c>
      <c r="C114" s="155" t="s">
        <v>10</v>
      </c>
      <c r="D114" s="147" t="s">
        <v>740</v>
      </c>
      <c r="E114" s="53">
        <v>300</v>
      </c>
      <c r="F114" s="392">
        <f>SUM(прил3!H292)</f>
        <v>511372</v>
      </c>
      <c r="G114" s="392">
        <f>SUM(прил3!I292)</f>
        <v>511372</v>
      </c>
      <c r="H114" s="392">
        <f>SUM(прил3!J292)</f>
        <v>511372</v>
      </c>
    </row>
    <row r="115" spans="1:8" s="43" customFormat="1" ht="78.75" hidden="1" x14ac:dyDescent="0.25">
      <c r="A115" s="75" t="s">
        <v>746</v>
      </c>
      <c r="B115" s="122" t="s">
        <v>203</v>
      </c>
      <c r="C115" s="158" t="s">
        <v>10</v>
      </c>
      <c r="D115" s="150" t="s">
        <v>741</v>
      </c>
      <c r="E115" s="30"/>
      <c r="F115" s="445">
        <f>SUM(F116)</f>
        <v>0</v>
      </c>
      <c r="G115" s="445">
        <f t="shared" ref="G115:H115" si="47">SUM(G116)</f>
        <v>0</v>
      </c>
      <c r="H115" s="445">
        <f t="shared" si="47"/>
        <v>0</v>
      </c>
    </row>
    <row r="116" spans="1:8" s="43" customFormat="1" ht="31.5" hidden="1" x14ac:dyDescent="0.25">
      <c r="A116" s="76" t="s">
        <v>507</v>
      </c>
      <c r="B116" s="123" t="s">
        <v>203</v>
      </c>
      <c r="C116" s="155" t="s">
        <v>10</v>
      </c>
      <c r="D116" s="147" t="s">
        <v>741</v>
      </c>
      <c r="E116" s="53">
        <v>200</v>
      </c>
      <c r="F116" s="392">
        <f>SUM(прил3!H294)</f>
        <v>0</v>
      </c>
      <c r="G116" s="392">
        <f>SUM(прил3!I294)</f>
        <v>0</v>
      </c>
      <c r="H116" s="392">
        <f>SUM(прил3!J294)</f>
        <v>0</v>
      </c>
    </row>
    <row r="117" spans="1:8" s="43" customFormat="1" ht="18" customHeight="1" x14ac:dyDescent="0.25">
      <c r="A117" s="75" t="s">
        <v>153</v>
      </c>
      <c r="B117" s="122" t="s">
        <v>203</v>
      </c>
      <c r="C117" s="158" t="s">
        <v>10</v>
      </c>
      <c r="D117" s="150" t="s">
        <v>455</v>
      </c>
      <c r="E117" s="30"/>
      <c r="F117" s="389">
        <f>SUM(F118:F118)</f>
        <v>1687637</v>
      </c>
      <c r="G117" s="389">
        <f t="shared" ref="G117:H117" si="48">SUM(G118:G118)</f>
        <v>1605366</v>
      </c>
      <c r="H117" s="389">
        <f t="shared" si="48"/>
        <v>1605366</v>
      </c>
    </row>
    <row r="118" spans="1:8" s="43" customFormat="1" ht="17.25" customHeight="1" x14ac:dyDescent="0.25">
      <c r="A118" s="76" t="s">
        <v>40</v>
      </c>
      <c r="B118" s="123" t="s">
        <v>203</v>
      </c>
      <c r="C118" s="155" t="s">
        <v>10</v>
      </c>
      <c r="D118" s="147" t="s">
        <v>455</v>
      </c>
      <c r="E118" s="53">
        <v>300</v>
      </c>
      <c r="F118" s="392">
        <f>SUM(прил3!H632)</f>
        <v>1687637</v>
      </c>
      <c r="G118" s="392">
        <f>SUM(прил3!I632)</f>
        <v>1605366</v>
      </c>
      <c r="H118" s="392">
        <f>SUM(прил3!J632)</f>
        <v>1605366</v>
      </c>
    </row>
    <row r="119" spans="1:8" s="43" customFormat="1" ht="94.5" x14ac:dyDescent="0.25">
      <c r="A119" s="149" t="s">
        <v>133</v>
      </c>
      <c r="B119" s="122" t="s">
        <v>203</v>
      </c>
      <c r="C119" s="158" t="s">
        <v>10</v>
      </c>
      <c r="D119" s="150" t="s">
        <v>420</v>
      </c>
      <c r="E119" s="30"/>
      <c r="F119" s="389">
        <f>SUM(F120:F121)</f>
        <v>19734652</v>
      </c>
      <c r="G119" s="389">
        <f t="shared" ref="G119:H119" si="49">SUM(G120:G121)</f>
        <v>22018393</v>
      </c>
      <c r="H119" s="389">
        <f t="shared" si="49"/>
        <v>22018393</v>
      </c>
    </row>
    <row r="120" spans="1:8" s="43" customFormat="1" ht="47.25" x14ac:dyDescent="0.25">
      <c r="A120" s="128" t="s">
        <v>75</v>
      </c>
      <c r="B120" s="123" t="s">
        <v>203</v>
      </c>
      <c r="C120" s="155" t="s">
        <v>10</v>
      </c>
      <c r="D120" s="147" t="s">
        <v>420</v>
      </c>
      <c r="E120" s="53">
        <v>100</v>
      </c>
      <c r="F120" s="392">
        <f>SUM(прил3!H296)</f>
        <v>19529931</v>
      </c>
      <c r="G120" s="392">
        <f>SUM(прил3!I296)</f>
        <v>21813672</v>
      </c>
      <c r="H120" s="392">
        <f>SUM(прил3!J296)</f>
        <v>21813672</v>
      </c>
    </row>
    <row r="121" spans="1:8" s="43" customFormat="1" ht="30.75" customHeight="1" x14ac:dyDescent="0.25">
      <c r="A121" s="76" t="s">
        <v>507</v>
      </c>
      <c r="B121" s="123" t="s">
        <v>203</v>
      </c>
      <c r="C121" s="155" t="s">
        <v>10</v>
      </c>
      <c r="D121" s="147" t="s">
        <v>420</v>
      </c>
      <c r="E121" s="53">
        <v>200</v>
      </c>
      <c r="F121" s="392">
        <f>SUM(прил3!H297)</f>
        <v>204721</v>
      </c>
      <c r="G121" s="392">
        <f>SUM(прил3!I297)</f>
        <v>204721</v>
      </c>
      <c r="H121" s="392">
        <f>SUM(прил3!J297)</f>
        <v>204721</v>
      </c>
    </row>
    <row r="122" spans="1:8" s="43" customFormat="1" ht="34.5" hidden="1" customHeight="1" x14ac:dyDescent="0.25">
      <c r="A122" s="75" t="s">
        <v>504</v>
      </c>
      <c r="B122" s="122" t="s">
        <v>203</v>
      </c>
      <c r="C122" s="158" t="s">
        <v>10</v>
      </c>
      <c r="D122" s="150" t="s">
        <v>503</v>
      </c>
      <c r="E122" s="30"/>
      <c r="F122" s="445">
        <f>SUM(F123)</f>
        <v>0</v>
      </c>
      <c r="G122" s="445">
        <f t="shared" ref="G122:H122" si="50">SUM(G123)</f>
        <v>0</v>
      </c>
      <c r="H122" s="445">
        <f t="shared" si="50"/>
        <v>0</v>
      </c>
    </row>
    <row r="123" spans="1:8" s="43" customFormat="1" ht="30.75" hidden="1" customHeight="1" x14ac:dyDescent="0.25">
      <c r="A123" s="76" t="s">
        <v>507</v>
      </c>
      <c r="B123" s="123" t="s">
        <v>203</v>
      </c>
      <c r="C123" s="155" t="s">
        <v>10</v>
      </c>
      <c r="D123" s="147" t="s">
        <v>503</v>
      </c>
      <c r="E123" s="53">
        <v>200</v>
      </c>
      <c r="F123" s="392">
        <f>SUM(прил3!H299)</f>
        <v>0</v>
      </c>
      <c r="G123" s="392">
        <f>SUM(прил3!I299)</f>
        <v>0</v>
      </c>
      <c r="H123" s="392">
        <f>SUM(прил3!J299)</f>
        <v>0</v>
      </c>
    </row>
    <row r="124" spans="1:8" s="43" customFormat="1" ht="30.75" customHeight="1" x14ac:dyDescent="0.25">
      <c r="A124" s="75" t="s">
        <v>514</v>
      </c>
      <c r="B124" s="122" t="s">
        <v>203</v>
      </c>
      <c r="C124" s="158" t="s">
        <v>10</v>
      </c>
      <c r="D124" s="150" t="s">
        <v>513</v>
      </c>
      <c r="E124" s="30"/>
      <c r="F124" s="389">
        <f>SUM(F125)</f>
        <v>20500</v>
      </c>
      <c r="G124" s="389">
        <f t="shared" ref="G124:H124" si="51">SUM(G125)</f>
        <v>20500</v>
      </c>
      <c r="H124" s="389">
        <f t="shared" si="51"/>
        <v>20500</v>
      </c>
    </row>
    <row r="125" spans="1:8" s="43" customFormat="1" ht="16.5" customHeight="1" x14ac:dyDescent="0.25">
      <c r="A125" s="76" t="s">
        <v>40</v>
      </c>
      <c r="B125" s="123" t="s">
        <v>203</v>
      </c>
      <c r="C125" s="155" t="s">
        <v>10</v>
      </c>
      <c r="D125" s="147" t="s">
        <v>513</v>
      </c>
      <c r="E125" s="53">
        <v>300</v>
      </c>
      <c r="F125" s="392">
        <f>SUM(прил3!H588)</f>
        <v>20500</v>
      </c>
      <c r="G125" s="392">
        <f>SUM(прил3!I588)</f>
        <v>20500</v>
      </c>
      <c r="H125" s="392">
        <f>SUM(прил3!J588)</f>
        <v>20500</v>
      </c>
    </row>
    <row r="126" spans="1:8" s="43" customFormat="1" ht="31.5" customHeight="1" x14ac:dyDescent="0.25">
      <c r="A126" s="75" t="s">
        <v>422</v>
      </c>
      <c r="B126" s="122" t="s">
        <v>203</v>
      </c>
      <c r="C126" s="158" t="s">
        <v>10</v>
      </c>
      <c r="D126" s="150" t="s">
        <v>423</v>
      </c>
      <c r="E126" s="30"/>
      <c r="F126" s="389">
        <f>SUM(F127)</f>
        <v>179838</v>
      </c>
      <c r="G126" s="389">
        <f t="shared" ref="G126:H126" si="52">SUM(G127)</f>
        <v>179838</v>
      </c>
      <c r="H126" s="389">
        <f t="shared" si="52"/>
        <v>179838</v>
      </c>
    </row>
    <row r="127" spans="1:8" s="43" customFormat="1" ht="30.75" customHeight="1" x14ac:dyDescent="0.25">
      <c r="A127" s="76" t="s">
        <v>507</v>
      </c>
      <c r="B127" s="123" t="s">
        <v>203</v>
      </c>
      <c r="C127" s="155" t="s">
        <v>10</v>
      </c>
      <c r="D127" s="147" t="s">
        <v>423</v>
      </c>
      <c r="E127" s="53">
        <v>200</v>
      </c>
      <c r="F127" s="392">
        <f>SUM(прил3!H590)</f>
        <v>179838</v>
      </c>
      <c r="G127" s="392">
        <f>SUM(прил3!I590)</f>
        <v>179838</v>
      </c>
      <c r="H127" s="392">
        <f>SUM(прил3!J590)</f>
        <v>179838</v>
      </c>
    </row>
    <row r="128" spans="1:8" s="43" customFormat="1" ht="33.75" customHeight="1" x14ac:dyDescent="0.25">
      <c r="A128" s="75" t="s">
        <v>83</v>
      </c>
      <c r="B128" s="122" t="s">
        <v>203</v>
      </c>
      <c r="C128" s="158" t="s">
        <v>10</v>
      </c>
      <c r="D128" s="150" t="s">
        <v>391</v>
      </c>
      <c r="E128" s="30"/>
      <c r="F128" s="389">
        <f>SUM(F129:F131)</f>
        <v>16257354</v>
      </c>
      <c r="G128" s="389">
        <f t="shared" ref="G128:H128" si="53">SUM(G129:G131)</f>
        <v>13324704</v>
      </c>
      <c r="H128" s="389">
        <f t="shared" si="53"/>
        <v>13324704</v>
      </c>
    </row>
    <row r="129" spans="1:8" s="43" customFormat="1" ht="48.75" customHeight="1" x14ac:dyDescent="0.25">
      <c r="A129" s="76" t="s">
        <v>75</v>
      </c>
      <c r="B129" s="123" t="s">
        <v>203</v>
      </c>
      <c r="C129" s="155" t="s">
        <v>10</v>
      </c>
      <c r="D129" s="147" t="s">
        <v>391</v>
      </c>
      <c r="E129" s="53">
        <v>100</v>
      </c>
      <c r="F129" s="392">
        <f>SUM(прил3!H301)</f>
        <v>7389376</v>
      </c>
      <c r="G129" s="392">
        <f>SUM(прил3!I301)</f>
        <v>5125809</v>
      </c>
      <c r="H129" s="392">
        <f>SUM(прил3!J301)</f>
        <v>5125809</v>
      </c>
    </row>
    <row r="130" spans="1:8" s="43" customFormat="1" ht="31.5" customHeight="1" x14ac:dyDescent="0.25">
      <c r="A130" s="76" t="s">
        <v>507</v>
      </c>
      <c r="B130" s="123" t="s">
        <v>203</v>
      </c>
      <c r="C130" s="155" t="s">
        <v>10</v>
      </c>
      <c r="D130" s="147" t="s">
        <v>391</v>
      </c>
      <c r="E130" s="53">
        <v>200</v>
      </c>
      <c r="F130" s="392">
        <f>SUM(прил3!H302)</f>
        <v>8384873</v>
      </c>
      <c r="G130" s="392">
        <f>SUM(прил3!I302)</f>
        <v>7715290</v>
      </c>
      <c r="H130" s="392">
        <f>SUM(прил3!J302)</f>
        <v>7715290</v>
      </c>
    </row>
    <row r="131" spans="1:8" s="43" customFormat="1" ht="17.25" customHeight="1" x14ac:dyDescent="0.25">
      <c r="A131" s="76" t="s">
        <v>18</v>
      </c>
      <c r="B131" s="123" t="s">
        <v>203</v>
      </c>
      <c r="C131" s="155" t="s">
        <v>10</v>
      </c>
      <c r="D131" s="147" t="s">
        <v>391</v>
      </c>
      <c r="E131" s="53">
        <v>800</v>
      </c>
      <c r="F131" s="392">
        <f>SUM(прил3!H303)</f>
        <v>483105</v>
      </c>
      <c r="G131" s="392">
        <f>SUM(прил3!I303)</f>
        <v>483605</v>
      </c>
      <c r="H131" s="392">
        <f>SUM(прил3!J303)</f>
        <v>483605</v>
      </c>
    </row>
    <row r="132" spans="1:8" s="43" customFormat="1" ht="34.5" hidden="1" customHeight="1" x14ac:dyDescent="0.25">
      <c r="A132" s="75" t="s">
        <v>502</v>
      </c>
      <c r="B132" s="122" t="s">
        <v>203</v>
      </c>
      <c r="C132" s="158" t="s">
        <v>10</v>
      </c>
      <c r="D132" s="150" t="s">
        <v>742</v>
      </c>
      <c r="E132" s="30"/>
      <c r="F132" s="389">
        <f>SUM(F133)</f>
        <v>0</v>
      </c>
      <c r="G132" s="389">
        <f t="shared" ref="G132:H132" si="54">SUM(G133)</f>
        <v>0</v>
      </c>
      <c r="H132" s="389">
        <f t="shared" si="54"/>
        <v>0</v>
      </c>
    </row>
    <row r="133" spans="1:8" s="43" customFormat="1" ht="31.5" hidden="1" x14ac:dyDescent="0.25">
      <c r="A133" s="76" t="s">
        <v>507</v>
      </c>
      <c r="B133" s="123" t="s">
        <v>203</v>
      </c>
      <c r="C133" s="155" t="s">
        <v>10</v>
      </c>
      <c r="D133" s="147" t="s">
        <v>742</v>
      </c>
      <c r="E133" s="53">
        <v>200</v>
      </c>
      <c r="F133" s="392">
        <f>SUM(прил3!H305)</f>
        <v>0</v>
      </c>
      <c r="G133" s="392">
        <f>SUM(прил3!I305)</f>
        <v>0</v>
      </c>
      <c r="H133" s="392">
        <f>SUM(прил3!J305)</f>
        <v>0</v>
      </c>
    </row>
    <row r="134" spans="1:8" s="43" customFormat="1" ht="17.25" customHeight="1" x14ac:dyDescent="0.25">
      <c r="A134" s="315" t="s">
        <v>428</v>
      </c>
      <c r="B134" s="316" t="s">
        <v>203</v>
      </c>
      <c r="C134" s="317" t="s">
        <v>12</v>
      </c>
      <c r="D134" s="318" t="s">
        <v>360</v>
      </c>
      <c r="E134" s="309"/>
      <c r="F134" s="390">
        <f>SUM(F140+F145+F150+F156+F173+F195+F178+F187+F193+F191+F197+F148+F176+F167+F152+F154+F181+F183+F135+F138+F200+F159+F169+F185+F161+F163+F165+F143+F171)</f>
        <v>434551904</v>
      </c>
      <c r="G134" s="390">
        <f>SUM(G140+G145+G150+G156+G173+G195+G178+G187+G193+G191+G197+G148+G176+G167+G152+G154+G181+G183+G135+G138+G200+G159+G169+G185)</f>
        <v>244664957</v>
      </c>
      <c r="H134" s="390">
        <f>SUM(H140+H145+H150+H156+H173+H195+H178+H187+H193+H191+H197+H148+H176+H167+H152+H154+H181+H183+H135+H138+H200+H159+H169+H185)</f>
        <v>241184865</v>
      </c>
    </row>
    <row r="135" spans="1:8" s="43" customFormat="1" ht="47.25" x14ac:dyDescent="0.25">
      <c r="A135" s="149" t="s">
        <v>745</v>
      </c>
      <c r="B135" s="122" t="s">
        <v>203</v>
      </c>
      <c r="C135" s="158" t="s">
        <v>12</v>
      </c>
      <c r="D135" s="150" t="s">
        <v>740</v>
      </c>
      <c r="E135" s="30"/>
      <c r="F135" s="389">
        <f>SUM(F136:F137)</f>
        <v>11653942</v>
      </c>
      <c r="G135" s="389">
        <f t="shared" ref="G135:H135" si="55">SUM(G136:G137)</f>
        <v>11653942</v>
      </c>
      <c r="H135" s="389">
        <f t="shared" si="55"/>
        <v>11653942</v>
      </c>
    </row>
    <row r="136" spans="1:8" s="43" customFormat="1" ht="47.25" x14ac:dyDescent="0.25">
      <c r="A136" s="128" t="s">
        <v>75</v>
      </c>
      <c r="B136" s="123" t="s">
        <v>203</v>
      </c>
      <c r="C136" s="155" t="s">
        <v>12</v>
      </c>
      <c r="D136" s="147" t="s">
        <v>740</v>
      </c>
      <c r="E136" s="53">
        <v>100</v>
      </c>
      <c r="F136" s="392">
        <f>SUM(прил3!H316)</f>
        <v>8352000</v>
      </c>
      <c r="G136" s="392">
        <f>SUM(прил3!I316)</f>
        <v>8352000</v>
      </c>
      <c r="H136" s="392">
        <f>SUM(прил3!J316)</f>
        <v>8352000</v>
      </c>
    </row>
    <row r="137" spans="1:8" s="43" customFormat="1" ht="16.5" customHeight="1" x14ac:dyDescent="0.25">
      <c r="A137" s="76" t="s">
        <v>40</v>
      </c>
      <c r="B137" s="123" t="s">
        <v>203</v>
      </c>
      <c r="C137" s="155" t="s">
        <v>12</v>
      </c>
      <c r="D137" s="147" t="s">
        <v>740</v>
      </c>
      <c r="E137" s="53">
        <v>300</v>
      </c>
      <c r="F137" s="392">
        <f>SUM(прил3!H317)</f>
        <v>3301942</v>
      </c>
      <c r="G137" s="392">
        <f>SUM(прил3!I317)</f>
        <v>3301942</v>
      </c>
      <c r="H137" s="392">
        <f>SUM(прил3!J317)</f>
        <v>3301942</v>
      </c>
    </row>
    <row r="138" spans="1:8" s="43" customFormat="1" ht="78.75" x14ac:dyDescent="0.25">
      <c r="A138" s="75" t="s">
        <v>746</v>
      </c>
      <c r="B138" s="122" t="s">
        <v>203</v>
      </c>
      <c r="C138" s="158" t="s">
        <v>12</v>
      </c>
      <c r="D138" s="150" t="s">
        <v>741</v>
      </c>
      <c r="E138" s="30"/>
      <c r="F138" s="445">
        <f>SUM(F139)</f>
        <v>209822</v>
      </c>
      <c r="G138" s="445">
        <f t="shared" ref="G138:H138" si="56">SUM(G139)</f>
        <v>209822</v>
      </c>
      <c r="H138" s="445">
        <f t="shared" si="56"/>
        <v>209822</v>
      </c>
    </row>
    <row r="139" spans="1:8" s="43" customFormat="1" ht="31.5" x14ac:dyDescent="0.25">
      <c r="A139" s="76" t="s">
        <v>507</v>
      </c>
      <c r="B139" s="123" t="s">
        <v>203</v>
      </c>
      <c r="C139" s="155" t="s">
        <v>12</v>
      </c>
      <c r="D139" s="147" t="s">
        <v>741</v>
      </c>
      <c r="E139" s="53">
        <v>200</v>
      </c>
      <c r="F139" s="392">
        <f>SUM(прил3!H319)</f>
        <v>209822</v>
      </c>
      <c r="G139" s="392">
        <f>SUM(прил3!I319)</f>
        <v>209822</v>
      </c>
      <c r="H139" s="392">
        <f>SUM(прил3!J319)</f>
        <v>209822</v>
      </c>
    </row>
    <row r="140" spans="1:8" s="43" customFormat="1" ht="81" customHeight="1" x14ac:dyDescent="0.25">
      <c r="A140" s="75" t="s">
        <v>134</v>
      </c>
      <c r="B140" s="122" t="s">
        <v>203</v>
      </c>
      <c r="C140" s="158" t="s">
        <v>12</v>
      </c>
      <c r="D140" s="150" t="s">
        <v>421</v>
      </c>
      <c r="E140" s="30"/>
      <c r="F140" s="389">
        <f>SUM(F141:F142)</f>
        <v>180842891</v>
      </c>
      <c r="G140" s="389">
        <f t="shared" ref="G140:H140" si="57">SUM(G141:G142)</f>
        <v>191726122</v>
      </c>
      <c r="H140" s="389">
        <f t="shared" si="57"/>
        <v>191726122</v>
      </c>
    </row>
    <row r="141" spans="1:8" s="43" customFormat="1" ht="47.25" x14ac:dyDescent="0.25">
      <c r="A141" s="128" t="s">
        <v>75</v>
      </c>
      <c r="B141" s="123" t="s">
        <v>203</v>
      </c>
      <c r="C141" s="155" t="s">
        <v>12</v>
      </c>
      <c r="D141" s="147" t="s">
        <v>421</v>
      </c>
      <c r="E141" s="53">
        <v>100</v>
      </c>
      <c r="F141" s="392">
        <f>SUM(прил3!H321)</f>
        <v>176023383</v>
      </c>
      <c r="G141" s="392">
        <f>SUM(прил3!I321)</f>
        <v>186906614</v>
      </c>
      <c r="H141" s="392">
        <f>SUM(прил3!J321)</f>
        <v>186906614</v>
      </c>
    </row>
    <row r="142" spans="1:8" s="43" customFormat="1" ht="30.75" customHeight="1" x14ac:dyDescent="0.25">
      <c r="A142" s="76" t="s">
        <v>507</v>
      </c>
      <c r="B142" s="123" t="s">
        <v>203</v>
      </c>
      <c r="C142" s="155" t="s">
        <v>12</v>
      </c>
      <c r="D142" s="147" t="s">
        <v>421</v>
      </c>
      <c r="E142" s="53">
        <v>200</v>
      </c>
      <c r="F142" s="392">
        <f>SUM(прил3!H322)</f>
        <v>4819508</v>
      </c>
      <c r="G142" s="392">
        <f>SUM(прил3!I322)</f>
        <v>4819508</v>
      </c>
      <c r="H142" s="392">
        <f>SUM(прил3!J322)</f>
        <v>4819508</v>
      </c>
    </row>
    <row r="143" spans="1:8" s="43" customFormat="1" ht="18" customHeight="1" x14ac:dyDescent="0.25">
      <c r="A143" s="75" t="s">
        <v>873</v>
      </c>
      <c r="B143" s="122" t="s">
        <v>203</v>
      </c>
      <c r="C143" s="158" t="s">
        <v>12</v>
      </c>
      <c r="D143" s="150" t="s">
        <v>872</v>
      </c>
      <c r="E143" s="30"/>
      <c r="F143" s="389">
        <f>SUM(F144)</f>
        <v>6077682</v>
      </c>
      <c r="G143" s="389">
        <f t="shared" ref="G143:H143" si="58">SUM(G144)</f>
        <v>0</v>
      </c>
      <c r="H143" s="389">
        <f t="shared" si="58"/>
        <v>0</v>
      </c>
    </row>
    <row r="144" spans="1:8" s="43" customFormat="1" ht="34.5" customHeight="1" x14ac:dyDescent="0.25">
      <c r="A144" s="76" t="s">
        <v>507</v>
      </c>
      <c r="B144" s="123" t="s">
        <v>203</v>
      </c>
      <c r="C144" s="155" t="s">
        <v>12</v>
      </c>
      <c r="D144" s="147" t="s">
        <v>872</v>
      </c>
      <c r="E144" s="53">
        <v>200</v>
      </c>
      <c r="F144" s="392">
        <f>SUM(прил3!H324)</f>
        <v>6077682</v>
      </c>
      <c r="G144" s="392">
        <f>SUM(прил3!I324)</f>
        <v>0</v>
      </c>
      <c r="H144" s="392">
        <f>SUM(прил3!J324)</f>
        <v>0</v>
      </c>
    </row>
    <row r="145" spans="1:8" s="43" customFormat="1" ht="30.75" customHeight="1" x14ac:dyDescent="0.25">
      <c r="A145" s="75" t="s">
        <v>514</v>
      </c>
      <c r="B145" s="122" t="s">
        <v>203</v>
      </c>
      <c r="C145" s="158" t="s">
        <v>12</v>
      </c>
      <c r="D145" s="150" t="s">
        <v>513</v>
      </c>
      <c r="E145" s="30"/>
      <c r="F145" s="389">
        <f>SUM(F146:F147)</f>
        <v>142965</v>
      </c>
      <c r="G145" s="389">
        <f t="shared" ref="G145:H145" si="59">SUM(G146:G147)</f>
        <v>142965</v>
      </c>
      <c r="H145" s="389">
        <f t="shared" si="59"/>
        <v>142965</v>
      </c>
    </row>
    <row r="146" spans="1:8" s="43" customFormat="1" ht="48.75" customHeight="1" x14ac:dyDescent="0.25">
      <c r="A146" s="76" t="s">
        <v>75</v>
      </c>
      <c r="B146" s="123" t="s">
        <v>203</v>
      </c>
      <c r="C146" s="155" t="s">
        <v>12</v>
      </c>
      <c r="D146" s="147" t="s">
        <v>513</v>
      </c>
      <c r="E146" s="53">
        <v>100</v>
      </c>
      <c r="F146" s="392">
        <f>SUM(прил3!H326+прил3!H595)</f>
        <v>121212</v>
      </c>
      <c r="G146" s="392">
        <f>SUM(прил3!I326+прил3!I595)</f>
        <v>121212</v>
      </c>
      <c r="H146" s="392">
        <f>SUM(прил3!J326+прил3!J595)</f>
        <v>121212</v>
      </c>
    </row>
    <row r="147" spans="1:8" s="43" customFormat="1" ht="19.5" customHeight="1" x14ac:dyDescent="0.25">
      <c r="A147" s="76" t="s">
        <v>40</v>
      </c>
      <c r="B147" s="123" t="s">
        <v>203</v>
      </c>
      <c r="C147" s="155" t="s">
        <v>12</v>
      </c>
      <c r="D147" s="147" t="s">
        <v>513</v>
      </c>
      <c r="E147" s="53">
        <v>300</v>
      </c>
      <c r="F147" s="392">
        <f>SUM(прил3!H327)</f>
        <v>21753</v>
      </c>
      <c r="G147" s="392">
        <f>SUM(прил3!I327)</f>
        <v>21753</v>
      </c>
      <c r="H147" s="392">
        <f>SUM(прил3!J327)</f>
        <v>21753</v>
      </c>
    </row>
    <row r="148" spans="1:8" s="43" customFormat="1" ht="50.25" customHeight="1" x14ac:dyDescent="0.25">
      <c r="A148" s="75" t="s">
        <v>586</v>
      </c>
      <c r="B148" s="122" t="s">
        <v>203</v>
      </c>
      <c r="C148" s="158" t="s">
        <v>12</v>
      </c>
      <c r="D148" s="150" t="s">
        <v>585</v>
      </c>
      <c r="E148" s="30"/>
      <c r="F148" s="389">
        <f>SUM(F149)</f>
        <v>402981</v>
      </c>
      <c r="G148" s="389">
        <f t="shared" ref="G148:H148" si="60">SUM(G149)</f>
        <v>402981</v>
      </c>
      <c r="H148" s="389">
        <f t="shared" si="60"/>
        <v>402981</v>
      </c>
    </row>
    <row r="149" spans="1:8" s="43" customFormat="1" ht="34.5" customHeight="1" x14ac:dyDescent="0.25">
      <c r="A149" s="76" t="s">
        <v>507</v>
      </c>
      <c r="B149" s="123" t="s">
        <v>203</v>
      </c>
      <c r="C149" s="155" t="s">
        <v>12</v>
      </c>
      <c r="D149" s="147" t="s">
        <v>585</v>
      </c>
      <c r="E149" s="53">
        <v>200</v>
      </c>
      <c r="F149" s="392">
        <f>SUM(прил3!H329)</f>
        <v>402981</v>
      </c>
      <c r="G149" s="392">
        <f>SUM(прил3!I329)</f>
        <v>402981</v>
      </c>
      <c r="H149" s="392">
        <f>SUM(прил3!J329)</f>
        <v>402981</v>
      </c>
    </row>
    <row r="150" spans="1:8" s="43" customFormat="1" ht="64.5" customHeight="1" x14ac:dyDescent="0.25">
      <c r="A150" s="75" t="s">
        <v>557</v>
      </c>
      <c r="B150" s="122" t="s">
        <v>203</v>
      </c>
      <c r="C150" s="158" t="s">
        <v>12</v>
      </c>
      <c r="D150" s="150" t="s">
        <v>512</v>
      </c>
      <c r="E150" s="30"/>
      <c r="F150" s="389">
        <f>SUM(F151)</f>
        <v>402235</v>
      </c>
      <c r="G150" s="389">
        <f t="shared" ref="G150:H150" si="61">SUM(G151)</f>
        <v>402235</v>
      </c>
      <c r="H150" s="389">
        <f t="shared" si="61"/>
        <v>402235</v>
      </c>
    </row>
    <row r="151" spans="1:8" s="43" customFormat="1" ht="31.5" customHeight="1" x14ac:dyDescent="0.25">
      <c r="A151" s="76" t="s">
        <v>507</v>
      </c>
      <c r="B151" s="123" t="s">
        <v>203</v>
      </c>
      <c r="C151" s="155" t="s">
        <v>12</v>
      </c>
      <c r="D151" s="147" t="s">
        <v>512</v>
      </c>
      <c r="E151" s="53">
        <v>200</v>
      </c>
      <c r="F151" s="392">
        <f>SUM(прил3!H331)</f>
        <v>402235</v>
      </c>
      <c r="G151" s="392">
        <f>SUM(прил3!I331)</f>
        <v>402235</v>
      </c>
      <c r="H151" s="392">
        <f>SUM(прил3!J331)</f>
        <v>402235</v>
      </c>
    </row>
    <row r="152" spans="1:8" s="43" customFormat="1" ht="47.25" x14ac:dyDescent="0.25">
      <c r="A152" s="495" t="s">
        <v>774</v>
      </c>
      <c r="B152" s="213" t="s">
        <v>203</v>
      </c>
      <c r="C152" s="214" t="s">
        <v>12</v>
      </c>
      <c r="D152" s="215" t="s">
        <v>660</v>
      </c>
      <c r="E152" s="28"/>
      <c r="F152" s="389">
        <f>SUM(F153)</f>
        <v>2315286</v>
      </c>
      <c r="G152" s="389">
        <f t="shared" ref="G152:H152" si="62">SUM(G153)</f>
        <v>0</v>
      </c>
      <c r="H152" s="389">
        <f t="shared" si="62"/>
        <v>0</v>
      </c>
    </row>
    <row r="153" spans="1:8" s="43" customFormat="1" ht="31.5" x14ac:dyDescent="0.25">
      <c r="A153" s="110" t="s">
        <v>507</v>
      </c>
      <c r="B153" s="216" t="s">
        <v>203</v>
      </c>
      <c r="C153" s="217" t="s">
        <v>12</v>
      </c>
      <c r="D153" s="218" t="s">
        <v>660</v>
      </c>
      <c r="E153" s="2" t="s">
        <v>16</v>
      </c>
      <c r="F153" s="392">
        <f>SUM(прил3!H333)</f>
        <v>2315286</v>
      </c>
      <c r="G153" s="392">
        <f>SUM(прил3!I333)</f>
        <v>0</v>
      </c>
      <c r="H153" s="392">
        <f>SUM(прил3!J333)</f>
        <v>0</v>
      </c>
    </row>
    <row r="154" spans="1:8" s="43" customFormat="1" ht="47.25" x14ac:dyDescent="0.25">
      <c r="A154" s="495" t="s">
        <v>775</v>
      </c>
      <c r="B154" s="213" t="s">
        <v>203</v>
      </c>
      <c r="C154" s="214" t="s">
        <v>12</v>
      </c>
      <c r="D154" s="215" t="s">
        <v>661</v>
      </c>
      <c r="E154" s="28"/>
      <c r="F154" s="389">
        <f>SUM(F155)</f>
        <v>1994460</v>
      </c>
      <c r="G154" s="389">
        <f t="shared" ref="G154:H154" si="63">SUM(G155)</f>
        <v>0</v>
      </c>
      <c r="H154" s="389">
        <f t="shared" si="63"/>
        <v>0</v>
      </c>
    </row>
    <row r="155" spans="1:8" s="43" customFormat="1" ht="31.5" x14ac:dyDescent="0.25">
      <c r="A155" s="110" t="s">
        <v>507</v>
      </c>
      <c r="B155" s="216" t="s">
        <v>203</v>
      </c>
      <c r="C155" s="217" t="s">
        <v>12</v>
      </c>
      <c r="D155" s="218" t="s">
        <v>661</v>
      </c>
      <c r="E155" s="2" t="s">
        <v>16</v>
      </c>
      <c r="F155" s="392">
        <f>SUM(прил3!H335)</f>
        <v>1994460</v>
      </c>
      <c r="G155" s="392">
        <f>SUM(прил3!I335)</f>
        <v>0</v>
      </c>
      <c r="H155" s="392">
        <f>SUM(прил3!J335)</f>
        <v>0</v>
      </c>
    </row>
    <row r="156" spans="1:8" s="43" customFormat="1" ht="48.75" customHeight="1" x14ac:dyDescent="0.25">
      <c r="A156" s="149" t="s">
        <v>628</v>
      </c>
      <c r="B156" s="122" t="s">
        <v>203</v>
      </c>
      <c r="C156" s="158" t="s">
        <v>12</v>
      </c>
      <c r="D156" s="150" t="s">
        <v>627</v>
      </c>
      <c r="E156" s="30"/>
      <c r="F156" s="389">
        <f>SUM(F157:F158)</f>
        <v>4670134</v>
      </c>
      <c r="G156" s="389">
        <f t="shared" ref="G156:H156" si="64">SUM(G157:G158)</f>
        <v>4665347</v>
      </c>
      <c r="H156" s="389">
        <f t="shared" si="64"/>
        <v>4376382</v>
      </c>
    </row>
    <row r="157" spans="1:8" s="43" customFormat="1" ht="31.5" x14ac:dyDescent="0.25">
      <c r="A157" s="128" t="s">
        <v>507</v>
      </c>
      <c r="B157" s="123" t="s">
        <v>203</v>
      </c>
      <c r="C157" s="155" t="s">
        <v>12</v>
      </c>
      <c r="D157" s="147" t="s">
        <v>627</v>
      </c>
      <c r="E157" s="53">
        <v>200</v>
      </c>
      <c r="F157" s="392">
        <f>SUM(прил3!H337)</f>
        <v>4648207</v>
      </c>
      <c r="G157" s="392">
        <f>SUM(прил3!I337)</f>
        <v>4665347</v>
      </c>
      <c r="H157" s="392">
        <f>SUM(прил3!J337)</f>
        <v>4376382</v>
      </c>
    </row>
    <row r="158" spans="1:8" s="43" customFormat="1" ht="17.25" customHeight="1" x14ac:dyDescent="0.25">
      <c r="A158" s="76" t="s">
        <v>40</v>
      </c>
      <c r="B158" s="123" t="s">
        <v>203</v>
      </c>
      <c r="C158" s="155" t="s">
        <v>12</v>
      </c>
      <c r="D158" s="147" t="s">
        <v>627</v>
      </c>
      <c r="E158" s="53">
        <v>300</v>
      </c>
      <c r="F158" s="392">
        <f>SUM(прил3!H338)</f>
        <v>21927</v>
      </c>
      <c r="G158" s="392"/>
      <c r="H158" s="392"/>
    </row>
    <row r="159" spans="1:8" s="43" customFormat="1" ht="47.25" x14ac:dyDescent="0.25">
      <c r="A159" s="620" t="s">
        <v>821</v>
      </c>
      <c r="B159" s="213" t="s">
        <v>203</v>
      </c>
      <c r="C159" s="214" t="s">
        <v>12</v>
      </c>
      <c r="D159" s="215" t="s">
        <v>817</v>
      </c>
      <c r="E159" s="28"/>
      <c r="F159" s="389">
        <f>SUM(F160)</f>
        <v>37839805</v>
      </c>
      <c r="G159" s="389">
        <f t="shared" ref="G159:H165" si="65">SUM(G160)</f>
        <v>0</v>
      </c>
      <c r="H159" s="389">
        <f t="shared" si="65"/>
        <v>0</v>
      </c>
    </row>
    <row r="160" spans="1:8" s="43" customFormat="1" ht="31.5" x14ac:dyDescent="0.25">
      <c r="A160" s="522" t="s">
        <v>507</v>
      </c>
      <c r="B160" s="216" t="s">
        <v>203</v>
      </c>
      <c r="C160" s="217" t="s">
        <v>12</v>
      </c>
      <c r="D160" s="218" t="s">
        <v>817</v>
      </c>
      <c r="E160" s="2" t="s">
        <v>16</v>
      </c>
      <c r="F160" s="392">
        <f>SUM(прил3!H340)</f>
        <v>37839805</v>
      </c>
      <c r="G160" s="392">
        <f>SUM(прил3!I340)</f>
        <v>0</v>
      </c>
      <c r="H160" s="392">
        <f>SUM(прил3!J340)</f>
        <v>0</v>
      </c>
    </row>
    <row r="161" spans="1:8" s="43" customFormat="1" ht="47.25" x14ac:dyDescent="0.25">
      <c r="A161" s="620" t="s">
        <v>822</v>
      </c>
      <c r="B161" s="213" t="s">
        <v>203</v>
      </c>
      <c r="C161" s="214" t="s">
        <v>12</v>
      </c>
      <c r="D161" s="215" t="s">
        <v>818</v>
      </c>
      <c r="E161" s="28"/>
      <c r="F161" s="389">
        <f>SUM(F162)</f>
        <v>23111694</v>
      </c>
      <c r="G161" s="389">
        <f t="shared" si="65"/>
        <v>0</v>
      </c>
      <c r="H161" s="389">
        <f t="shared" si="65"/>
        <v>0</v>
      </c>
    </row>
    <row r="162" spans="1:8" s="43" customFormat="1" ht="31.5" x14ac:dyDescent="0.25">
      <c r="A162" s="522" t="s">
        <v>507</v>
      </c>
      <c r="B162" s="216" t="s">
        <v>203</v>
      </c>
      <c r="C162" s="217" t="s">
        <v>12</v>
      </c>
      <c r="D162" s="218" t="s">
        <v>818</v>
      </c>
      <c r="E162" s="2" t="s">
        <v>16</v>
      </c>
      <c r="F162" s="392">
        <f>SUM(прил3!H342)</f>
        <v>23111694</v>
      </c>
      <c r="G162" s="392">
        <f>SUM(прил3!I342)</f>
        <v>0</v>
      </c>
      <c r="H162" s="392">
        <f>SUM(прил3!J342)</f>
        <v>0</v>
      </c>
    </row>
    <row r="163" spans="1:8" s="43" customFormat="1" ht="63" x14ac:dyDescent="0.25">
      <c r="A163" s="620" t="s">
        <v>823</v>
      </c>
      <c r="B163" s="213" t="s">
        <v>203</v>
      </c>
      <c r="C163" s="214" t="s">
        <v>12</v>
      </c>
      <c r="D163" s="215" t="s">
        <v>819</v>
      </c>
      <c r="E163" s="28"/>
      <c r="F163" s="389">
        <f>SUM(F164)</f>
        <v>26374229</v>
      </c>
      <c r="G163" s="389">
        <f t="shared" si="65"/>
        <v>0</v>
      </c>
      <c r="H163" s="389">
        <f t="shared" si="65"/>
        <v>0</v>
      </c>
    </row>
    <row r="164" spans="1:8" s="43" customFormat="1" ht="31.5" x14ac:dyDescent="0.25">
      <c r="A164" s="522" t="s">
        <v>507</v>
      </c>
      <c r="B164" s="216" t="s">
        <v>203</v>
      </c>
      <c r="C164" s="217" t="s">
        <v>12</v>
      </c>
      <c r="D164" s="218" t="s">
        <v>819</v>
      </c>
      <c r="E164" s="2" t="s">
        <v>16</v>
      </c>
      <c r="F164" s="392">
        <f>SUM(прил3!H344)</f>
        <v>26374229</v>
      </c>
      <c r="G164" s="392">
        <f>SUM(прил3!I344)</f>
        <v>0</v>
      </c>
      <c r="H164" s="392">
        <f>SUM(прил3!J344)</f>
        <v>0</v>
      </c>
    </row>
    <row r="165" spans="1:8" s="43" customFormat="1" ht="63" x14ac:dyDescent="0.25">
      <c r="A165" s="620" t="s">
        <v>824</v>
      </c>
      <c r="B165" s="213" t="s">
        <v>203</v>
      </c>
      <c r="C165" s="214" t="s">
        <v>12</v>
      </c>
      <c r="D165" s="215" t="s">
        <v>820</v>
      </c>
      <c r="E165" s="28"/>
      <c r="F165" s="389">
        <f>SUM(F166)</f>
        <v>84834603</v>
      </c>
      <c r="G165" s="389">
        <f t="shared" si="65"/>
        <v>0</v>
      </c>
      <c r="H165" s="389">
        <f t="shared" si="65"/>
        <v>0</v>
      </c>
    </row>
    <row r="166" spans="1:8" s="43" customFormat="1" ht="31.5" x14ac:dyDescent="0.25">
      <c r="A166" s="522" t="s">
        <v>507</v>
      </c>
      <c r="B166" s="216" t="s">
        <v>203</v>
      </c>
      <c r="C166" s="217" t="s">
        <v>12</v>
      </c>
      <c r="D166" s="218" t="s">
        <v>820</v>
      </c>
      <c r="E166" s="2" t="s">
        <v>16</v>
      </c>
      <c r="F166" s="392">
        <f>SUM(прил3!H346)</f>
        <v>84834603</v>
      </c>
      <c r="G166" s="392">
        <f>SUM(прил3!I346)</f>
        <v>0</v>
      </c>
      <c r="H166" s="392">
        <f>SUM(прил3!J346)</f>
        <v>0</v>
      </c>
    </row>
    <row r="167" spans="1:8" s="43" customFormat="1" ht="80.25" customHeight="1" x14ac:dyDescent="0.25">
      <c r="A167" s="75" t="s">
        <v>855</v>
      </c>
      <c r="B167" s="122" t="s">
        <v>203</v>
      </c>
      <c r="C167" s="158" t="s">
        <v>12</v>
      </c>
      <c r="D167" s="150" t="s">
        <v>854</v>
      </c>
      <c r="E167" s="30"/>
      <c r="F167" s="389">
        <f>SUM(F168)</f>
        <v>10179472</v>
      </c>
      <c r="G167" s="389">
        <f t="shared" ref="G167:H167" si="66">SUM(G168)</f>
        <v>11952360</v>
      </c>
      <c r="H167" s="389">
        <f t="shared" si="66"/>
        <v>11952360</v>
      </c>
    </row>
    <row r="168" spans="1:8" s="43" customFormat="1" ht="48.75" customHeight="1" x14ac:dyDescent="0.25">
      <c r="A168" s="76" t="s">
        <v>75</v>
      </c>
      <c r="B168" s="123" t="s">
        <v>203</v>
      </c>
      <c r="C168" s="155" t="s">
        <v>12</v>
      </c>
      <c r="D168" s="147" t="s">
        <v>854</v>
      </c>
      <c r="E168" s="53">
        <v>100</v>
      </c>
      <c r="F168" s="392">
        <f>SUM(прил3!H348)</f>
        <v>10179472</v>
      </c>
      <c r="G168" s="392">
        <f>SUM(прил3!I348)</f>
        <v>11952360</v>
      </c>
      <c r="H168" s="392">
        <f>SUM(прил3!J348)</f>
        <v>11952360</v>
      </c>
    </row>
    <row r="169" spans="1:8" s="43" customFormat="1" ht="31.5" x14ac:dyDescent="0.25">
      <c r="A169" s="620" t="s">
        <v>787</v>
      </c>
      <c r="B169" s="213" t="s">
        <v>203</v>
      </c>
      <c r="C169" s="214" t="s">
        <v>12</v>
      </c>
      <c r="D169" s="215" t="s">
        <v>788</v>
      </c>
      <c r="E169" s="28"/>
      <c r="F169" s="389">
        <f>SUM(F170)</f>
        <v>7012567</v>
      </c>
      <c r="G169" s="389">
        <f t="shared" ref="G169:H169" si="67">SUM(G170)</f>
        <v>0</v>
      </c>
      <c r="H169" s="389">
        <f t="shared" si="67"/>
        <v>0</v>
      </c>
    </row>
    <row r="170" spans="1:8" s="43" customFormat="1" ht="31.5" x14ac:dyDescent="0.25">
      <c r="A170" s="522" t="s">
        <v>507</v>
      </c>
      <c r="B170" s="216" t="s">
        <v>203</v>
      </c>
      <c r="C170" s="217" t="s">
        <v>12</v>
      </c>
      <c r="D170" s="218" t="s">
        <v>788</v>
      </c>
      <c r="E170" s="2" t="s">
        <v>16</v>
      </c>
      <c r="F170" s="392">
        <f>SUM(прил3!H350)</f>
        <v>7012567</v>
      </c>
      <c r="G170" s="392">
        <f>SUM(прил3!I350)</f>
        <v>0</v>
      </c>
      <c r="H170" s="392">
        <f>SUM(прил3!J350)</f>
        <v>0</v>
      </c>
    </row>
    <row r="171" spans="1:8" s="43" customFormat="1" ht="32.25" customHeight="1" x14ac:dyDescent="0.25">
      <c r="A171" s="75" t="s">
        <v>504</v>
      </c>
      <c r="B171" s="122" t="s">
        <v>203</v>
      </c>
      <c r="C171" s="158" t="s">
        <v>12</v>
      </c>
      <c r="D171" s="150" t="s">
        <v>503</v>
      </c>
      <c r="E171" s="30"/>
      <c r="F171" s="389">
        <f>SUM(F172)</f>
        <v>3272598</v>
      </c>
      <c r="G171" s="389">
        <f t="shared" ref="G171:H171" si="68">SUM(G172)</f>
        <v>0</v>
      </c>
      <c r="H171" s="389">
        <f t="shared" si="68"/>
        <v>0</v>
      </c>
    </row>
    <row r="172" spans="1:8" s="43" customFormat="1" ht="33" customHeight="1" x14ac:dyDescent="0.25">
      <c r="A172" s="76" t="s">
        <v>507</v>
      </c>
      <c r="B172" s="123" t="s">
        <v>203</v>
      </c>
      <c r="C172" s="155" t="s">
        <v>12</v>
      </c>
      <c r="D172" s="147" t="s">
        <v>503</v>
      </c>
      <c r="E172" s="53">
        <v>200</v>
      </c>
      <c r="F172" s="392">
        <f>SUM(прил3!H352)</f>
        <v>3272598</v>
      </c>
      <c r="G172" s="392">
        <f>SUM(прил3!I352)</f>
        <v>0</v>
      </c>
      <c r="H172" s="392">
        <f>SUM(прил3!J352)</f>
        <v>0</v>
      </c>
    </row>
    <row r="173" spans="1:8" s="43" customFormat="1" ht="31.5" x14ac:dyDescent="0.25">
      <c r="A173" s="75" t="s">
        <v>422</v>
      </c>
      <c r="B173" s="122" t="s">
        <v>203</v>
      </c>
      <c r="C173" s="158" t="s">
        <v>12</v>
      </c>
      <c r="D173" s="150" t="s">
        <v>423</v>
      </c>
      <c r="E173" s="30"/>
      <c r="F173" s="389">
        <f>SUM(F174:F175)</f>
        <v>1258552</v>
      </c>
      <c r="G173" s="389">
        <f t="shared" ref="G173:H173" si="69">SUM(G174:G175)</f>
        <v>1373238</v>
      </c>
      <c r="H173" s="389">
        <f t="shared" si="69"/>
        <v>1373238</v>
      </c>
    </row>
    <row r="174" spans="1:8" s="43" customFormat="1" ht="47.25" x14ac:dyDescent="0.25">
      <c r="A174" s="76" t="s">
        <v>75</v>
      </c>
      <c r="B174" s="123" t="s">
        <v>203</v>
      </c>
      <c r="C174" s="155" t="s">
        <v>12</v>
      </c>
      <c r="D174" s="147" t="s">
        <v>423</v>
      </c>
      <c r="E174" s="53">
        <v>100</v>
      </c>
      <c r="F174" s="392">
        <f>SUM(прил3!H354)</f>
        <v>688885</v>
      </c>
      <c r="G174" s="392">
        <f>SUM(прил3!I354)</f>
        <v>755299</v>
      </c>
      <c r="H174" s="392">
        <f>SUM(прил3!J354)</f>
        <v>755299</v>
      </c>
    </row>
    <row r="175" spans="1:8" s="43" customFormat="1" ht="15.75" customHeight="1" x14ac:dyDescent="0.25">
      <c r="A175" s="76" t="s">
        <v>40</v>
      </c>
      <c r="B175" s="123" t="s">
        <v>203</v>
      </c>
      <c r="C175" s="155" t="s">
        <v>12</v>
      </c>
      <c r="D175" s="147" t="s">
        <v>423</v>
      </c>
      <c r="E175" s="53">
        <v>300</v>
      </c>
      <c r="F175" s="392">
        <f>SUM(прил3!H355+прил3!H597)</f>
        <v>569667</v>
      </c>
      <c r="G175" s="392">
        <f>SUM(прил3!I355+прил3!I597)</f>
        <v>617939</v>
      </c>
      <c r="H175" s="392">
        <f>SUM(прил3!J355+прил3!J597)</f>
        <v>617939</v>
      </c>
    </row>
    <row r="176" spans="1:8" s="43" customFormat="1" ht="49.5" customHeight="1" x14ac:dyDescent="0.25">
      <c r="A176" s="75" t="s">
        <v>586</v>
      </c>
      <c r="B176" s="122" t="s">
        <v>203</v>
      </c>
      <c r="C176" s="158" t="s">
        <v>12</v>
      </c>
      <c r="D176" s="150" t="s">
        <v>587</v>
      </c>
      <c r="E176" s="30"/>
      <c r="F176" s="389">
        <f>SUM(F177)</f>
        <v>706537</v>
      </c>
      <c r="G176" s="389">
        <f t="shared" ref="G176:H176" si="70">SUM(G177)</f>
        <v>903000</v>
      </c>
      <c r="H176" s="389">
        <f t="shared" si="70"/>
        <v>903000</v>
      </c>
    </row>
    <row r="177" spans="1:8" s="43" customFormat="1" ht="33" customHeight="1" x14ac:dyDescent="0.25">
      <c r="A177" s="76" t="s">
        <v>507</v>
      </c>
      <c r="B177" s="123" t="s">
        <v>203</v>
      </c>
      <c r="C177" s="155" t="s">
        <v>12</v>
      </c>
      <c r="D177" s="147" t="s">
        <v>587</v>
      </c>
      <c r="E177" s="53">
        <v>200</v>
      </c>
      <c r="F177" s="392">
        <f>SUM(прил3!H357)</f>
        <v>706537</v>
      </c>
      <c r="G177" s="392">
        <f>SUM(прил3!I357)</f>
        <v>903000</v>
      </c>
      <c r="H177" s="392">
        <f>SUM(прил3!J357)</f>
        <v>903000</v>
      </c>
    </row>
    <row r="178" spans="1:8" s="43" customFormat="1" ht="47.25" x14ac:dyDescent="0.25">
      <c r="A178" s="75" t="s">
        <v>549</v>
      </c>
      <c r="B178" s="122" t="s">
        <v>203</v>
      </c>
      <c r="C178" s="158" t="s">
        <v>12</v>
      </c>
      <c r="D178" s="150" t="s">
        <v>424</v>
      </c>
      <c r="E178" s="30"/>
      <c r="F178" s="389">
        <f>SUM(F179+F180)</f>
        <v>3893189</v>
      </c>
      <c r="G178" s="389">
        <f t="shared" ref="G178:H178" si="71">SUM(G179+G180)</f>
        <v>3736705</v>
      </c>
      <c r="H178" s="389">
        <f t="shared" si="71"/>
        <v>3736705</v>
      </c>
    </row>
    <row r="179" spans="1:8" s="43" customFormat="1" ht="30.75" customHeight="1" x14ac:dyDescent="0.25">
      <c r="A179" s="76" t="s">
        <v>507</v>
      </c>
      <c r="B179" s="123" t="s">
        <v>203</v>
      </c>
      <c r="C179" s="155" t="s">
        <v>12</v>
      </c>
      <c r="D179" s="147" t="s">
        <v>424</v>
      </c>
      <c r="E179" s="53">
        <v>200</v>
      </c>
      <c r="F179" s="392">
        <f>SUM(прил3!H359)</f>
        <v>3797249</v>
      </c>
      <c r="G179" s="392">
        <f>SUM(прил3!I359)</f>
        <v>3736705</v>
      </c>
      <c r="H179" s="392">
        <f>SUM(прил3!J359)</f>
        <v>3736705</v>
      </c>
    </row>
    <row r="180" spans="1:8" s="43" customFormat="1" ht="17.25" customHeight="1" x14ac:dyDescent="0.25">
      <c r="A180" s="76" t="s">
        <v>40</v>
      </c>
      <c r="B180" s="123" t="s">
        <v>203</v>
      </c>
      <c r="C180" s="155" t="s">
        <v>12</v>
      </c>
      <c r="D180" s="147" t="s">
        <v>424</v>
      </c>
      <c r="E180" s="53">
        <v>300</v>
      </c>
      <c r="F180" s="392">
        <f>SUM(прил3!H360)</f>
        <v>95940</v>
      </c>
      <c r="G180" s="392">
        <f>SUM(прил3!I360)</f>
        <v>0</v>
      </c>
      <c r="H180" s="392">
        <f>SUM(прил3!J360)</f>
        <v>0</v>
      </c>
    </row>
    <row r="181" spans="1:8" s="43" customFormat="1" ht="47.25" x14ac:dyDescent="0.25">
      <c r="A181" s="495" t="s">
        <v>776</v>
      </c>
      <c r="B181" s="213" t="s">
        <v>203</v>
      </c>
      <c r="C181" s="214" t="s">
        <v>12</v>
      </c>
      <c r="D181" s="215" t="s">
        <v>662</v>
      </c>
      <c r="E181" s="28"/>
      <c r="F181" s="389">
        <f>SUM(F182)</f>
        <v>1543524</v>
      </c>
      <c r="G181" s="389">
        <f t="shared" ref="G181:H181" si="72">SUM(G182)</f>
        <v>0</v>
      </c>
      <c r="H181" s="389">
        <f t="shared" si="72"/>
        <v>0</v>
      </c>
    </row>
    <row r="182" spans="1:8" s="43" customFormat="1" ht="31.5" x14ac:dyDescent="0.25">
      <c r="A182" s="110" t="s">
        <v>507</v>
      </c>
      <c r="B182" s="252" t="s">
        <v>203</v>
      </c>
      <c r="C182" s="253" t="s">
        <v>12</v>
      </c>
      <c r="D182" s="218" t="s">
        <v>662</v>
      </c>
      <c r="E182" s="44" t="s">
        <v>16</v>
      </c>
      <c r="F182" s="392">
        <f>SUM(прил3!H362)</f>
        <v>1543524</v>
      </c>
      <c r="G182" s="392">
        <f>SUM(прил3!I362)</f>
        <v>0</v>
      </c>
      <c r="H182" s="392">
        <f>SUM(прил3!J362)</f>
        <v>0</v>
      </c>
    </row>
    <row r="183" spans="1:8" s="43" customFormat="1" ht="48" customHeight="1" x14ac:dyDescent="0.25">
      <c r="A183" s="618" t="s">
        <v>777</v>
      </c>
      <c r="B183" s="213" t="s">
        <v>203</v>
      </c>
      <c r="C183" s="214" t="s">
        <v>12</v>
      </c>
      <c r="D183" s="215" t="s">
        <v>663</v>
      </c>
      <c r="E183" s="28"/>
      <c r="F183" s="389">
        <f>SUM(F184)</f>
        <v>1329640</v>
      </c>
      <c r="G183" s="389">
        <f t="shared" ref="G183:H183" si="73">SUM(G184)</f>
        <v>0</v>
      </c>
      <c r="H183" s="389">
        <f t="shared" si="73"/>
        <v>0</v>
      </c>
    </row>
    <row r="184" spans="1:8" s="43" customFormat="1" ht="31.5" x14ac:dyDescent="0.25">
      <c r="A184" s="110" t="s">
        <v>507</v>
      </c>
      <c r="B184" s="252" t="s">
        <v>203</v>
      </c>
      <c r="C184" s="253" t="s">
        <v>12</v>
      </c>
      <c r="D184" s="218" t="s">
        <v>663</v>
      </c>
      <c r="E184" s="44" t="s">
        <v>16</v>
      </c>
      <c r="F184" s="392">
        <f>SUM(прил3!H364)</f>
        <v>1329640</v>
      </c>
      <c r="G184" s="392">
        <f>SUM(прил3!I364)</f>
        <v>0</v>
      </c>
      <c r="H184" s="392">
        <f>SUM(прил3!J364)</f>
        <v>0</v>
      </c>
    </row>
    <row r="185" spans="1:8" s="43" customFormat="1" ht="15.75" x14ac:dyDescent="0.25">
      <c r="A185" s="621" t="s">
        <v>789</v>
      </c>
      <c r="B185" s="213" t="s">
        <v>203</v>
      </c>
      <c r="C185" s="214" t="s">
        <v>12</v>
      </c>
      <c r="D185" s="215" t="s">
        <v>790</v>
      </c>
      <c r="E185" s="28"/>
      <c r="F185" s="389">
        <f>SUM(F186)</f>
        <v>143113</v>
      </c>
      <c r="G185" s="389">
        <f t="shared" ref="G185:H185" si="74">SUM(G186)</f>
        <v>0</v>
      </c>
      <c r="H185" s="389">
        <f t="shared" si="74"/>
        <v>0</v>
      </c>
    </row>
    <row r="186" spans="1:8" s="43" customFormat="1" ht="31.5" x14ac:dyDescent="0.25">
      <c r="A186" s="527" t="s">
        <v>507</v>
      </c>
      <c r="B186" s="252" t="s">
        <v>203</v>
      </c>
      <c r="C186" s="253" t="s">
        <v>12</v>
      </c>
      <c r="D186" s="254" t="s">
        <v>790</v>
      </c>
      <c r="E186" s="44" t="s">
        <v>16</v>
      </c>
      <c r="F186" s="392">
        <f>SUM(прил3!H366)</f>
        <v>143113</v>
      </c>
      <c r="G186" s="392">
        <f>SUM(прил3!I366)</f>
        <v>0</v>
      </c>
      <c r="H186" s="392">
        <f>SUM(прил3!J366)</f>
        <v>0</v>
      </c>
    </row>
    <row r="187" spans="1:8" s="43" customFormat="1" ht="31.5" x14ac:dyDescent="0.25">
      <c r="A187" s="75" t="s">
        <v>83</v>
      </c>
      <c r="B187" s="122" t="s">
        <v>203</v>
      </c>
      <c r="C187" s="158" t="s">
        <v>12</v>
      </c>
      <c r="D187" s="150" t="s">
        <v>391</v>
      </c>
      <c r="E187" s="30"/>
      <c r="F187" s="389">
        <f>SUM(F188:F190)</f>
        <v>22665305</v>
      </c>
      <c r="G187" s="389">
        <f t="shared" ref="G187:H187" si="75">SUM(G188:G190)</f>
        <v>16697752</v>
      </c>
      <c r="H187" s="389">
        <f t="shared" si="75"/>
        <v>13506625</v>
      </c>
    </row>
    <row r="188" spans="1:8" s="43" customFormat="1" ht="47.25" x14ac:dyDescent="0.25">
      <c r="A188" s="76" t="s">
        <v>75</v>
      </c>
      <c r="B188" s="123" t="s">
        <v>203</v>
      </c>
      <c r="C188" s="155" t="s">
        <v>12</v>
      </c>
      <c r="D188" s="147" t="s">
        <v>391</v>
      </c>
      <c r="E188" s="53">
        <v>100</v>
      </c>
      <c r="F188" s="392">
        <f>SUM(прил3!H368)</f>
        <v>2527464</v>
      </c>
      <c r="G188" s="392">
        <f>SUM(прил3!I368)</f>
        <v>1723273</v>
      </c>
      <c r="H188" s="392">
        <f>SUM(прил3!J368)</f>
        <v>1723273</v>
      </c>
    </row>
    <row r="189" spans="1:8" s="43" customFormat="1" ht="30" customHeight="1" x14ac:dyDescent="0.25">
      <c r="A189" s="76" t="s">
        <v>507</v>
      </c>
      <c r="B189" s="123" t="s">
        <v>203</v>
      </c>
      <c r="C189" s="155" t="s">
        <v>12</v>
      </c>
      <c r="D189" s="147" t="s">
        <v>391</v>
      </c>
      <c r="E189" s="53">
        <v>200</v>
      </c>
      <c r="F189" s="392">
        <f>SUM(прил3!H369)</f>
        <v>17830755</v>
      </c>
      <c r="G189" s="392">
        <f>SUM(прил3!I369)</f>
        <v>12735573</v>
      </c>
      <c r="H189" s="392">
        <f>SUM(прил3!J369)</f>
        <v>9544446</v>
      </c>
    </row>
    <row r="190" spans="1:8" s="43" customFormat="1" ht="16.5" customHeight="1" x14ac:dyDescent="0.25">
      <c r="A190" s="76" t="s">
        <v>18</v>
      </c>
      <c r="B190" s="123" t="s">
        <v>203</v>
      </c>
      <c r="C190" s="155" t="s">
        <v>12</v>
      </c>
      <c r="D190" s="147" t="s">
        <v>391</v>
      </c>
      <c r="E190" s="53">
        <v>800</v>
      </c>
      <c r="F190" s="392">
        <f>SUM(прил3!H370)</f>
        <v>2307086</v>
      </c>
      <c r="G190" s="392">
        <f>SUM(прил3!I370)</f>
        <v>2238906</v>
      </c>
      <c r="H190" s="392">
        <f>SUM(прил3!J370)</f>
        <v>2238906</v>
      </c>
    </row>
    <row r="191" spans="1:8" s="43" customFormat="1" ht="33.75" hidden="1" customHeight="1" x14ac:dyDescent="0.25">
      <c r="A191" s="75" t="s">
        <v>554</v>
      </c>
      <c r="B191" s="122" t="s">
        <v>203</v>
      </c>
      <c r="C191" s="158" t="s">
        <v>12</v>
      </c>
      <c r="D191" s="150" t="s">
        <v>553</v>
      </c>
      <c r="E191" s="30"/>
      <c r="F191" s="389">
        <f>SUM(F192:F192)</f>
        <v>0</v>
      </c>
      <c r="G191" s="389">
        <f t="shared" ref="G191:H191" si="76">SUM(G192:G192)</f>
        <v>0</v>
      </c>
      <c r="H191" s="389">
        <f t="shared" si="76"/>
        <v>0</v>
      </c>
    </row>
    <row r="192" spans="1:8" s="43" customFormat="1" ht="16.5" hidden="1" customHeight="1" x14ac:dyDescent="0.25">
      <c r="A192" s="76" t="s">
        <v>40</v>
      </c>
      <c r="B192" s="123" t="s">
        <v>203</v>
      </c>
      <c r="C192" s="155" t="s">
        <v>12</v>
      </c>
      <c r="D192" s="147" t="s">
        <v>553</v>
      </c>
      <c r="E192" s="53">
        <v>300</v>
      </c>
      <c r="F192" s="392">
        <f>SUM(прил3!H599)</f>
        <v>0</v>
      </c>
      <c r="G192" s="392">
        <f>SUM(прил3!I599)</f>
        <v>0</v>
      </c>
      <c r="H192" s="392">
        <f>SUM(прил3!J599)</f>
        <v>0</v>
      </c>
    </row>
    <row r="193" spans="1:8" s="43" customFormat="1" ht="30.75" customHeight="1" x14ac:dyDescent="0.25">
      <c r="A193" s="75" t="s">
        <v>502</v>
      </c>
      <c r="B193" s="122" t="s">
        <v>203</v>
      </c>
      <c r="C193" s="158" t="s">
        <v>12</v>
      </c>
      <c r="D193" s="150" t="s">
        <v>501</v>
      </c>
      <c r="E193" s="30"/>
      <c r="F193" s="389">
        <f>SUM(F194)</f>
        <v>718531</v>
      </c>
      <c r="G193" s="389">
        <f t="shared" ref="G193:H193" si="77">SUM(G194)</f>
        <v>0</v>
      </c>
      <c r="H193" s="389">
        <f t="shared" si="77"/>
        <v>0</v>
      </c>
    </row>
    <row r="194" spans="1:8" s="43" customFormat="1" ht="31.5" customHeight="1" x14ac:dyDescent="0.25">
      <c r="A194" s="76" t="s">
        <v>507</v>
      </c>
      <c r="B194" s="123" t="s">
        <v>203</v>
      </c>
      <c r="C194" s="155" t="s">
        <v>12</v>
      </c>
      <c r="D194" s="147" t="s">
        <v>501</v>
      </c>
      <c r="E194" s="53" t="s">
        <v>16</v>
      </c>
      <c r="F194" s="392">
        <f>SUM(прил3!H372)</f>
        <v>718531</v>
      </c>
      <c r="G194" s="392">
        <f>SUM(прил3!I372)</f>
        <v>0</v>
      </c>
      <c r="H194" s="392">
        <f>SUM(прил3!J372)</f>
        <v>0</v>
      </c>
    </row>
    <row r="195" spans="1:8" s="43" customFormat="1" ht="18.75" hidden="1" customHeight="1" x14ac:dyDescent="0.25">
      <c r="A195" s="75" t="s">
        <v>506</v>
      </c>
      <c r="B195" s="122" t="s">
        <v>203</v>
      </c>
      <c r="C195" s="158" t="s">
        <v>12</v>
      </c>
      <c r="D195" s="150" t="s">
        <v>505</v>
      </c>
      <c r="E195" s="30"/>
      <c r="F195" s="389">
        <f>SUM(F196)</f>
        <v>0</v>
      </c>
      <c r="G195" s="389">
        <f t="shared" ref="G195:H195" si="78">SUM(G196)</f>
        <v>0</v>
      </c>
      <c r="H195" s="389">
        <f t="shared" si="78"/>
        <v>0</v>
      </c>
    </row>
    <row r="196" spans="1:8" s="43" customFormat="1" ht="30.75" hidden="1" customHeight="1" x14ac:dyDescent="0.25">
      <c r="A196" s="76" t="s">
        <v>507</v>
      </c>
      <c r="B196" s="123" t="s">
        <v>203</v>
      </c>
      <c r="C196" s="155" t="s">
        <v>12</v>
      </c>
      <c r="D196" s="147" t="s">
        <v>505</v>
      </c>
      <c r="E196" s="53">
        <v>200</v>
      </c>
      <c r="F196" s="392">
        <f>SUM(прил3!H374)</f>
        <v>0</v>
      </c>
      <c r="G196" s="392">
        <f>SUM(прил3!I374)</f>
        <v>0</v>
      </c>
      <c r="H196" s="392">
        <f>SUM(прил3!J374)</f>
        <v>0</v>
      </c>
    </row>
    <row r="197" spans="1:8" s="43" customFormat="1" ht="30.75" customHeight="1" x14ac:dyDescent="0.25">
      <c r="A197" s="75" t="s">
        <v>580</v>
      </c>
      <c r="B197" s="122" t="s">
        <v>203</v>
      </c>
      <c r="C197" s="158" t="s">
        <v>12</v>
      </c>
      <c r="D197" s="150" t="s">
        <v>579</v>
      </c>
      <c r="E197" s="30"/>
      <c r="F197" s="389">
        <f>SUM(F198:F199)</f>
        <v>913920</v>
      </c>
      <c r="G197" s="389">
        <f t="shared" ref="G197:H197" si="79">SUM(G198:G199)</f>
        <v>798488</v>
      </c>
      <c r="H197" s="389">
        <f t="shared" si="79"/>
        <v>798488</v>
      </c>
    </row>
    <row r="198" spans="1:8" s="43" customFormat="1" ht="31.5" customHeight="1" x14ac:dyDescent="0.25">
      <c r="A198" s="76" t="s">
        <v>507</v>
      </c>
      <c r="B198" s="123" t="s">
        <v>203</v>
      </c>
      <c r="C198" s="155" t="s">
        <v>12</v>
      </c>
      <c r="D198" s="147" t="s">
        <v>579</v>
      </c>
      <c r="E198" s="53">
        <v>200</v>
      </c>
      <c r="F198" s="392">
        <f>SUM(прил3!H376)</f>
        <v>913920</v>
      </c>
      <c r="G198" s="392">
        <f>SUM(прил3!I376)</f>
        <v>798488</v>
      </c>
      <c r="H198" s="392">
        <f>SUM(прил3!J376)</f>
        <v>798488</v>
      </c>
    </row>
    <row r="199" spans="1:8" s="43" customFormat="1" ht="19.5" hidden="1" customHeight="1" x14ac:dyDescent="0.25">
      <c r="A199" s="61" t="s">
        <v>40</v>
      </c>
      <c r="B199" s="123" t="s">
        <v>203</v>
      </c>
      <c r="C199" s="155" t="s">
        <v>12</v>
      </c>
      <c r="D199" s="147" t="s">
        <v>579</v>
      </c>
      <c r="E199" s="53">
        <v>300</v>
      </c>
      <c r="F199" s="392">
        <f>SUM(прил3!H377)</f>
        <v>0</v>
      </c>
      <c r="G199" s="392">
        <f>SUM(прил3!I377)</f>
        <v>0</v>
      </c>
      <c r="H199" s="392">
        <f>SUM(прил3!J377)</f>
        <v>0</v>
      </c>
    </row>
    <row r="200" spans="1:8" s="43" customFormat="1" ht="18" customHeight="1" x14ac:dyDescent="0.25">
      <c r="A200" s="75" t="s">
        <v>426</v>
      </c>
      <c r="B200" s="122" t="s">
        <v>203</v>
      </c>
      <c r="C200" s="158" t="s">
        <v>12</v>
      </c>
      <c r="D200" s="150" t="s">
        <v>427</v>
      </c>
      <c r="E200" s="30"/>
      <c r="F200" s="389">
        <f>SUM(F201)</f>
        <v>42227</v>
      </c>
      <c r="G200" s="389">
        <f t="shared" ref="G200:H200" si="80">SUM(G201)</f>
        <v>0</v>
      </c>
      <c r="H200" s="389">
        <f t="shared" si="80"/>
        <v>0</v>
      </c>
    </row>
    <row r="201" spans="1:8" s="43" customFormat="1" ht="31.5" customHeight="1" x14ac:dyDescent="0.25">
      <c r="A201" s="76" t="s">
        <v>507</v>
      </c>
      <c r="B201" s="123" t="s">
        <v>203</v>
      </c>
      <c r="C201" s="155" t="s">
        <v>12</v>
      </c>
      <c r="D201" s="147" t="s">
        <v>427</v>
      </c>
      <c r="E201" s="53" t="s">
        <v>16</v>
      </c>
      <c r="F201" s="392">
        <f>SUM(прил3!H379)</f>
        <v>42227</v>
      </c>
      <c r="G201" s="392">
        <f>SUM(прил3!I379)</f>
        <v>0</v>
      </c>
      <c r="H201" s="392">
        <f>SUM(прил3!J379)</f>
        <v>0</v>
      </c>
    </row>
    <row r="202" spans="1:8" s="43" customFormat="1" ht="18" customHeight="1" x14ac:dyDescent="0.25">
      <c r="A202" s="466" t="s">
        <v>608</v>
      </c>
      <c r="B202" s="467" t="s">
        <v>203</v>
      </c>
      <c r="C202" s="468" t="s">
        <v>605</v>
      </c>
      <c r="D202" s="318" t="s">
        <v>360</v>
      </c>
      <c r="E202" s="309"/>
      <c r="F202" s="390">
        <f>SUM(F203)</f>
        <v>0</v>
      </c>
      <c r="G202" s="390">
        <f t="shared" ref="G202:H203" si="81">SUM(G203)</f>
        <v>4507770</v>
      </c>
      <c r="H202" s="390">
        <f t="shared" si="81"/>
        <v>0</v>
      </c>
    </row>
    <row r="203" spans="1:8" s="43" customFormat="1" ht="111.75" customHeight="1" x14ac:dyDescent="0.25">
      <c r="A203" s="465" t="s">
        <v>858</v>
      </c>
      <c r="B203" s="213" t="s">
        <v>203</v>
      </c>
      <c r="C203" s="214" t="s">
        <v>605</v>
      </c>
      <c r="D203" s="215" t="s">
        <v>816</v>
      </c>
      <c r="E203" s="30"/>
      <c r="F203" s="389">
        <f>SUM(F204)</f>
        <v>0</v>
      </c>
      <c r="G203" s="389">
        <f t="shared" si="81"/>
        <v>4507770</v>
      </c>
      <c r="H203" s="389">
        <f t="shared" si="81"/>
        <v>0</v>
      </c>
    </row>
    <row r="204" spans="1:8" s="43" customFormat="1" ht="31.5" customHeight="1" x14ac:dyDescent="0.25">
      <c r="A204" s="76" t="s">
        <v>507</v>
      </c>
      <c r="B204" s="216" t="s">
        <v>203</v>
      </c>
      <c r="C204" s="217" t="s">
        <v>605</v>
      </c>
      <c r="D204" s="218" t="s">
        <v>816</v>
      </c>
      <c r="E204" s="53">
        <v>200</v>
      </c>
      <c r="F204" s="392">
        <f>SUM(прил3!H382)</f>
        <v>0</v>
      </c>
      <c r="G204" s="392">
        <f>SUM(прил3!I382)</f>
        <v>4507770</v>
      </c>
      <c r="H204" s="392">
        <f>SUM(прил3!J382)</f>
        <v>0</v>
      </c>
    </row>
    <row r="205" spans="1:8" s="43" customFormat="1" ht="18.75" customHeight="1" x14ac:dyDescent="0.25">
      <c r="A205" s="470" t="s">
        <v>610</v>
      </c>
      <c r="B205" s="467" t="s">
        <v>204</v>
      </c>
      <c r="C205" s="468" t="s">
        <v>606</v>
      </c>
      <c r="D205" s="469" t="s">
        <v>360</v>
      </c>
      <c r="E205" s="309"/>
      <c r="F205" s="390">
        <f>SUM(F206)</f>
        <v>2153570</v>
      </c>
      <c r="G205" s="390">
        <f t="shared" ref="G205:H206" si="82">SUM(G206)</f>
        <v>0</v>
      </c>
      <c r="H205" s="390">
        <f t="shared" si="82"/>
        <v>0</v>
      </c>
    </row>
    <row r="206" spans="1:8" s="43" customFormat="1" ht="48.75" customHeight="1" x14ac:dyDescent="0.25">
      <c r="A206" s="479" t="s">
        <v>813</v>
      </c>
      <c r="B206" s="213" t="s">
        <v>203</v>
      </c>
      <c r="C206" s="214" t="s">
        <v>606</v>
      </c>
      <c r="D206" s="215" t="s">
        <v>814</v>
      </c>
      <c r="E206" s="30"/>
      <c r="F206" s="389">
        <f>SUM(F207)</f>
        <v>2153570</v>
      </c>
      <c r="G206" s="389">
        <f t="shared" si="82"/>
        <v>0</v>
      </c>
      <c r="H206" s="389">
        <f t="shared" si="82"/>
        <v>0</v>
      </c>
    </row>
    <row r="207" spans="1:8" s="43" customFormat="1" ht="31.5" customHeight="1" x14ac:dyDescent="0.25">
      <c r="A207" s="76" t="s">
        <v>507</v>
      </c>
      <c r="B207" s="216" t="s">
        <v>203</v>
      </c>
      <c r="C207" s="217" t="s">
        <v>606</v>
      </c>
      <c r="D207" s="218" t="s">
        <v>814</v>
      </c>
      <c r="E207" s="53">
        <v>200</v>
      </c>
      <c r="F207" s="392">
        <f>SUM(прил3!H385)</f>
        <v>2153570</v>
      </c>
      <c r="G207" s="392">
        <f>SUM(прил3!I385)</f>
        <v>0</v>
      </c>
      <c r="H207" s="392">
        <f>SUM(прил3!J385)</f>
        <v>0</v>
      </c>
    </row>
    <row r="208" spans="1:8" s="43" customFormat="1" ht="15.75" customHeight="1" x14ac:dyDescent="0.25">
      <c r="A208" s="466" t="s">
        <v>609</v>
      </c>
      <c r="B208" s="467" t="s">
        <v>203</v>
      </c>
      <c r="C208" s="468" t="s">
        <v>607</v>
      </c>
      <c r="D208" s="469" t="s">
        <v>360</v>
      </c>
      <c r="E208" s="309"/>
      <c r="F208" s="390">
        <f>SUM(F209)</f>
        <v>0</v>
      </c>
      <c r="G208" s="390">
        <f t="shared" ref="G208:H212" si="83">SUM(G209)</f>
        <v>3533896</v>
      </c>
      <c r="H208" s="390">
        <f t="shared" si="83"/>
        <v>0</v>
      </c>
    </row>
    <row r="209" spans="1:8" s="43" customFormat="1" ht="65.25" customHeight="1" x14ac:dyDescent="0.25">
      <c r="A209" s="465" t="s">
        <v>859</v>
      </c>
      <c r="B209" s="213" t="s">
        <v>203</v>
      </c>
      <c r="C209" s="214" t="s">
        <v>607</v>
      </c>
      <c r="D209" s="215" t="s">
        <v>815</v>
      </c>
      <c r="E209" s="30"/>
      <c r="F209" s="389">
        <f>SUM(F210)</f>
        <v>0</v>
      </c>
      <c r="G209" s="389">
        <f t="shared" si="83"/>
        <v>3533896</v>
      </c>
      <c r="H209" s="389">
        <f t="shared" si="83"/>
        <v>0</v>
      </c>
    </row>
    <row r="210" spans="1:8" s="43" customFormat="1" ht="31.5" customHeight="1" x14ac:dyDescent="0.25">
      <c r="A210" s="76" t="s">
        <v>507</v>
      </c>
      <c r="B210" s="216" t="s">
        <v>203</v>
      </c>
      <c r="C210" s="217" t="s">
        <v>607</v>
      </c>
      <c r="D210" s="218" t="s">
        <v>815</v>
      </c>
      <c r="E210" s="53">
        <v>200</v>
      </c>
      <c r="F210" s="392">
        <f>SUM(прил3!H388)</f>
        <v>0</v>
      </c>
      <c r="G210" s="392">
        <f>SUM(прил3!I388)</f>
        <v>3533896</v>
      </c>
      <c r="H210" s="392">
        <f>SUM(прил3!J388)</f>
        <v>0</v>
      </c>
    </row>
    <row r="211" spans="1:8" s="43" customFormat="1" ht="30.75" customHeight="1" x14ac:dyDescent="0.25">
      <c r="A211" s="466" t="s">
        <v>830</v>
      </c>
      <c r="B211" s="467" t="s">
        <v>203</v>
      </c>
      <c r="C211" s="468" t="s">
        <v>829</v>
      </c>
      <c r="D211" s="469" t="s">
        <v>360</v>
      </c>
      <c r="E211" s="309"/>
      <c r="F211" s="390">
        <f>SUM(F212)</f>
        <v>1692955</v>
      </c>
      <c r="G211" s="390">
        <f t="shared" si="83"/>
        <v>1668883</v>
      </c>
      <c r="H211" s="390">
        <f t="shared" si="83"/>
        <v>1668883</v>
      </c>
    </row>
    <row r="212" spans="1:8" s="43" customFormat="1" ht="48" customHeight="1" x14ac:dyDescent="0.25">
      <c r="A212" s="465" t="s">
        <v>856</v>
      </c>
      <c r="B212" s="213" t="s">
        <v>203</v>
      </c>
      <c r="C212" s="214" t="s">
        <v>829</v>
      </c>
      <c r="D212" s="215" t="s">
        <v>857</v>
      </c>
      <c r="E212" s="30"/>
      <c r="F212" s="389">
        <f>SUM(F213)</f>
        <v>1692955</v>
      </c>
      <c r="G212" s="389">
        <f t="shared" si="83"/>
        <v>1668883</v>
      </c>
      <c r="H212" s="389">
        <f t="shared" si="83"/>
        <v>1668883</v>
      </c>
    </row>
    <row r="213" spans="1:8" s="43" customFormat="1" ht="48" customHeight="1" x14ac:dyDescent="0.25">
      <c r="A213" s="76" t="s">
        <v>75</v>
      </c>
      <c r="B213" s="216" t="s">
        <v>203</v>
      </c>
      <c r="C213" s="217" t="s">
        <v>829</v>
      </c>
      <c r="D213" s="218" t="s">
        <v>857</v>
      </c>
      <c r="E213" s="53">
        <v>100</v>
      </c>
      <c r="F213" s="392">
        <f>SUM(прил3!H391)</f>
        <v>1692955</v>
      </c>
      <c r="G213" s="392">
        <f>SUM(прил3!I391)</f>
        <v>1668883</v>
      </c>
      <c r="H213" s="392">
        <f>SUM(прил3!J391)</f>
        <v>1668883</v>
      </c>
    </row>
    <row r="214" spans="1:8" s="43" customFormat="1" ht="47.25" x14ac:dyDescent="0.25">
      <c r="A214" s="145" t="s">
        <v>227</v>
      </c>
      <c r="B214" s="152" t="s">
        <v>204</v>
      </c>
      <c r="C214" s="160" t="s">
        <v>359</v>
      </c>
      <c r="D214" s="148" t="s">
        <v>360</v>
      </c>
      <c r="E214" s="146"/>
      <c r="F214" s="444">
        <f>SUM(F215)</f>
        <v>13298857</v>
      </c>
      <c r="G214" s="444">
        <f t="shared" ref="G214:H214" si="84">SUM(G215)</f>
        <v>10636177</v>
      </c>
      <c r="H214" s="444">
        <f t="shared" si="84"/>
        <v>10636177</v>
      </c>
    </row>
    <row r="215" spans="1:8" s="43" customFormat="1" ht="31.5" x14ac:dyDescent="0.25">
      <c r="A215" s="308" t="s">
        <v>431</v>
      </c>
      <c r="B215" s="316" t="s">
        <v>204</v>
      </c>
      <c r="C215" s="317" t="s">
        <v>10</v>
      </c>
      <c r="D215" s="318" t="s">
        <v>360</v>
      </c>
      <c r="E215" s="309"/>
      <c r="F215" s="390">
        <f>SUM(F220+F225+F222+F230+F232+F216+F218)</f>
        <v>13298857</v>
      </c>
      <c r="G215" s="390">
        <f t="shared" ref="G215:H215" si="85">SUM(G220+G225+G222+G230+G232+G216+G218)</f>
        <v>10636177</v>
      </c>
      <c r="H215" s="390">
        <f t="shared" si="85"/>
        <v>10636177</v>
      </c>
    </row>
    <row r="216" spans="1:8" s="43" customFormat="1" ht="47.25" x14ac:dyDescent="0.25">
      <c r="A216" s="149" t="s">
        <v>745</v>
      </c>
      <c r="B216" s="122" t="s">
        <v>204</v>
      </c>
      <c r="C216" s="158" t="s">
        <v>10</v>
      </c>
      <c r="D216" s="150" t="s">
        <v>740</v>
      </c>
      <c r="E216" s="30"/>
      <c r="F216" s="389">
        <f>SUM(F217)</f>
        <v>313340</v>
      </c>
      <c r="G216" s="389">
        <f t="shared" ref="G216:H216" si="86">SUM(G217)</f>
        <v>313340</v>
      </c>
      <c r="H216" s="389">
        <f t="shared" si="86"/>
        <v>313340</v>
      </c>
    </row>
    <row r="217" spans="1:8" s="43" customFormat="1" ht="31.5" x14ac:dyDescent="0.25">
      <c r="A217" s="76" t="s">
        <v>721</v>
      </c>
      <c r="B217" s="123" t="s">
        <v>204</v>
      </c>
      <c r="C217" s="155" t="s">
        <v>10</v>
      </c>
      <c r="D217" s="147" t="s">
        <v>740</v>
      </c>
      <c r="E217" s="53">
        <v>600</v>
      </c>
      <c r="F217" s="392">
        <f>SUM(прил3!H413)</f>
        <v>313340</v>
      </c>
      <c r="G217" s="392">
        <f>SUM(прил3!I413)</f>
        <v>313340</v>
      </c>
      <c r="H217" s="392">
        <f>SUM(прил3!J413)</f>
        <v>313340</v>
      </c>
    </row>
    <row r="218" spans="1:8" s="43" customFormat="1" ht="78.75" hidden="1" x14ac:dyDescent="0.25">
      <c r="A218" s="75" t="s">
        <v>746</v>
      </c>
      <c r="B218" s="122" t="s">
        <v>204</v>
      </c>
      <c r="C218" s="158" t="s">
        <v>10</v>
      </c>
      <c r="D218" s="150" t="s">
        <v>741</v>
      </c>
      <c r="E218" s="30"/>
      <c r="F218" s="389">
        <f>SUM(F219)</f>
        <v>0</v>
      </c>
      <c r="G218" s="389">
        <f t="shared" ref="G218:H218" si="87">SUM(G219)</f>
        <v>0</v>
      </c>
      <c r="H218" s="389">
        <f t="shared" si="87"/>
        <v>0</v>
      </c>
    </row>
    <row r="219" spans="1:8" s="43" customFormat="1" ht="31.5" hidden="1" x14ac:dyDescent="0.25">
      <c r="A219" s="76" t="s">
        <v>721</v>
      </c>
      <c r="B219" s="123" t="s">
        <v>204</v>
      </c>
      <c r="C219" s="155" t="s">
        <v>10</v>
      </c>
      <c r="D219" s="147" t="s">
        <v>741</v>
      </c>
      <c r="E219" s="53">
        <v>600</v>
      </c>
      <c r="F219" s="392">
        <f>SUM(прил3!H415)</f>
        <v>0</v>
      </c>
      <c r="G219" s="392">
        <f>SUM(прил3!I415)</f>
        <v>0</v>
      </c>
      <c r="H219" s="392">
        <f>SUM(прил3!J415)</f>
        <v>0</v>
      </c>
    </row>
    <row r="220" spans="1:8" s="43" customFormat="1" ht="31.5" x14ac:dyDescent="0.25">
      <c r="A220" s="149" t="s">
        <v>514</v>
      </c>
      <c r="B220" s="122" t="s">
        <v>204</v>
      </c>
      <c r="C220" s="158" t="s">
        <v>10</v>
      </c>
      <c r="D220" s="150" t="s">
        <v>513</v>
      </c>
      <c r="E220" s="30"/>
      <c r="F220" s="389">
        <f>SUM(F221)</f>
        <v>1297</v>
      </c>
      <c r="G220" s="389">
        <f t="shared" ref="G220:H220" si="88">SUM(G221)</f>
        <v>1297</v>
      </c>
      <c r="H220" s="389">
        <f t="shared" si="88"/>
        <v>1297</v>
      </c>
    </row>
    <row r="221" spans="1:8" s="43" customFormat="1" ht="32.25" customHeight="1" x14ac:dyDescent="0.25">
      <c r="A221" s="76" t="s">
        <v>721</v>
      </c>
      <c r="B221" s="123" t="s">
        <v>204</v>
      </c>
      <c r="C221" s="155" t="s">
        <v>10</v>
      </c>
      <c r="D221" s="147" t="s">
        <v>513</v>
      </c>
      <c r="E221" s="53">
        <v>600</v>
      </c>
      <c r="F221" s="392">
        <f>SUM(прил3!H603)</f>
        <v>1297</v>
      </c>
      <c r="G221" s="392">
        <f>SUM(прил3!I603)</f>
        <v>1297</v>
      </c>
      <c r="H221" s="392">
        <f>SUM(прил3!J603)</f>
        <v>1297</v>
      </c>
    </row>
    <row r="222" spans="1:8" s="43" customFormat="1" ht="33" customHeight="1" x14ac:dyDescent="0.25">
      <c r="A222" s="75" t="s">
        <v>422</v>
      </c>
      <c r="B222" s="122" t="s">
        <v>204</v>
      </c>
      <c r="C222" s="158" t="s">
        <v>10</v>
      </c>
      <c r="D222" s="150" t="s">
        <v>423</v>
      </c>
      <c r="E222" s="30"/>
      <c r="F222" s="389">
        <f>SUM(F223:F224)</f>
        <v>12790</v>
      </c>
      <c r="G222" s="389">
        <f t="shared" ref="G222:H222" si="89">SUM(G223:G224)</f>
        <v>12790</v>
      </c>
      <c r="H222" s="389">
        <f t="shared" si="89"/>
        <v>12790</v>
      </c>
    </row>
    <row r="223" spans="1:8" s="43" customFormat="1" ht="20.25" hidden="1" customHeight="1" x14ac:dyDescent="0.25">
      <c r="A223" s="76" t="s">
        <v>40</v>
      </c>
      <c r="B223" s="123" t="s">
        <v>204</v>
      </c>
      <c r="C223" s="155" t="s">
        <v>10</v>
      </c>
      <c r="D223" s="147" t="s">
        <v>423</v>
      </c>
      <c r="E223" s="53">
        <v>300</v>
      </c>
      <c r="F223" s="392">
        <f>SUM(прил3!H605)</f>
        <v>0</v>
      </c>
      <c r="G223" s="392">
        <f>SUM(прил3!I605)</f>
        <v>0</v>
      </c>
      <c r="H223" s="392">
        <f>SUM(прил3!J605)</f>
        <v>0</v>
      </c>
    </row>
    <row r="224" spans="1:8" s="43" customFormat="1" ht="31.5" x14ac:dyDescent="0.25">
      <c r="A224" s="101" t="s">
        <v>721</v>
      </c>
      <c r="B224" s="123" t="s">
        <v>204</v>
      </c>
      <c r="C224" s="155" t="s">
        <v>10</v>
      </c>
      <c r="D224" s="147" t="s">
        <v>423</v>
      </c>
      <c r="E224" s="53">
        <v>600</v>
      </c>
      <c r="F224" s="392">
        <f>SUM(прил3!H606)</f>
        <v>12790</v>
      </c>
      <c r="G224" s="392">
        <f>SUM(прил3!I606)</f>
        <v>12790</v>
      </c>
      <c r="H224" s="392">
        <f>SUM(прил3!J606)</f>
        <v>12790</v>
      </c>
    </row>
    <row r="225" spans="1:8" s="43" customFormat="1" ht="31.5" x14ac:dyDescent="0.25">
      <c r="A225" s="75" t="s">
        <v>83</v>
      </c>
      <c r="B225" s="122" t="s">
        <v>204</v>
      </c>
      <c r="C225" s="158" t="s">
        <v>10</v>
      </c>
      <c r="D225" s="150" t="s">
        <v>391</v>
      </c>
      <c r="E225" s="30"/>
      <c r="F225" s="389">
        <f>SUM(F226:F229)</f>
        <v>8443170</v>
      </c>
      <c r="G225" s="389">
        <f t="shared" ref="G225:H225" si="90">SUM(G226:G229)</f>
        <v>5682680</v>
      </c>
      <c r="H225" s="389">
        <f t="shared" si="90"/>
        <v>5682680</v>
      </c>
    </row>
    <row r="226" spans="1:8" s="43" customFormat="1" ht="47.25" hidden="1" x14ac:dyDescent="0.25">
      <c r="A226" s="76" t="s">
        <v>75</v>
      </c>
      <c r="B226" s="123" t="s">
        <v>204</v>
      </c>
      <c r="C226" s="155" t="s">
        <v>10</v>
      </c>
      <c r="D226" s="147" t="s">
        <v>391</v>
      </c>
      <c r="E226" s="53">
        <v>100</v>
      </c>
      <c r="F226" s="392">
        <f>SUM(прил3!H417)</f>
        <v>0</v>
      </c>
      <c r="G226" s="392">
        <f>SUM(прил3!I417)</f>
        <v>0</v>
      </c>
      <c r="H226" s="392">
        <f>SUM(прил3!J417)</f>
        <v>0</v>
      </c>
    </row>
    <row r="227" spans="1:8" s="43" customFormat="1" ht="31.5" hidden="1" x14ac:dyDescent="0.25">
      <c r="A227" s="76" t="s">
        <v>507</v>
      </c>
      <c r="B227" s="123" t="s">
        <v>204</v>
      </c>
      <c r="C227" s="155" t="s">
        <v>10</v>
      </c>
      <c r="D227" s="147" t="s">
        <v>391</v>
      </c>
      <c r="E227" s="53">
        <v>200</v>
      </c>
      <c r="F227" s="392">
        <f>SUM(прил3!H418)</f>
        <v>0</v>
      </c>
      <c r="G227" s="392">
        <f>SUM(прил3!I418)</f>
        <v>0</v>
      </c>
      <c r="H227" s="392">
        <f>SUM(прил3!J418)</f>
        <v>0</v>
      </c>
    </row>
    <row r="228" spans="1:8" s="43" customFormat="1" ht="31.5" x14ac:dyDescent="0.25">
      <c r="A228" s="76" t="s">
        <v>721</v>
      </c>
      <c r="B228" s="123" t="s">
        <v>204</v>
      </c>
      <c r="C228" s="155" t="s">
        <v>10</v>
      </c>
      <c r="D228" s="147" t="s">
        <v>391</v>
      </c>
      <c r="E228" s="53">
        <v>600</v>
      </c>
      <c r="F228" s="392">
        <f>SUM(прил3!H419)</f>
        <v>8443170</v>
      </c>
      <c r="G228" s="392">
        <f>SUM(прил3!I419)</f>
        <v>5682680</v>
      </c>
      <c r="H228" s="392">
        <f>SUM(прил3!J419)</f>
        <v>5682680</v>
      </c>
    </row>
    <row r="229" spans="1:8" s="43" customFormat="1" ht="18" hidden="1" customHeight="1" x14ac:dyDescent="0.25">
      <c r="A229" s="76" t="s">
        <v>18</v>
      </c>
      <c r="B229" s="123" t="s">
        <v>204</v>
      </c>
      <c r="C229" s="155" t="s">
        <v>10</v>
      </c>
      <c r="D229" s="147" t="s">
        <v>391</v>
      </c>
      <c r="E229" s="53">
        <v>800</v>
      </c>
      <c r="F229" s="392">
        <f>SUM(прил3!H420)</f>
        <v>0</v>
      </c>
      <c r="G229" s="392">
        <f>SUM(прил3!I420)</f>
        <v>0</v>
      </c>
      <c r="H229" s="392">
        <f>SUM(прил3!J420)</f>
        <v>0</v>
      </c>
    </row>
    <row r="230" spans="1:8" s="43" customFormat="1" ht="31.5" hidden="1" customHeight="1" x14ac:dyDescent="0.25">
      <c r="A230" s="102" t="s">
        <v>554</v>
      </c>
      <c r="B230" s="122" t="s">
        <v>204</v>
      </c>
      <c r="C230" s="158" t="s">
        <v>10</v>
      </c>
      <c r="D230" s="150" t="s">
        <v>634</v>
      </c>
      <c r="E230" s="30"/>
      <c r="F230" s="389">
        <f>SUM(F231)</f>
        <v>0</v>
      </c>
      <c r="G230" s="389">
        <f t="shared" ref="G230:H230" si="91">SUM(G231)</f>
        <v>0</v>
      </c>
      <c r="H230" s="389">
        <f t="shared" si="91"/>
        <v>0</v>
      </c>
    </row>
    <row r="231" spans="1:8" s="43" customFormat="1" ht="31.5" hidden="1" customHeight="1" x14ac:dyDescent="0.25">
      <c r="A231" s="76" t="s">
        <v>721</v>
      </c>
      <c r="B231" s="123" t="s">
        <v>204</v>
      </c>
      <c r="C231" s="155" t="s">
        <v>10</v>
      </c>
      <c r="D231" s="147" t="s">
        <v>634</v>
      </c>
      <c r="E231" s="53">
        <v>600</v>
      </c>
      <c r="F231" s="392">
        <f>SUM(прил3!H608)</f>
        <v>0</v>
      </c>
      <c r="G231" s="392">
        <f>SUM(прил3!I608)</f>
        <v>0</v>
      </c>
      <c r="H231" s="392">
        <f>SUM(прил3!J608)</f>
        <v>0</v>
      </c>
    </row>
    <row r="232" spans="1:8" s="43" customFormat="1" ht="31.5" customHeight="1" x14ac:dyDescent="0.25">
      <c r="A232" s="99" t="s">
        <v>724</v>
      </c>
      <c r="B232" s="213" t="s">
        <v>204</v>
      </c>
      <c r="C232" s="214" t="s">
        <v>10</v>
      </c>
      <c r="D232" s="215" t="s">
        <v>723</v>
      </c>
      <c r="E232" s="30"/>
      <c r="F232" s="389">
        <f>SUM(F233:F234)</f>
        <v>4528260</v>
      </c>
      <c r="G232" s="389">
        <f t="shared" ref="G232:H232" si="92">SUM(G233)</f>
        <v>4626070</v>
      </c>
      <c r="H232" s="389">
        <f t="shared" si="92"/>
        <v>4626070</v>
      </c>
    </row>
    <row r="233" spans="1:8" s="43" customFormat="1" ht="32.25" customHeight="1" x14ac:dyDescent="0.25">
      <c r="A233" s="76" t="s">
        <v>721</v>
      </c>
      <c r="B233" s="252" t="s">
        <v>204</v>
      </c>
      <c r="C233" s="253" t="s">
        <v>10</v>
      </c>
      <c r="D233" s="254" t="s">
        <v>723</v>
      </c>
      <c r="E233" s="53">
        <v>600</v>
      </c>
      <c r="F233" s="392">
        <f>SUM(прил3!H422)</f>
        <v>4494878</v>
      </c>
      <c r="G233" s="392">
        <f>SUM(прил3!I422)</f>
        <v>4626070</v>
      </c>
      <c r="H233" s="392">
        <f>SUM(прил3!J422)</f>
        <v>4626070</v>
      </c>
    </row>
    <row r="234" spans="1:8" s="43" customFormat="1" ht="15.75" customHeight="1" x14ac:dyDescent="0.25">
      <c r="A234" s="101" t="s">
        <v>18</v>
      </c>
      <c r="B234" s="252" t="s">
        <v>204</v>
      </c>
      <c r="C234" s="253" t="s">
        <v>10</v>
      </c>
      <c r="D234" s="254" t="s">
        <v>723</v>
      </c>
      <c r="E234" s="53">
        <v>800</v>
      </c>
      <c r="F234" s="392">
        <f>SUM(прил3!H423)</f>
        <v>33382</v>
      </c>
      <c r="G234" s="392"/>
      <c r="H234" s="392"/>
    </row>
    <row r="235" spans="1:8" s="43" customFormat="1" ht="63" x14ac:dyDescent="0.25">
      <c r="A235" s="145" t="s">
        <v>228</v>
      </c>
      <c r="B235" s="152" t="s">
        <v>205</v>
      </c>
      <c r="C235" s="160" t="s">
        <v>359</v>
      </c>
      <c r="D235" s="148" t="s">
        <v>360</v>
      </c>
      <c r="E235" s="146"/>
      <c r="F235" s="444">
        <f>SUM(F236)</f>
        <v>50000</v>
      </c>
      <c r="G235" s="444">
        <f t="shared" ref="G235:H237" si="93">SUM(G236)</f>
        <v>67850</v>
      </c>
      <c r="H235" s="444">
        <f t="shared" si="93"/>
        <v>67850</v>
      </c>
    </row>
    <row r="236" spans="1:8" s="43" customFormat="1" ht="31.5" x14ac:dyDescent="0.25">
      <c r="A236" s="308" t="s">
        <v>425</v>
      </c>
      <c r="B236" s="316" t="s">
        <v>205</v>
      </c>
      <c r="C236" s="317" t="s">
        <v>10</v>
      </c>
      <c r="D236" s="318" t="s">
        <v>360</v>
      </c>
      <c r="E236" s="309"/>
      <c r="F236" s="390">
        <f>SUM(F237)</f>
        <v>50000</v>
      </c>
      <c r="G236" s="390">
        <f t="shared" si="93"/>
        <v>67850</v>
      </c>
      <c r="H236" s="390">
        <f t="shared" si="93"/>
        <v>67850</v>
      </c>
    </row>
    <row r="237" spans="1:8" s="43" customFormat="1" ht="17.25" customHeight="1" x14ac:dyDescent="0.25">
      <c r="A237" s="75" t="s">
        <v>426</v>
      </c>
      <c r="B237" s="122" t="s">
        <v>205</v>
      </c>
      <c r="C237" s="158" t="s">
        <v>10</v>
      </c>
      <c r="D237" s="150" t="s">
        <v>427</v>
      </c>
      <c r="E237" s="30"/>
      <c r="F237" s="389">
        <f>SUM(F238)</f>
        <v>50000</v>
      </c>
      <c r="G237" s="389">
        <f t="shared" si="93"/>
        <v>67850</v>
      </c>
      <c r="H237" s="389">
        <f t="shared" si="93"/>
        <v>67850</v>
      </c>
    </row>
    <row r="238" spans="1:8" s="43" customFormat="1" ht="31.5" customHeight="1" x14ac:dyDescent="0.25">
      <c r="A238" s="76" t="s">
        <v>507</v>
      </c>
      <c r="B238" s="123" t="s">
        <v>205</v>
      </c>
      <c r="C238" s="155" t="s">
        <v>10</v>
      </c>
      <c r="D238" s="147" t="s">
        <v>427</v>
      </c>
      <c r="E238" s="53">
        <v>200</v>
      </c>
      <c r="F238" s="392">
        <f>SUM(прил3!H395+прил3!H457+прил3!H427)</f>
        <v>50000</v>
      </c>
      <c r="G238" s="392">
        <f>SUM(прил3!I395+прил3!I457+прил3!I427)</f>
        <v>67850</v>
      </c>
      <c r="H238" s="392">
        <f>SUM(прил3!J395+прил3!J457+прил3!J427)</f>
        <v>67850</v>
      </c>
    </row>
    <row r="239" spans="1:8" s="43" customFormat="1" ht="48" customHeight="1" x14ac:dyDescent="0.25">
      <c r="A239" s="151" t="s">
        <v>143</v>
      </c>
      <c r="B239" s="152" t="s">
        <v>208</v>
      </c>
      <c r="C239" s="160" t="s">
        <v>359</v>
      </c>
      <c r="D239" s="148" t="s">
        <v>360</v>
      </c>
      <c r="E239" s="146"/>
      <c r="F239" s="444">
        <f>SUM(F240+F245)</f>
        <v>5404027</v>
      </c>
      <c r="G239" s="444">
        <f>SUM(G240+G245)</f>
        <v>4343090</v>
      </c>
      <c r="H239" s="444">
        <f>SUM(H240+H245)</f>
        <v>4343090</v>
      </c>
    </row>
    <row r="240" spans="1:8" s="43" customFormat="1" ht="33" customHeight="1" x14ac:dyDescent="0.25">
      <c r="A240" s="315" t="s">
        <v>438</v>
      </c>
      <c r="B240" s="316" t="s">
        <v>208</v>
      </c>
      <c r="C240" s="317" t="s">
        <v>10</v>
      </c>
      <c r="D240" s="318" t="s">
        <v>360</v>
      </c>
      <c r="E240" s="309"/>
      <c r="F240" s="390">
        <f>SUM(F241)</f>
        <v>2850909</v>
      </c>
      <c r="G240" s="390">
        <f t="shared" ref="G240:H240" si="94">SUM(G241)</f>
        <v>2503573</v>
      </c>
      <c r="H240" s="390">
        <f t="shared" si="94"/>
        <v>2503573</v>
      </c>
    </row>
    <row r="241" spans="1:8" s="43" customFormat="1" ht="31.5" x14ac:dyDescent="0.25">
      <c r="A241" s="73" t="s">
        <v>83</v>
      </c>
      <c r="B241" s="122" t="s">
        <v>208</v>
      </c>
      <c r="C241" s="158" t="s">
        <v>10</v>
      </c>
      <c r="D241" s="150" t="s">
        <v>391</v>
      </c>
      <c r="E241" s="30"/>
      <c r="F241" s="389">
        <f>SUM(F242:F244)</f>
        <v>2850909</v>
      </c>
      <c r="G241" s="389">
        <f t="shared" ref="G241:H241" si="95">SUM(G242:G244)</f>
        <v>2503573</v>
      </c>
      <c r="H241" s="389">
        <f t="shared" si="95"/>
        <v>2503573</v>
      </c>
    </row>
    <row r="242" spans="1:8" s="43" customFormat="1" ht="47.25" x14ac:dyDescent="0.25">
      <c r="A242" s="156" t="s">
        <v>75</v>
      </c>
      <c r="B242" s="123" t="s">
        <v>208</v>
      </c>
      <c r="C242" s="155" t="s">
        <v>10</v>
      </c>
      <c r="D242" s="147" t="s">
        <v>391</v>
      </c>
      <c r="E242" s="53">
        <v>100</v>
      </c>
      <c r="F242" s="392">
        <f>SUM(прил3!H461)</f>
        <v>2680727</v>
      </c>
      <c r="G242" s="392">
        <f>SUM(прил3!I461)</f>
        <v>1934561</v>
      </c>
      <c r="H242" s="392">
        <f>SUM(прил3!J461)</f>
        <v>1934561</v>
      </c>
    </row>
    <row r="243" spans="1:8" s="43" customFormat="1" ht="30" customHeight="1" x14ac:dyDescent="0.25">
      <c r="A243" s="76" t="s">
        <v>507</v>
      </c>
      <c r="B243" s="123" t="s">
        <v>208</v>
      </c>
      <c r="C243" s="155" t="s">
        <v>10</v>
      </c>
      <c r="D243" s="147" t="s">
        <v>391</v>
      </c>
      <c r="E243" s="53">
        <v>200</v>
      </c>
      <c r="F243" s="392">
        <f>SUM(прил3!H462)</f>
        <v>166164</v>
      </c>
      <c r="G243" s="392">
        <f>SUM(прил3!I462)</f>
        <v>564494</v>
      </c>
      <c r="H243" s="392">
        <f>SUM(прил3!J462)</f>
        <v>564494</v>
      </c>
    </row>
    <row r="244" spans="1:8" s="43" customFormat="1" ht="15.75" customHeight="1" x14ac:dyDescent="0.25">
      <c r="A244" s="76" t="s">
        <v>18</v>
      </c>
      <c r="B244" s="123" t="s">
        <v>208</v>
      </c>
      <c r="C244" s="155" t="s">
        <v>10</v>
      </c>
      <c r="D244" s="147" t="s">
        <v>391</v>
      </c>
      <c r="E244" s="53">
        <v>800</v>
      </c>
      <c r="F244" s="392">
        <f>SUM(прил3!H463)</f>
        <v>4018</v>
      </c>
      <c r="G244" s="392">
        <f>SUM(прил3!I463)</f>
        <v>4518</v>
      </c>
      <c r="H244" s="392">
        <f>SUM(прил3!J463)</f>
        <v>4518</v>
      </c>
    </row>
    <row r="245" spans="1:8" s="43" customFormat="1" ht="62.25" customHeight="1" x14ac:dyDescent="0.25">
      <c r="A245" s="315" t="s">
        <v>584</v>
      </c>
      <c r="B245" s="316" t="s">
        <v>208</v>
      </c>
      <c r="C245" s="317" t="s">
        <v>12</v>
      </c>
      <c r="D245" s="318" t="s">
        <v>360</v>
      </c>
      <c r="E245" s="309"/>
      <c r="F245" s="390">
        <f>SUM(F246)</f>
        <v>2553118</v>
      </c>
      <c r="G245" s="390">
        <f t="shared" ref="G245:H245" si="96">SUM(G246)</f>
        <v>1839517</v>
      </c>
      <c r="H245" s="390">
        <f t="shared" si="96"/>
        <v>1839517</v>
      </c>
    </row>
    <row r="246" spans="1:8" s="43" customFormat="1" ht="31.5" x14ac:dyDescent="0.25">
      <c r="A246" s="73" t="s">
        <v>74</v>
      </c>
      <c r="B246" s="122" t="s">
        <v>208</v>
      </c>
      <c r="C246" s="158" t="s">
        <v>12</v>
      </c>
      <c r="D246" s="150" t="s">
        <v>364</v>
      </c>
      <c r="E246" s="30"/>
      <c r="F246" s="389">
        <f>SUM(F247:F248)</f>
        <v>2553118</v>
      </c>
      <c r="G246" s="389">
        <f t="shared" ref="G246:H246" si="97">SUM(G247:G248)</f>
        <v>1839517</v>
      </c>
      <c r="H246" s="389">
        <f t="shared" si="97"/>
        <v>1839517</v>
      </c>
    </row>
    <row r="247" spans="1:8" s="43" customFormat="1" ht="47.25" x14ac:dyDescent="0.25">
      <c r="A247" s="156" t="s">
        <v>75</v>
      </c>
      <c r="B247" s="123" t="s">
        <v>208</v>
      </c>
      <c r="C247" s="155" t="s">
        <v>12</v>
      </c>
      <c r="D247" s="147" t="s">
        <v>364</v>
      </c>
      <c r="E247" s="53">
        <v>100</v>
      </c>
      <c r="F247" s="392">
        <f>SUM(прил3!H466)</f>
        <v>2553118</v>
      </c>
      <c r="G247" s="392">
        <f>SUM(прил3!I466)</f>
        <v>1839517</v>
      </c>
      <c r="H247" s="392">
        <f>SUM(прил3!J466)</f>
        <v>1839517</v>
      </c>
    </row>
    <row r="248" spans="1:8" s="43" customFormat="1" ht="31.5" hidden="1" x14ac:dyDescent="0.25">
      <c r="A248" s="76" t="s">
        <v>507</v>
      </c>
      <c r="B248" s="123" t="s">
        <v>208</v>
      </c>
      <c r="C248" s="155" t="s">
        <v>12</v>
      </c>
      <c r="D248" s="147" t="s">
        <v>364</v>
      </c>
      <c r="E248" s="53">
        <v>200</v>
      </c>
      <c r="F248" s="392">
        <f>SUM(прил3!H467)</f>
        <v>0</v>
      </c>
      <c r="G248" s="392">
        <f>SUM(прил3!I467)</f>
        <v>0</v>
      </c>
      <c r="H248" s="392">
        <f>SUM(прил3!J467)</f>
        <v>0</v>
      </c>
    </row>
    <row r="249" spans="1:8" ht="51" customHeight="1" x14ac:dyDescent="0.25">
      <c r="A249" s="58" t="s">
        <v>117</v>
      </c>
      <c r="B249" s="153" t="s">
        <v>384</v>
      </c>
      <c r="C249" s="242" t="s">
        <v>359</v>
      </c>
      <c r="D249" s="154" t="s">
        <v>360</v>
      </c>
      <c r="E249" s="130"/>
      <c r="F249" s="438">
        <f>SUM(F250)</f>
        <v>104633</v>
      </c>
      <c r="G249" s="438">
        <f t="shared" ref="G249:H250" si="98">SUM(G250)</f>
        <v>69460</v>
      </c>
      <c r="H249" s="438">
        <f t="shared" si="98"/>
        <v>69460</v>
      </c>
    </row>
    <row r="250" spans="1:8" s="43" customFormat="1" ht="66" customHeight="1" x14ac:dyDescent="0.25">
      <c r="A250" s="141" t="s">
        <v>118</v>
      </c>
      <c r="B250" s="152" t="s">
        <v>180</v>
      </c>
      <c r="C250" s="160" t="s">
        <v>359</v>
      </c>
      <c r="D250" s="148" t="s">
        <v>360</v>
      </c>
      <c r="E250" s="157"/>
      <c r="F250" s="444">
        <f>SUM(F251)</f>
        <v>104633</v>
      </c>
      <c r="G250" s="444">
        <f t="shared" si="98"/>
        <v>69460</v>
      </c>
      <c r="H250" s="444">
        <f t="shared" si="98"/>
        <v>69460</v>
      </c>
    </row>
    <row r="251" spans="1:8" s="43" customFormat="1" ht="45.75" customHeight="1" x14ac:dyDescent="0.25">
      <c r="A251" s="302" t="s">
        <v>385</v>
      </c>
      <c r="B251" s="316" t="s">
        <v>180</v>
      </c>
      <c r="C251" s="317" t="s">
        <v>10</v>
      </c>
      <c r="D251" s="318" t="s">
        <v>360</v>
      </c>
      <c r="E251" s="325"/>
      <c r="F251" s="390">
        <f>SUM(F252+F254)</f>
        <v>104633</v>
      </c>
      <c r="G251" s="390">
        <f t="shared" ref="G251:H251" si="99">SUM(G252+G254)</f>
        <v>69460</v>
      </c>
      <c r="H251" s="390">
        <f t="shared" si="99"/>
        <v>69460</v>
      </c>
    </row>
    <row r="252" spans="1:8" s="43" customFormat="1" ht="19.5" customHeight="1" x14ac:dyDescent="0.25">
      <c r="A252" s="27" t="s">
        <v>387</v>
      </c>
      <c r="B252" s="122" t="s">
        <v>180</v>
      </c>
      <c r="C252" s="158" t="s">
        <v>10</v>
      </c>
      <c r="D252" s="150" t="s">
        <v>386</v>
      </c>
      <c r="E252" s="42"/>
      <c r="F252" s="389">
        <f>SUM(F253)</f>
        <v>52000</v>
      </c>
      <c r="G252" s="389">
        <f t="shared" ref="G252:H252" si="100">SUM(G253)</f>
        <v>13000</v>
      </c>
      <c r="H252" s="389">
        <f t="shared" si="100"/>
        <v>13000</v>
      </c>
    </row>
    <row r="253" spans="1:8" s="43" customFormat="1" ht="32.25" customHeight="1" x14ac:dyDescent="0.25">
      <c r="A253" s="54" t="s">
        <v>507</v>
      </c>
      <c r="B253" s="123" t="s">
        <v>180</v>
      </c>
      <c r="C253" s="155" t="s">
        <v>10</v>
      </c>
      <c r="D253" s="147" t="s">
        <v>386</v>
      </c>
      <c r="E253" s="60" t="s">
        <v>16</v>
      </c>
      <c r="F253" s="392">
        <f>SUM(прил3!H130+прил3!H236)</f>
        <v>52000</v>
      </c>
      <c r="G253" s="392">
        <f>SUM(прил3!I130+прил3!I236)</f>
        <v>13000</v>
      </c>
      <c r="H253" s="392">
        <f>SUM(прил3!J130+прил3!J236)</f>
        <v>13000</v>
      </c>
    </row>
    <row r="254" spans="1:8" s="43" customFormat="1" ht="17.25" customHeight="1" x14ac:dyDescent="0.25">
      <c r="A254" s="27" t="s">
        <v>470</v>
      </c>
      <c r="B254" s="122" t="s">
        <v>180</v>
      </c>
      <c r="C254" s="158" t="s">
        <v>10</v>
      </c>
      <c r="D254" s="150" t="s">
        <v>469</v>
      </c>
      <c r="E254" s="42"/>
      <c r="F254" s="389">
        <f>SUM(F255:F256)</f>
        <v>52633</v>
      </c>
      <c r="G254" s="389">
        <f t="shared" ref="G254:H254" si="101">SUM(G255:G256)</f>
        <v>56460</v>
      </c>
      <c r="H254" s="389">
        <f t="shared" si="101"/>
        <v>56460</v>
      </c>
    </row>
    <row r="255" spans="1:8" s="43" customFormat="1" ht="32.25" customHeight="1" x14ac:dyDescent="0.25">
      <c r="A255" s="54" t="s">
        <v>507</v>
      </c>
      <c r="B255" s="123" t="s">
        <v>180</v>
      </c>
      <c r="C255" s="155" t="s">
        <v>10</v>
      </c>
      <c r="D255" s="147" t="s">
        <v>469</v>
      </c>
      <c r="E255" s="60" t="s">
        <v>16</v>
      </c>
      <c r="F255" s="392">
        <f>SUM(прил3!H49)</f>
        <v>52633</v>
      </c>
      <c r="G255" s="392">
        <f>SUM(прил3!I49)</f>
        <v>56460</v>
      </c>
      <c r="H255" s="392">
        <f>SUM(прил3!J49)</f>
        <v>56460</v>
      </c>
    </row>
    <row r="256" spans="1:8" s="43" customFormat="1" ht="17.25" hidden="1" customHeight="1" x14ac:dyDescent="0.25">
      <c r="A256" s="76" t="s">
        <v>18</v>
      </c>
      <c r="B256" s="123" t="s">
        <v>180</v>
      </c>
      <c r="C256" s="155" t="s">
        <v>10</v>
      </c>
      <c r="D256" s="147" t="s">
        <v>469</v>
      </c>
      <c r="E256" s="60" t="s">
        <v>17</v>
      </c>
      <c r="F256" s="392">
        <f>SUM(прил3!H50)</f>
        <v>0</v>
      </c>
      <c r="G256" s="392">
        <f>SUM(прил3!I50)</f>
        <v>0</v>
      </c>
      <c r="H256" s="392">
        <f>SUM(прил3!J50)</f>
        <v>0</v>
      </c>
    </row>
    <row r="257" spans="1:8" ht="47.25" x14ac:dyDescent="0.25">
      <c r="A257" s="58" t="s">
        <v>127</v>
      </c>
      <c r="B257" s="153" t="s">
        <v>404</v>
      </c>
      <c r="C257" s="242" t="s">
        <v>359</v>
      </c>
      <c r="D257" s="154" t="s">
        <v>360</v>
      </c>
      <c r="E257" s="130"/>
      <c r="F257" s="438">
        <f>SUM(F258)</f>
        <v>30000</v>
      </c>
      <c r="G257" s="438">
        <f t="shared" ref="G257:H260" si="102">SUM(G258)</f>
        <v>80000</v>
      </c>
      <c r="H257" s="438">
        <f t="shared" si="102"/>
        <v>80000</v>
      </c>
    </row>
    <row r="258" spans="1:8" ht="63" x14ac:dyDescent="0.25">
      <c r="A258" s="159" t="s">
        <v>128</v>
      </c>
      <c r="B258" s="160" t="s">
        <v>191</v>
      </c>
      <c r="C258" s="160" t="s">
        <v>359</v>
      </c>
      <c r="D258" s="148" t="s">
        <v>360</v>
      </c>
      <c r="E258" s="157"/>
      <c r="F258" s="444">
        <f>SUM(F259)</f>
        <v>30000</v>
      </c>
      <c r="G258" s="444">
        <f t="shared" si="102"/>
        <v>80000</v>
      </c>
      <c r="H258" s="444">
        <f t="shared" si="102"/>
        <v>80000</v>
      </c>
    </row>
    <row r="259" spans="1:8" ht="31.5" x14ac:dyDescent="0.25">
      <c r="A259" s="326" t="s">
        <v>405</v>
      </c>
      <c r="B259" s="317" t="s">
        <v>191</v>
      </c>
      <c r="C259" s="317" t="s">
        <v>10</v>
      </c>
      <c r="D259" s="318" t="s">
        <v>360</v>
      </c>
      <c r="E259" s="325"/>
      <c r="F259" s="390">
        <f>SUM(F260)</f>
        <v>30000</v>
      </c>
      <c r="G259" s="390">
        <f t="shared" si="102"/>
        <v>80000</v>
      </c>
      <c r="H259" s="390">
        <f t="shared" si="102"/>
        <v>80000</v>
      </c>
    </row>
    <row r="260" spans="1:8" ht="17.25" customHeight="1" x14ac:dyDescent="0.25">
      <c r="A260" s="161" t="s">
        <v>90</v>
      </c>
      <c r="B260" s="158" t="s">
        <v>191</v>
      </c>
      <c r="C260" s="158" t="s">
        <v>10</v>
      </c>
      <c r="D260" s="150" t="s">
        <v>406</v>
      </c>
      <c r="E260" s="42"/>
      <c r="F260" s="389">
        <f>SUM(F261)</f>
        <v>30000</v>
      </c>
      <c r="G260" s="389">
        <f t="shared" si="102"/>
        <v>80000</v>
      </c>
      <c r="H260" s="389">
        <f t="shared" si="102"/>
        <v>80000</v>
      </c>
    </row>
    <row r="261" spans="1:8" ht="30.75" customHeight="1" x14ac:dyDescent="0.25">
      <c r="A261" s="162" t="s">
        <v>507</v>
      </c>
      <c r="B261" s="155" t="s">
        <v>191</v>
      </c>
      <c r="C261" s="155" t="s">
        <v>10</v>
      </c>
      <c r="D261" s="147" t="s">
        <v>406</v>
      </c>
      <c r="E261" s="60" t="s">
        <v>16</v>
      </c>
      <c r="F261" s="392">
        <f>SUM(прил3!H241)</f>
        <v>30000</v>
      </c>
      <c r="G261" s="392">
        <f>SUM(прил3!I241)</f>
        <v>80000</v>
      </c>
      <c r="H261" s="392">
        <f>SUM(прил3!J241)</f>
        <v>80000</v>
      </c>
    </row>
    <row r="262" spans="1:8" s="615" customFormat="1" ht="30.75" customHeight="1" x14ac:dyDescent="0.25">
      <c r="A262" s="58" t="s">
        <v>780</v>
      </c>
      <c r="B262" s="329" t="s">
        <v>783</v>
      </c>
      <c r="C262" s="240" t="s">
        <v>359</v>
      </c>
      <c r="D262" s="136" t="s">
        <v>360</v>
      </c>
      <c r="E262" s="16"/>
      <c r="F262" s="438">
        <f>SUM(F263)</f>
        <v>56816</v>
      </c>
      <c r="G262" s="438">
        <f t="shared" ref="G262:H262" si="103">SUM(G263)</f>
        <v>27060</v>
      </c>
      <c r="H262" s="438">
        <f t="shared" si="103"/>
        <v>27060</v>
      </c>
    </row>
    <row r="263" spans="1:8" s="615" customFormat="1" ht="47.25" customHeight="1" x14ac:dyDescent="0.25">
      <c r="A263" s="141" t="s">
        <v>781</v>
      </c>
      <c r="B263" s="152" t="s">
        <v>784</v>
      </c>
      <c r="C263" s="160" t="s">
        <v>359</v>
      </c>
      <c r="D263" s="148" t="s">
        <v>360</v>
      </c>
      <c r="E263" s="164"/>
      <c r="F263" s="444">
        <f>SUM(F264)</f>
        <v>56816</v>
      </c>
      <c r="G263" s="444">
        <f t="shared" ref="G263:H264" si="104">SUM(G264)</f>
        <v>27060</v>
      </c>
      <c r="H263" s="444">
        <f t="shared" si="104"/>
        <v>27060</v>
      </c>
    </row>
    <row r="264" spans="1:8" s="615" customFormat="1" ht="30.75" customHeight="1" x14ac:dyDescent="0.25">
      <c r="A264" s="302" t="s">
        <v>782</v>
      </c>
      <c r="B264" s="316" t="s">
        <v>784</v>
      </c>
      <c r="C264" s="317" t="s">
        <v>10</v>
      </c>
      <c r="D264" s="318" t="s">
        <v>360</v>
      </c>
      <c r="E264" s="328"/>
      <c r="F264" s="390">
        <f>SUM(F265)</f>
        <v>56816</v>
      </c>
      <c r="G264" s="390">
        <f t="shared" si="104"/>
        <v>27060</v>
      </c>
      <c r="H264" s="390">
        <f t="shared" si="104"/>
        <v>27060</v>
      </c>
    </row>
    <row r="265" spans="1:8" s="615" customFormat="1" ht="20.25" customHeight="1" x14ac:dyDescent="0.25">
      <c r="A265" s="27" t="s">
        <v>786</v>
      </c>
      <c r="B265" s="122" t="s">
        <v>784</v>
      </c>
      <c r="C265" s="158" t="s">
        <v>10</v>
      </c>
      <c r="D265" s="150" t="s">
        <v>785</v>
      </c>
      <c r="E265" s="163"/>
      <c r="F265" s="389">
        <f>SUM(F266)</f>
        <v>56816</v>
      </c>
      <c r="G265" s="389">
        <f t="shared" ref="G265:H265" si="105">SUM(G266)</f>
        <v>27060</v>
      </c>
      <c r="H265" s="389">
        <f t="shared" si="105"/>
        <v>27060</v>
      </c>
    </row>
    <row r="266" spans="1:8" s="615" customFormat="1" ht="30.75" customHeight="1" x14ac:dyDescent="0.25">
      <c r="A266" s="162" t="s">
        <v>507</v>
      </c>
      <c r="B266" s="155" t="s">
        <v>784</v>
      </c>
      <c r="C266" s="155" t="s">
        <v>10</v>
      </c>
      <c r="D266" s="147" t="s">
        <v>785</v>
      </c>
      <c r="E266" s="60" t="s">
        <v>16</v>
      </c>
      <c r="F266" s="392">
        <f>SUM(прил3!H284)</f>
        <v>56816</v>
      </c>
      <c r="G266" s="392">
        <f>SUM(прил3!I284)</f>
        <v>27060</v>
      </c>
      <c r="H266" s="392">
        <f>SUM(прил3!J284)</f>
        <v>27060</v>
      </c>
    </row>
    <row r="267" spans="1:8" ht="47.25" x14ac:dyDescent="0.25">
      <c r="A267" s="58" t="s">
        <v>166</v>
      </c>
      <c r="B267" s="329" t="s">
        <v>410</v>
      </c>
      <c r="C267" s="240" t="s">
        <v>359</v>
      </c>
      <c r="D267" s="136" t="s">
        <v>360</v>
      </c>
      <c r="E267" s="16"/>
      <c r="F267" s="438">
        <f>SUM(F268+F276)</f>
        <v>21965904</v>
      </c>
      <c r="G267" s="438">
        <f t="shared" ref="G267:H267" si="106">SUM(G268+G276)</f>
        <v>2666001</v>
      </c>
      <c r="H267" s="438">
        <f t="shared" si="106"/>
        <v>2666001</v>
      </c>
    </row>
    <row r="268" spans="1:8" ht="78.75" x14ac:dyDescent="0.25">
      <c r="A268" s="141" t="s">
        <v>219</v>
      </c>
      <c r="B268" s="152" t="s">
        <v>218</v>
      </c>
      <c r="C268" s="160" t="s">
        <v>359</v>
      </c>
      <c r="D268" s="148" t="s">
        <v>360</v>
      </c>
      <c r="E268" s="164"/>
      <c r="F268" s="444">
        <f>SUM(F269)</f>
        <v>482890</v>
      </c>
      <c r="G268" s="444">
        <f t="shared" ref="G268:H268" si="107">SUM(G269)</f>
        <v>0</v>
      </c>
      <c r="H268" s="444">
        <f t="shared" si="107"/>
        <v>0</v>
      </c>
    </row>
    <row r="269" spans="1:8" ht="47.25" x14ac:dyDescent="0.25">
      <c r="A269" s="302" t="s">
        <v>411</v>
      </c>
      <c r="B269" s="316" t="s">
        <v>218</v>
      </c>
      <c r="C269" s="317" t="s">
        <v>10</v>
      </c>
      <c r="D269" s="318" t="s">
        <v>360</v>
      </c>
      <c r="E269" s="328"/>
      <c r="F269" s="390">
        <f>SUM(F270+F272+F274)</f>
        <v>482890</v>
      </c>
      <c r="G269" s="390">
        <f t="shared" ref="G269:H269" si="108">SUM(G270+G272+G274)</f>
        <v>0</v>
      </c>
      <c r="H269" s="390">
        <f t="shared" si="108"/>
        <v>0</v>
      </c>
    </row>
    <row r="270" spans="1:8" ht="32.25" customHeight="1" x14ac:dyDescent="0.25">
      <c r="A270" s="27" t="s">
        <v>412</v>
      </c>
      <c r="B270" s="122" t="s">
        <v>218</v>
      </c>
      <c r="C270" s="158" t="s">
        <v>10</v>
      </c>
      <c r="D270" s="150" t="s">
        <v>413</v>
      </c>
      <c r="E270" s="163"/>
      <c r="F270" s="389">
        <f>SUM(F271)</f>
        <v>20357</v>
      </c>
      <c r="G270" s="389">
        <f t="shared" ref="G270:H270" si="109">SUM(G271)</f>
        <v>0</v>
      </c>
      <c r="H270" s="389">
        <f t="shared" si="109"/>
        <v>0</v>
      </c>
    </row>
    <row r="271" spans="1:8" ht="18" customHeight="1" x14ac:dyDescent="0.25">
      <c r="A271" s="54" t="s">
        <v>21</v>
      </c>
      <c r="B271" s="123" t="s">
        <v>218</v>
      </c>
      <c r="C271" s="155" t="s">
        <v>10</v>
      </c>
      <c r="D271" s="147" t="s">
        <v>413</v>
      </c>
      <c r="E271" s="131" t="s">
        <v>66</v>
      </c>
      <c r="F271" s="392">
        <f>SUM(прил3!H262)</f>
        <v>20357</v>
      </c>
      <c r="G271" s="392">
        <f>SUM(прил3!I262)</f>
        <v>0</v>
      </c>
      <c r="H271" s="392">
        <f>SUM(прил3!J262)</f>
        <v>0</v>
      </c>
    </row>
    <row r="272" spans="1:8" ht="33" customHeight="1" x14ac:dyDescent="0.25">
      <c r="A272" s="27" t="s">
        <v>471</v>
      </c>
      <c r="B272" s="122" t="s">
        <v>218</v>
      </c>
      <c r="C272" s="158" t="s">
        <v>10</v>
      </c>
      <c r="D272" s="150" t="s">
        <v>472</v>
      </c>
      <c r="E272" s="163"/>
      <c r="F272" s="389">
        <f>SUM(F273)</f>
        <v>411397</v>
      </c>
      <c r="G272" s="389">
        <f t="shared" ref="G272:H272" si="110">SUM(G273)</f>
        <v>0</v>
      </c>
      <c r="H272" s="389">
        <f t="shared" si="110"/>
        <v>0</v>
      </c>
    </row>
    <row r="273" spans="1:8" ht="15" customHeight="1" x14ac:dyDescent="0.25">
      <c r="A273" s="54" t="s">
        <v>21</v>
      </c>
      <c r="B273" s="123" t="s">
        <v>218</v>
      </c>
      <c r="C273" s="155" t="s">
        <v>10</v>
      </c>
      <c r="D273" s="147" t="s">
        <v>472</v>
      </c>
      <c r="E273" s="131" t="s">
        <v>66</v>
      </c>
      <c r="F273" s="392">
        <f>SUM(прил3!H268)</f>
        <v>411397</v>
      </c>
      <c r="G273" s="392">
        <f>SUM(прил3!I268)</f>
        <v>0</v>
      </c>
      <c r="H273" s="392">
        <f>SUM(прил3!J268)</f>
        <v>0</v>
      </c>
    </row>
    <row r="274" spans="1:8" ht="31.5" x14ac:dyDescent="0.25">
      <c r="A274" s="27" t="s">
        <v>415</v>
      </c>
      <c r="B274" s="122" t="s">
        <v>218</v>
      </c>
      <c r="C274" s="158" t="s">
        <v>10</v>
      </c>
      <c r="D274" s="150" t="s">
        <v>414</v>
      </c>
      <c r="E274" s="163"/>
      <c r="F274" s="389">
        <f>SUM(F275)</f>
        <v>51136</v>
      </c>
      <c r="G274" s="389">
        <f t="shared" ref="G274:H274" si="111">SUM(G275)</f>
        <v>0</v>
      </c>
      <c r="H274" s="389">
        <f t="shared" si="111"/>
        <v>0</v>
      </c>
    </row>
    <row r="275" spans="1:8" ht="15.75" customHeight="1" x14ac:dyDescent="0.25">
      <c r="A275" s="54" t="s">
        <v>21</v>
      </c>
      <c r="B275" s="123" t="s">
        <v>218</v>
      </c>
      <c r="C275" s="155" t="s">
        <v>10</v>
      </c>
      <c r="D275" s="147" t="s">
        <v>414</v>
      </c>
      <c r="E275" s="131" t="s">
        <v>66</v>
      </c>
      <c r="F275" s="392">
        <f>SUM(прил3!H135)</f>
        <v>51136</v>
      </c>
      <c r="G275" s="392">
        <f>SUM(прил3!I135)</f>
        <v>0</v>
      </c>
      <c r="H275" s="392">
        <f>SUM(прил3!J135)</f>
        <v>0</v>
      </c>
    </row>
    <row r="276" spans="1:8" ht="78.75" x14ac:dyDescent="0.25">
      <c r="A276" s="159" t="s">
        <v>167</v>
      </c>
      <c r="B276" s="152" t="s">
        <v>194</v>
      </c>
      <c r="C276" s="160" t="s">
        <v>359</v>
      </c>
      <c r="D276" s="148" t="s">
        <v>360</v>
      </c>
      <c r="E276" s="164"/>
      <c r="F276" s="444">
        <f>SUM(F277)</f>
        <v>21483014</v>
      </c>
      <c r="G276" s="444">
        <f t="shared" ref="G276:H276" si="112">SUM(G277)</f>
        <v>2666001</v>
      </c>
      <c r="H276" s="444">
        <f t="shared" si="112"/>
        <v>2666001</v>
      </c>
    </row>
    <row r="277" spans="1:8" ht="31.5" x14ac:dyDescent="0.25">
      <c r="A277" s="327" t="s">
        <v>416</v>
      </c>
      <c r="B277" s="316" t="s">
        <v>194</v>
      </c>
      <c r="C277" s="317" t="s">
        <v>10</v>
      </c>
      <c r="D277" s="318" t="s">
        <v>360</v>
      </c>
      <c r="E277" s="328"/>
      <c r="F277" s="390">
        <f>SUM(F282+F280+F286+F288+F290+F284+F278+F292)</f>
        <v>21483014</v>
      </c>
      <c r="G277" s="390">
        <f t="shared" ref="G277:H277" si="113">SUM(G282+G280+G286+G288+G290+G284+G278+G292)</f>
        <v>2666001</v>
      </c>
      <c r="H277" s="390">
        <f t="shared" si="113"/>
        <v>2666001</v>
      </c>
    </row>
    <row r="278" spans="1:8" s="561" customFormat="1" ht="34.5" customHeight="1" x14ac:dyDescent="0.25">
      <c r="A278" s="114" t="s">
        <v>698</v>
      </c>
      <c r="B278" s="122" t="s">
        <v>194</v>
      </c>
      <c r="C278" s="158" t="s">
        <v>10</v>
      </c>
      <c r="D278" s="150" t="s">
        <v>697</v>
      </c>
      <c r="E278" s="163"/>
      <c r="F278" s="389">
        <f>SUM(F279:F279)</f>
        <v>17777265</v>
      </c>
      <c r="G278" s="389">
        <f t="shared" ref="G278:H278" si="114">SUM(G279:G279)</f>
        <v>0</v>
      </c>
      <c r="H278" s="389">
        <f t="shared" si="114"/>
        <v>0</v>
      </c>
    </row>
    <row r="279" spans="1:8" s="561" customFormat="1" ht="31.5" x14ac:dyDescent="0.25">
      <c r="A279" s="76" t="s">
        <v>159</v>
      </c>
      <c r="B279" s="123" t="s">
        <v>194</v>
      </c>
      <c r="C279" s="155" t="s">
        <v>10</v>
      </c>
      <c r="D279" s="147" t="s">
        <v>697</v>
      </c>
      <c r="E279" s="131" t="s">
        <v>158</v>
      </c>
      <c r="F279" s="392">
        <f>SUM(прил3!H272)</f>
        <v>17777265</v>
      </c>
      <c r="G279" s="392">
        <f>SUM(прил3!I272)</f>
        <v>0</v>
      </c>
      <c r="H279" s="392">
        <f>SUM(прил3!J272)</f>
        <v>0</v>
      </c>
    </row>
    <row r="280" spans="1:8" ht="32.25" customHeight="1" x14ac:dyDescent="0.25">
      <c r="A280" s="114" t="s">
        <v>616</v>
      </c>
      <c r="B280" s="122" t="s">
        <v>194</v>
      </c>
      <c r="C280" s="158" t="s">
        <v>10</v>
      </c>
      <c r="D280" s="150" t="s">
        <v>534</v>
      </c>
      <c r="E280" s="163"/>
      <c r="F280" s="389">
        <f>SUM(F281:F281)</f>
        <v>1250082</v>
      </c>
      <c r="G280" s="389">
        <f t="shared" ref="G280:H280" si="115">SUM(G281:G281)</f>
        <v>2073138</v>
      </c>
      <c r="H280" s="389">
        <f t="shared" si="115"/>
        <v>2073138</v>
      </c>
    </row>
    <row r="281" spans="1:8" ht="17.25" customHeight="1" x14ac:dyDescent="0.25">
      <c r="A281" s="7" t="s">
        <v>21</v>
      </c>
      <c r="B281" s="123" t="s">
        <v>194</v>
      </c>
      <c r="C281" s="155" t="s">
        <v>10</v>
      </c>
      <c r="D281" s="147" t="s">
        <v>534</v>
      </c>
      <c r="E281" s="131" t="s">
        <v>66</v>
      </c>
      <c r="F281" s="392">
        <f>SUM(прил3!H246)</f>
        <v>1250082</v>
      </c>
      <c r="G281" s="392">
        <f>SUM(прил3!I246)</f>
        <v>2073138</v>
      </c>
      <c r="H281" s="392">
        <f>SUM(прил3!J246)</f>
        <v>2073138</v>
      </c>
    </row>
    <row r="282" spans="1:8" ht="17.25" customHeight="1" x14ac:dyDescent="0.25">
      <c r="A282" s="114" t="s">
        <v>547</v>
      </c>
      <c r="B282" s="122" t="s">
        <v>194</v>
      </c>
      <c r="C282" s="158" t="s">
        <v>10</v>
      </c>
      <c r="D282" s="150" t="s">
        <v>546</v>
      </c>
      <c r="E282" s="163"/>
      <c r="F282" s="389">
        <f>SUM(F283)</f>
        <v>882000</v>
      </c>
      <c r="G282" s="389">
        <f t="shared" ref="G282:H282" si="116">SUM(G283)</f>
        <v>592863</v>
      </c>
      <c r="H282" s="389">
        <f t="shared" si="116"/>
        <v>592863</v>
      </c>
    </row>
    <row r="283" spans="1:8" ht="17.25" customHeight="1" x14ac:dyDescent="0.25">
      <c r="A283" s="76" t="s">
        <v>40</v>
      </c>
      <c r="B283" s="123" t="s">
        <v>194</v>
      </c>
      <c r="C283" s="155" t="s">
        <v>10</v>
      </c>
      <c r="D283" s="147" t="s">
        <v>546</v>
      </c>
      <c r="E283" s="131" t="s">
        <v>39</v>
      </c>
      <c r="F283" s="392">
        <f>SUM(прил3!H637)</f>
        <v>882000</v>
      </c>
      <c r="G283" s="392">
        <f>SUM(прил3!I637)</f>
        <v>592863</v>
      </c>
      <c r="H283" s="392">
        <f>SUM(прил3!J637)</f>
        <v>592863</v>
      </c>
    </row>
    <row r="284" spans="1:8" s="551" customFormat="1" ht="32.25" customHeight="1" x14ac:dyDescent="0.25">
      <c r="A284" s="75" t="s">
        <v>694</v>
      </c>
      <c r="B284" s="122" t="s">
        <v>194</v>
      </c>
      <c r="C284" s="158" t="s">
        <v>10</v>
      </c>
      <c r="D284" s="150" t="s">
        <v>693</v>
      </c>
      <c r="E284" s="163"/>
      <c r="F284" s="389">
        <f>SUM(F285)</f>
        <v>935646</v>
      </c>
      <c r="G284" s="389">
        <f t="shared" ref="G284:H284" si="117">SUM(G285)</f>
        <v>0</v>
      </c>
      <c r="H284" s="389">
        <f t="shared" si="117"/>
        <v>0</v>
      </c>
    </row>
    <row r="285" spans="1:8" s="551" customFormat="1" ht="33" customHeight="1" x14ac:dyDescent="0.25">
      <c r="A285" s="76" t="s">
        <v>159</v>
      </c>
      <c r="B285" s="123" t="s">
        <v>194</v>
      </c>
      <c r="C285" s="155" t="s">
        <v>10</v>
      </c>
      <c r="D285" s="147" t="s">
        <v>693</v>
      </c>
      <c r="E285" s="131" t="s">
        <v>158</v>
      </c>
      <c r="F285" s="392">
        <f>SUM(прил3!H274)</f>
        <v>935646</v>
      </c>
      <c r="G285" s="392">
        <f>SUM(прил3!I274)</f>
        <v>0</v>
      </c>
      <c r="H285" s="392">
        <f>SUM(прил3!J274)</f>
        <v>0</v>
      </c>
    </row>
    <row r="286" spans="1:8" ht="48.75" customHeight="1" x14ac:dyDescent="0.25">
      <c r="A286" s="114" t="s">
        <v>835</v>
      </c>
      <c r="B286" s="122" t="s">
        <v>194</v>
      </c>
      <c r="C286" s="158" t="s">
        <v>10</v>
      </c>
      <c r="D286" s="150" t="s">
        <v>532</v>
      </c>
      <c r="E286" s="163"/>
      <c r="F286" s="389">
        <f>SUM(F287:F287)</f>
        <v>535749</v>
      </c>
      <c r="G286" s="389">
        <f t="shared" ref="G286:H286" si="118">SUM(G287:G287)</f>
        <v>0</v>
      </c>
      <c r="H286" s="389">
        <f t="shared" si="118"/>
        <v>0</v>
      </c>
    </row>
    <row r="287" spans="1:8" ht="17.25" customHeight="1" x14ac:dyDescent="0.25">
      <c r="A287" s="7" t="s">
        <v>21</v>
      </c>
      <c r="B287" s="123" t="s">
        <v>194</v>
      </c>
      <c r="C287" s="155" t="s">
        <v>10</v>
      </c>
      <c r="D287" s="147" t="s">
        <v>532</v>
      </c>
      <c r="E287" s="131" t="s">
        <v>66</v>
      </c>
      <c r="F287" s="392">
        <f>SUM(прил3!H248)</f>
        <v>535749</v>
      </c>
      <c r="G287" s="392">
        <f>SUM(прил3!I248)</f>
        <v>0</v>
      </c>
      <c r="H287" s="392">
        <f>SUM(прил3!J248)</f>
        <v>0</v>
      </c>
    </row>
    <row r="288" spans="1:8" ht="31.5" x14ac:dyDescent="0.25">
      <c r="A288" s="27" t="s">
        <v>415</v>
      </c>
      <c r="B288" s="122" t="s">
        <v>194</v>
      </c>
      <c r="C288" s="158" t="s">
        <v>10</v>
      </c>
      <c r="D288" s="150" t="s">
        <v>414</v>
      </c>
      <c r="E288" s="163"/>
      <c r="F288" s="389">
        <f>SUM(F289)</f>
        <v>102272</v>
      </c>
      <c r="G288" s="389">
        <f t="shared" ref="G288:H288" si="119">SUM(G289)</f>
        <v>0</v>
      </c>
      <c r="H288" s="389">
        <f t="shared" si="119"/>
        <v>0</v>
      </c>
    </row>
    <row r="289" spans="1:8" ht="16.5" customHeight="1" x14ac:dyDescent="0.25">
      <c r="A289" s="7" t="s">
        <v>21</v>
      </c>
      <c r="B289" s="123" t="s">
        <v>194</v>
      </c>
      <c r="C289" s="155" t="s">
        <v>10</v>
      </c>
      <c r="D289" s="147" t="s">
        <v>414</v>
      </c>
      <c r="E289" s="131" t="s">
        <v>66</v>
      </c>
      <c r="F289" s="392">
        <f>SUM(прил3!H139)</f>
        <v>102272</v>
      </c>
      <c r="G289" s="392">
        <f>SUM(прил3!I139)</f>
        <v>0</v>
      </c>
      <c r="H289" s="392">
        <f>SUM(прил3!J139)</f>
        <v>0</v>
      </c>
    </row>
    <row r="290" spans="1:8" s="449" customFormat="1" ht="32.25" hidden="1" customHeight="1" x14ac:dyDescent="0.25">
      <c r="A290" s="27" t="s">
        <v>623</v>
      </c>
      <c r="B290" s="122" t="s">
        <v>194</v>
      </c>
      <c r="C290" s="158" t="s">
        <v>10</v>
      </c>
      <c r="D290" s="150" t="s">
        <v>622</v>
      </c>
      <c r="E290" s="163"/>
      <c r="F290" s="389">
        <f>SUM(F291)</f>
        <v>0</v>
      </c>
      <c r="G290" s="389">
        <f t="shared" ref="G290:H290" si="120">SUM(G291)</f>
        <v>0</v>
      </c>
      <c r="H290" s="389">
        <f t="shared" si="120"/>
        <v>0</v>
      </c>
    </row>
    <row r="291" spans="1:8" s="449" customFormat="1" ht="31.5" hidden="1" customHeight="1" x14ac:dyDescent="0.25">
      <c r="A291" s="54" t="s">
        <v>507</v>
      </c>
      <c r="B291" s="123" t="s">
        <v>194</v>
      </c>
      <c r="C291" s="155" t="s">
        <v>10</v>
      </c>
      <c r="D291" s="147" t="s">
        <v>622</v>
      </c>
      <c r="E291" s="131" t="s">
        <v>16</v>
      </c>
      <c r="F291" s="392">
        <f>SUM(прил3!H250)</f>
        <v>0</v>
      </c>
      <c r="G291" s="392">
        <f>SUM(прил3!I250)</f>
        <v>0</v>
      </c>
      <c r="H291" s="392">
        <f>SUM(прил3!J250)</f>
        <v>0</v>
      </c>
    </row>
    <row r="292" spans="1:8" s="563" customFormat="1" ht="31.5" hidden="1" customHeight="1" x14ac:dyDescent="0.25">
      <c r="A292" s="27" t="s">
        <v>700</v>
      </c>
      <c r="B292" s="122" t="s">
        <v>194</v>
      </c>
      <c r="C292" s="158" t="s">
        <v>10</v>
      </c>
      <c r="D292" s="150" t="s">
        <v>699</v>
      </c>
      <c r="E292" s="163"/>
      <c r="F292" s="389">
        <f>SUM(F293:F294)</f>
        <v>0</v>
      </c>
      <c r="G292" s="389">
        <f t="shared" ref="G292:H292" si="121">SUM(G293:G294)</f>
        <v>0</v>
      </c>
      <c r="H292" s="389">
        <f t="shared" si="121"/>
        <v>0</v>
      </c>
    </row>
    <row r="293" spans="1:8" s="563" customFormat="1" ht="31.5" hidden="1" customHeight="1" x14ac:dyDescent="0.25">
      <c r="A293" s="54" t="s">
        <v>507</v>
      </c>
      <c r="B293" s="123" t="s">
        <v>194</v>
      </c>
      <c r="C293" s="155" t="s">
        <v>10</v>
      </c>
      <c r="D293" s="147" t="s">
        <v>699</v>
      </c>
      <c r="E293" s="131" t="s">
        <v>16</v>
      </c>
      <c r="F293" s="392">
        <f>SUM(прил3!H276)</f>
        <v>0</v>
      </c>
      <c r="G293" s="392">
        <f>SUM(прил3!I276)</f>
        <v>0</v>
      </c>
      <c r="H293" s="392">
        <f>SUM(прил3!J276)</f>
        <v>0</v>
      </c>
    </row>
    <row r="294" spans="1:8" s="570" customFormat="1" ht="31.5" hidden="1" customHeight="1" x14ac:dyDescent="0.25">
      <c r="A294" s="76" t="s">
        <v>159</v>
      </c>
      <c r="B294" s="123" t="s">
        <v>194</v>
      </c>
      <c r="C294" s="155" t="s">
        <v>10</v>
      </c>
      <c r="D294" s="147" t="s">
        <v>699</v>
      </c>
      <c r="E294" s="131" t="s">
        <v>158</v>
      </c>
      <c r="F294" s="392">
        <f>SUM(прил3!H277)</f>
        <v>0</v>
      </c>
      <c r="G294" s="392">
        <f>SUM(прил3!I277)</f>
        <v>0</v>
      </c>
      <c r="H294" s="392">
        <f>SUM(прил3!J277)</f>
        <v>0</v>
      </c>
    </row>
    <row r="295" spans="1:8" ht="64.5" customHeight="1" x14ac:dyDescent="0.25">
      <c r="A295" s="58" t="s">
        <v>140</v>
      </c>
      <c r="B295" s="329" t="s">
        <v>432</v>
      </c>
      <c r="C295" s="240" t="s">
        <v>359</v>
      </c>
      <c r="D295" s="136" t="s">
        <v>360</v>
      </c>
      <c r="E295" s="126"/>
      <c r="F295" s="438">
        <f>SUM(F296+F301+F306)</f>
        <v>2800342</v>
      </c>
      <c r="G295" s="438">
        <f t="shared" ref="G295:H295" si="122">SUM(G296+G301+G306)</f>
        <v>1847323</v>
      </c>
      <c r="H295" s="438">
        <f t="shared" si="122"/>
        <v>1847323</v>
      </c>
    </row>
    <row r="296" spans="1:8" ht="80.25" customHeight="1" x14ac:dyDescent="0.25">
      <c r="A296" s="141" t="s">
        <v>141</v>
      </c>
      <c r="B296" s="142" t="s">
        <v>211</v>
      </c>
      <c r="C296" s="241" t="s">
        <v>359</v>
      </c>
      <c r="D296" s="143" t="s">
        <v>360</v>
      </c>
      <c r="E296" s="144"/>
      <c r="F296" s="444">
        <f>SUM(F297)</f>
        <v>74000</v>
      </c>
      <c r="G296" s="444">
        <f t="shared" ref="G296:H297" si="123">SUM(G297)</f>
        <v>148000</v>
      </c>
      <c r="H296" s="444">
        <f t="shared" si="123"/>
        <v>148000</v>
      </c>
    </row>
    <row r="297" spans="1:8" ht="32.25" customHeight="1" x14ac:dyDescent="0.25">
      <c r="A297" s="302" t="s">
        <v>433</v>
      </c>
      <c r="B297" s="303" t="s">
        <v>211</v>
      </c>
      <c r="C297" s="304" t="s">
        <v>10</v>
      </c>
      <c r="D297" s="305" t="s">
        <v>360</v>
      </c>
      <c r="E297" s="306"/>
      <c r="F297" s="390">
        <f>SUM(F298)</f>
        <v>74000</v>
      </c>
      <c r="G297" s="390">
        <f t="shared" si="123"/>
        <v>148000</v>
      </c>
      <c r="H297" s="390">
        <f t="shared" si="123"/>
        <v>148000</v>
      </c>
    </row>
    <row r="298" spans="1:8" ht="17.25" customHeight="1" x14ac:dyDescent="0.25">
      <c r="A298" s="27" t="s">
        <v>84</v>
      </c>
      <c r="B298" s="116" t="s">
        <v>211</v>
      </c>
      <c r="C298" s="202" t="s">
        <v>10</v>
      </c>
      <c r="D298" s="115" t="s">
        <v>434</v>
      </c>
      <c r="E298" s="140"/>
      <c r="F298" s="389">
        <f>SUM(F299:F300)</f>
        <v>74000</v>
      </c>
      <c r="G298" s="389">
        <f t="shared" ref="G298:H298" si="124">SUM(G299:G300)</f>
        <v>148000</v>
      </c>
      <c r="H298" s="389">
        <f t="shared" si="124"/>
        <v>148000</v>
      </c>
    </row>
    <row r="299" spans="1:8" ht="33.75" customHeight="1" x14ac:dyDescent="0.25">
      <c r="A299" s="54" t="s">
        <v>507</v>
      </c>
      <c r="B299" s="124" t="s">
        <v>211</v>
      </c>
      <c r="C299" s="203" t="s">
        <v>10</v>
      </c>
      <c r="D299" s="121" t="s">
        <v>434</v>
      </c>
      <c r="E299" s="127" t="s">
        <v>16</v>
      </c>
      <c r="F299" s="392">
        <f>SUM(прил3!H439)</f>
        <v>64094</v>
      </c>
      <c r="G299" s="392">
        <f>SUM(прил3!I439)</f>
        <v>78000</v>
      </c>
      <c r="H299" s="392">
        <f>SUM(прил3!J439)</f>
        <v>78000</v>
      </c>
    </row>
    <row r="300" spans="1:8" s="570" customFormat="1" ht="17.25" customHeight="1" x14ac:dyDescent="0.25">
      <c r="A300" s="61" t="s">
        <v>40</v>
      </c>
      <c r="B300" s="124" t="s">
        <v>211</v>
      </c>
      <c r="C300" s="203" t="s">
        <v>10</v>
      </c>
      <c r="D300" s="121" t="s">
        <v>434</v>
      </c>
      <c r="E300" s="127" t="s">
        <v>39</v>
      </c>
      <c r="F300" s="392">
        <f>SUM(прил3!H440)</f>
        <v>9906</v>
      </c>
      <c r="G300" s="392">
        <f>SUM(прил3!I440)</f>
        <v>70000</v>
      </c>
      <c r="H300" s="392">
        <f>SUM(прил3!J440)</f>
        <v>70000</v>
      </c>
    </row>
    <row r="301" spans="1:8" ht="80.25" customHeight="1" x14ac:dyDescent="0.25">
      <c r="A301" s="141" t="s">
        <v>155</v>
      </c>
      <c r="B301" s="142" t="s">
        <v>216</v>
      </c>
      <c r="C301" s="241" t="s">
        <v>359</v>
      </c>
      <c r="D301" s="143" t="s">
        <v>360</v>
      </c>
      <c r="E301" s="144"/>
      <c r="F301" s="444">
        <f>SUM(F302)</f>
        <v>75000</v>
      </c>
      <c r="G301" s="444">
        <f t="shared" ref="G301:H302" si="125">SUM(G302)</f>
        <v>150000</v>
      </c>
      <c r="H301" s="444">
        <f t="shared" si="125"/>
        <v>150000</v>
      </c>
    </row>
    <row r="302" spans="1:8" ht="33.75" customHeight="1" x14ac:dyDescent="0.25">
      <c r="A302" s="302" t="s">
        <v>459</v>
      </c>
      <c r="B302" s="303" t="s">
        <v>216</v>
      </c>
      <c r="C302" s="304" t="s">
        <v>10</v>
      </c>
      <c r="D302" s="305" t="s">
        <v>360</v>
      </c>
      <c r="E302" s="306"/>
      <c r="F302" s="390">
        <f>SUM(F303)</f>
        <v>75000</v>
      </c>
      <c r="G302" s="390">
        <f t="shared" si="125"/>
        <v>150000</v>
      </c>
      <c r="H302" s="390">
        <f t="shared" si="125"/>
        <v>150000</v>
      </c>
    </row>
    <row r="303" spans="1:8" ht="47.25" x14ac:dyDescent="0.25">
      <c r="A303" s="27" t="s">
        <v>156</v>
      </c>
      <c r="B303" s="116" t="s">
        <v>216</v>
      </c>
      <c r="C303" s="202" t="s">
        <v>10</v>
      </c>
      <c r="D303" s="115" t="s">
        <v>460</v>
      </c>
      <c r="E303" s="140"/>
      <c r="F303" s="389">
        <f>SUM(F304:F305)</f>
        <v>75000</v>
      </c>
      <c r="G303" s="389">
        <f t="shared" ref="G303:H303" si="126">SUM(G304:G305)</f>
        <v>150000</v>
      </c>
      <c r="H303" s="389">
        <f t="shared" si="126"/>
        <v>150000</v>
      </c>
    </row>
    <row r="304" spans="1:8" ht="31.5" customHeight="1" x14ac:dyDescent="0.25">
      <c r="A304" s="54" t="s">
        <v>507</v>
      </c>
      <c r="B304" s="124" t="s">
        <v>216</v>
      </c>
      <c r="C304" s="203" t="s">
        <v>10</v>
      </c>
      <c r="D304" s="121" t="s">
        <v>460</v>
      </c>
      <c r="E304" s="127" t="s">
        <v>16</v>
      </c>
      <c r="F304" s="392">
        <f>SUM(прил3!H662)</f>
        <v>18964</v>
      </c>
      <c r="G304" s="392">
        <f>SUM(прил3!I662)</f>
        <v>70000</v>
      </c>
      <c r="H304" s="392">
        <f>SUM(прил3!J662)</f>
        <v>70000</v>
      </c>
    </row>
    <row r="305" spans="1:8" s="570" customFormat="1" ht="18" customHeight="1" x14ac:dyDescent="0.25">
      <c r="A305" s="54" t="s">
        <v>40</v>
      </c>
      <c r="B305" s="124" t="s">
        <v>216</v>
      </c>
      <c r="C305" s="203" t="s">
        <v>10</v>
      </c>
      <c r="D305" s="121" t="s">
        <v>460</v>
      </c>
      <c r="E305" s="127" t="s">
        <v>39</v>
      </c>
      <c r="F305" s="392">
        <f>SUM(прил3!H663)</f>
        <v>56036</v>
      </c>
      <c r="G305" s="392">
        <f>SUM(прил3!I663)</f>
        <v>80000</v>
      </c>
      <c r="H305" s="392">
        <f>SUM(прил3!J663)</f>
        <v>80000</v>
      </c>
    </row>
    <row r="306" spans="1:8" ht="66.75" customHeight="1" x14ac:dyDescent="0.25">
      <c r="A306" s="141" t="s">
        <v>142</v>
      </c>
      <c r="B306" s="142" t="s">
        <v>207</v>
      </c>
      <c r="C306" s="241" t="s">
        <v>359</v>
      </c>
      <c r="D306" s="143" t="s">
        <v>360</v>
      </c>
      <c r="E306" s="144"/>
      <c r="F306" s="444">
        <f>SUM(F307)</f>
        <v>2651342</v>
      </c>
      <c r="G306" s="444">
        <f t="shared" ref="G306:H306" si="127">SUM(G307)</f>
        <v>1549323</v>
      </c>
      <c r="H306" s="444">
        <f t="shared" si="127"/>
        <v>1549323</v>
      </c>
    </row>
    <row r="307" spans="1:8" ht="34.5" customHeight="1" x14ac:dyDescent="0.25">
      <c r="A307" s="302" t="s">
        <v>435</v>
      </c>
      <c r="B307" s="303" t="s">
        <v>207</v>
      </c>
      <c r="C307" s="304" t="s">
        <v>10</v>
      </c>
      <c r="D307" s="305" t="s">
        <v>360</v>
      </c>
      <c r="E307" s="306"/>
      <c r="F307" s="390">
        <f>SUM(F308+F310+F313)</f>
        <v>2651342</v>
      </c>
      <c r="G307" s="390">
        <f t="shared" ref="G307:H307" si="128">SUM(G308+G310+G313)</f>
        <v>1549323</v>
      </c>
      <c r="H307" s="390">
        <f t="shared" si="128"/>
        <v>1549323</v>
      </c>
    </row>
    <row r="308" spans="1:8" ht="18.75" customHeight="1" x14ac:dyDescent="0.25">
      <c r="A308" s="27" t="s">
        <v>518</v>
      </c>
      <c r="B308" s="116" t="s">
        <v>207</v>
      </c>
      <c r="C308" s="202" t="s">
        <v>10</v>
      </c>
      <c r="D308" s="115" t="s">
        <v>517</v>
      </c>
      <c r="E308" s="140"/>
      <c r="F308" s="389">
        <f>SUM(F309)</f>
        <v>761895</v>
      </c>
      <c r="G308" s="389">
        <f t="shared" ref="G308:H308" si="129">SUM(G309)</f>
        <v>0</v>
      </c>
      <c r="H308" s="389">
        <f t="shared" si="129"/>
        <v>0</v>
      </c>
    </row>
    <row r="309" spans="1:8" ht="18" customHeight="1" x14ac:dyDescent="0.25">
      <c r="A309" s="54" t="s">
        <v>40</v>
      </c>
      <c r="B309" s="124" t="s">
        <v>207</v>
      </c>
      <c r="C309" s="203" t="s">
        <v>10</v>
      </c>
      <c r="D309" s="121" t="s">
        <v>517</v>
      </c>
      <c r="E309" s="127" t="s">
        <v>39</v>
      </c>
      <c r="F309" s="392">
        <f>SUM(прил3!H472)</f>
        <v>761895</v>
      </c>
      <c r="G309" s="392">
        <f>SUM(прил3!I472)</f>
        <v>0</v>
      </c>
      <c r="H309" s="392">
        <f>SUM(прил3!J472)</f>
        <v>0</v>
      </c>
    </row>
    <row r="310" spans="1:8" ht="15.75" x14ac:dyDescent="0.25">
      <c r="A310" s="27" t="s">
        <v>436</v>
      </c>
      <c r="B310" s="116" t="s">
        <v>207</v>
      </c>
      <c r="C310" s="202" t="s">
        <v>10</v>
      </c>
      <c r="D310" s="115" t="s">
        <v>437</v>
      </c>
      <c r="E310" s="140"/>
      <c r="F310" s="389">
        <f>SUM(F311:F312)</f>
        <v>1478973</v>
      </c>
      <c r="G310" s="389">
        <f t="shared" ref="G310:H310" si="130">SUM(G311:G312)</f>
        <v>1478973</v>
      </c>
      <c r="H310" s="389">
        <f t="shared" si="130"/>
        <v>1478973</v>
      </c>
    </row>
    <row r="311" spans="1:8" ht="31.5" customHeight="1" x14ac:dyDescent="0.25">
      <c r="A311" s="54" t="s">
        <v>507</v>
      </c>
      <c r="B311" s="124" t="s">
        <v>207</v>
      </c>
      <c r="C311" s="203" t="s">
        <v>10</v>
      </c>
      <c r="D311" s="121" t="s">
        <v>437</v>
      </c>
      <c r="E311" s="127" t="s">
        <v>16</v>
      </c>
      <c r="F311" s="392">
        <f>SUM(прил3!H474)</f>
        <v>880740</v>
      </c>
      <c r="G311" s="392">
        <f>SUM(прил3!I474)</f>
        <v>880740</v>
      </c>
      <c r="H311" s="392">
        <f>SUM(прил3!J474)</f>
        <v>880740</v>
      </c>
    </row>
    <row r="312" spans="1:8" ht="15.75" x14ac:dyDescent="0.25">
      <c r="A312" s="76" t="s">
        <v>40</v>
      </c>
      <c r="B312" s="124" t="s">
        <v>207</v>
      </c>
      <c r="C312" s="203" t="s">
        <v>10</v>
      </c>
      <c r="D312" s="121" t="s">
        <v>437</v>
      </c>
      <c r="E312" s="127" t="s">
        <v>39</v>
      </c>
      <c r="F312" s="392">
        <f>SUM(прил3!H475)</f>
        <v>598233</v>
      </c>
      <c r="G312" s="392">
        <f>SUM(прил3!I475)</f>
        <v>598233</v>
      </c>
      <c r="H312" s="392">
        <f>SUM(прил3!J475)</f>
        <v>598233</v>
      </c>
    </row>
    <row r="313" spans="1:8" ht="15.75" x14ac:dyDescent="0.25">
      <c r="A313" s="75" t="s">
        <v>516</v>
      </c>
      <c r="B313" s="116" t="s">
        <v>207</v>
      </c>
      <c r="C313" s="202" t="s">
        <v>10</v>
      </c>
      <c r="D313" s="115" t="s">
        <v>519</v>
      </c>
      <c r="E313" s="140"/>
      <c r="F313" s="389">
        <f>SUM(F314:F315)</f>
        <v>410474</v>
      </c>
      <c r="G313" s="389">
        <f t="shared" ref="G313:H313" si="131">SUM(G314:G315)</f>
        <v>70350</v>
      </c>
      <c r="H313" s="389">
        <f t="shared" si="131"/>
        <v>70350</v>
      </c>
    </row>
    <row r="314" spans="1:8" ht="31.5" x14ac:dyDescent="0.25">
      <c r="A314" s="54" t="s">
        <v>507</v>
      </c>
      <c r="B314" s="124" t="s">
        <v>207</v>
      </c>
      <c r="C314" s="203" t="s">
        <v>10</v>
      </c>
      <c r="D314" s="121" t="s">
        <v>519</v>
      </c>
      <c r="E314" s="127" t="s">
        <v>16</v>
      </c>
      <c r="F314" s="392">
        <f>SUM(прил3!H477)</f>
        <v>328167</v>
      </c>
      <c r="G314" s="392">
        <f>SUM(прил3!I477)</f>
        <v>70350</v>
      </c>
      <c r="H314" s="392">
        <f>SUM(прил3!J477)</f>
        <v>70350</v>
      </c>
    </row>
    <row r="315" spans="1:8" s="484" customFormat="1" ht="31.5" hidden="1" x14ac:dyDescent="0.25">
      <c r="A315" s="101" t="s">
        <v>721</v>
      </c>
      <c r="B315" s="124" t="s">
        <v>207</v>
      </c>
      <c r="C315" s="203" t="s">
        <v>10</v>
      </c>
      <c r="D315" s="121" t="s">
        <v>519</v>
      </c>
      <c r="E315" s="127" t="s">
        <v>722</v>
      </c>
      <c r="F315" s="392">
        <f>SUM(прил3!H478)</f>
        <v>82307</v>
      </c>
      <c r="G315" s="392">
        <f>SUM(прил3!I478)</f>
        <v>0</v>
      </c>
      <c r="H315" s="392">
        <f>SUM(прил3!J478)</f>
        <v>0</v>
      </c>
    </row>
    <row r="316" spans="1:8" s="43" customFormat="1" ht="33" customHeight="1" x14ac:dyDescent="0.25">
      <c r="A316" s="58" t="s">
        <v>98</v>
      </c>
      <c r="B316" s="153" t="s">
        <v>362</v>
      </c>
      <c r="C316" s="242" t="s">
        <v>359</v>
      </c>
      <c r="D316" s="154" t="s">
        <v>360</v>
      </c>
      <c r="E316" s="130"/>
      <c r="F316" s="438">
        <f>SUM(F317)</f>
        <v>1744370</v>
      </c>
      <c r="G316" s="438">
        <f t="shared" ref="G316:H319" si="132">SUM(G317)</f>
        <v>1458904</v>
      </c>
      <c r="H316" s="438">
        <f t="shared" si="132"/>
        <v>1458904</v>
      </c>
    </row>
    <row r="317" spans="1:8" s="43" customFormat="1" ht="51" customHeight="1" x14ac:dyDescent="0.25">
      <c r="A317" s="151" t="s">
        <v>99</v>
      </c>
      <c r="B317" s="152" t="s">
        <v>363</v>
      </c>
      <c r="C317" s="160" t="s">
        <v>359</v>
      </c>
      <c r="D317" s="148" t="s">
        <v>360</v>
      </c>
      <c r="E317" s="157"/>
      <c r="F317" s="444">
        <f>SUM(F318)</f>
        <v>1744370</v>
      </c>
      <c r="G317" s="444">
        <f t="shared" si="132"/>
        <v>1458904</v>
      </c>
      <c r="H317" s="444">
        <f t="shared" si="132"/>
        <v>1458904</v>
      </c>
    </row>
    <row r="318" spans="1:8" s="43" customFormat="1" ht="51" customHeight="1" x14ac:dyDescent="0.25">
      <c r="A318" s="315" t="s">
        <v>366</v>
      </c>
      <c r="B318" s="316" t="s">
        <v>363</v>
      </c>
      <c r="C318" s="317" t="s">
        <v>10</v>
      </c>
      <c r="D318" s="318" t="s">
        <v>360</v>
      </c>
      <c r="E318" s="325"/>
      <c r="F318" s="390">
        <f>SUM(F319)</f>
        <v>1744370</v>
      </c>
      <c r="G318" s="390">
        <f t="shared" si="132"/>
        <v>1458904</v>
      </c>
      <c r="H318" s="390">
        <f t="shared" si="132"/>
        <v>1458904</v>
      </c>
    </row>
    <row r="319" spans="1:8" s="43" customFormat="1" ht="17.25" customHeight="1" x14ac:dyDescent="0.25">
      <c r="A319" s="75" t="s">
        <v>100</v>
      </c>
      <c r="B319" s="122" t="s">
        <v>363</v>
      </c>
      <c r="C319" s="158" t="s">
        <v>10</v>
      </c>
      <c r="D319" s="150" t="s">
        <v>365</v>
      </c>
      <c r="E319" s="42"/>
      <c r="F319" s="389">
        <f>SUM(F320)</f>
        <v>1744370</v>
      </c>
      <c r="G319" s="389">
        <f t="shared" si="132"/>
        <v>1458904</v>
      </c>
      <c r="H319" s="389">
        <f t="shared" si="132"/>
        <v>1458904</v>
      </c>
    </row>
    <row r="320" spans="1:8" s="43" customFormat="1" ht="31.5" customHeight="1" x14ac:dyDescent="0.25">
      <c r="A320" s="76" t="s">
        <v>507</v>
      </c>
      <c r="B320" s="123" t="s">
        <v>363</v>
      </c>
      <c r="C320" s="155" t="s">
        <v>10</v>
      </c>
      <c r="D320" s="147" t="s">
        <v>365</v>
      </c>
      <c r="E320" s="60" t="s">
        <v>16</v>
      </c>
      <c r="F320" s="392">
        <f>SUM(прил3!H27+прил3!H55+прил3!H89+прил3!H554+прил3!H483)</f>
        <v>1744370</v>
      </c>
      <c r="G320" s="392">
        <f>SUM(прил3!I27+прил3!I55+прил3!I89+прил3!I554+прил3!I483)</f>
        <v>1458904</v>
      </c>
      <c r="H320" s="392">
        <f>SUM(прил3!J27+прил3!J55+прил3!J89+прил3!J554+прил3!J483)</f>
        <v>1458904</v>
      </c>
    </row>
    <row r="321" spans="1:8" s="43" customFormat="1" ht="31.5" x14ac:dyDescent="0.25">
      <c r="A321" s="129" t="s">
        <v>110</v>
      </c>
      <c r="B321" s="153" t="s">
        <v>371</v>
      </c>
      <c r="C321" s="242" t="s">
        <v>359</v>
      </c>
      <c r="D321" s="154" t="s">
        <v>360</v>
      </c>
      <c r="E321" s="130"/>
      <c r="F321" s="438">
        <f>SUM(F322+F327)</f>
        <v>221665</v>
      </c>
      <c r="G321" s="438">
        <f t="shared" ref="G321:H321" si="133">SUM(G322+G327)</f>
        <v>185165</v>
      </c>
      <c r="H321" s="438">
        <f t="shared" si="133"/>
        <v>185165</v>
      </c>
    </row>
    <row r="322" spans="1:8" s="43" customFormat="1" ht="51.75" customHeight="1" x14ac:dyDescent="0.25">
      <c r="A322" s="151" t="s">
        <v>508</v>
      </c>
      <c r="B322" s="152" t="s">
        <v>172</v>
      </c>
      <c r="C322" s="160" t="s">
        <v>359</v>
      </c>
      <c r="D322" s="148" t="s">
        <v>360</v>
      </c>
      <c r="E322" s="157"/>
      <c r="F322" s="444">
        <f>SUM(F323)</f>
        <v>185165</v>
      </c>
      <c r="G322" s="444">
        <f t="shared" ref="G322:H323" si="134">SUM(G323)</f>
        <v>185165</v>
      </c>
      <c r="H322" s="444">
        <f t="shared" si="134"/>
        <v>185165</v>
      </c>
    </row>
    <row r="323" spans="1:8" s="43" customFormat="1" ht="31.5" x14ac:dyDescent="0.25">
      <c r="A323" s="308" t="s">
        <v>370</v>
      </c>
      <c r="B323" s="316" t="s">
        <v>172</v>
      </c>
      <c r="C323" s="317" t="s">
        <v>10</v>
      </c>
      <c r="D323" s="318" t="s">
        <v>360</v>
      </c>
      <c r="E323" s="328"/>
      <c r="F323" s="390">
        <f>SUM(F324)</f>
        <v>185165</v>
      </c>
      <c r="G323" s="390">
        <f t="shared" si="134"/>
        <v>185165</v>
      </c>
      <c r="H323" s="390">
        <f t="shared" si="134"/>
        <v>185165</v>
      </c>
    </row>
    <row r="324" spans="1:8" s="43" customFormat="1" ht="18.75" customHeight="1" x14ac:dyDescent="0.25">
      <c r="A324" s="75" t="s">
        <v>79</v>
      </c>
      <c r="B324" s="122" t="s">
        <v>172</v>
      </c>
      <c r="C324" s="158" t="s">
        <v>10</v>
      </c>
      <c r="D324" s="150" t="s">
        <v>372</v>
      </c>
      <c r="E324" s="163"/>
      <c r="F324" s="389">
        <f>SUM(F325:F326)</f>
        <v>185165</v>
      </c>
      <c r="G324" s="389">
        <f t="shared" ref="G324:H324" si="135">SUM(G325:G326)</f>
        <v>185165</v>
      </c>
      <c r="H324" s="389">
        <f t="shared" si="135"/>
        <v>185165</v>
      </c>
    </row>
    <row r="325" spans="1:8" s="43" customFormat="1" ht="47.25" x14ac:dyDescent="0.25">
      <c r="A325" s="76" t="s">
        <v>75</v>
      </c>
      <c r="B325" s="123" t="s">
        <v>172</v>
      </c>
      <c r="C325" s="155" t="s">
        <v>10</v>
      </c>
      <c r="D325" s="147" t="s">
        <v>372</v>
      </c>
      <c r="E325" s="131" t="s">
        <v>13</v>
      </c>
      <c r="F325" s="392">
        <f>SUM(прил3!H60)</f>
        <v>185165</v>
      </c>
      <c r="G325" s="392">
        <f>SUM(прил3!I60)</f>
        <v>185165</v>
      </c>
      <c r="H325" s="392">
        <f>SUM(прил3!J60)</f>
        <v>185165</v>
      </c>
    </row>
    <row r="326" spans="1:8" s="43" customFormat="1" ht="31.5" hidden="1" x14ac:dyDescent="0.25">
      <c r="A326" s="76" t="s">
        <v>507</v>
      </c>
      <c r="B326" s="123" t="s">
        <v>172</v>
      </c>
      <c r="C326" s="155" t="s">
        <v>10</v>
      </c>
      <c r="D326" s="147" t="s">
        <v>372</v>
      </c>
      <c r="E326" s="131" t="s">
        <v>16</v>
      </c>
      <c r="F326" s="392">
        <f>SUM(прил3!H61)</f>
        <v>0</v>
      </c>
      <c r="G326" s="392">
        <f>SUM(прил3!I61)</f>
        <v>0</v>
      </c>
      <c r="H326" s="392">
        <f>SUM(прил3!J61)</f>
        <v>0</v>
      </c>
    </row>
    <row r="327" spans="1:8" s="43" customFormat="1" ht="63" x14ac:dyDescent="0.25">
      <c r="A327" s="145" t="s">
        <v>474</v>
      </c>
      <c r="B327" s="152" t="s">
        <v>473</v>
      </c>
      <c r="C327" s="160" t="s">
        <v>359</v>
      </c>
      <c r="D327" s="148" t="s">
        <v>360</v>
      </c>
      <c r="E327" s="157"/>
      <c r="F327" s="444">
        <f>SUM(F328)</f>
        <v>36500</v>
      </c>
      <c r="G327" s="444">
        <f t="shared" ref="G327:H329" si="136">SUM(G328)</f>
        <v>0</v>
      </c>
      <c r="H327" s="444">
        <f t="shared" si="136"/>
        <v>0</v>
      </c>
    </row>
    <row r="328" spans="1:8" s="43" customFormat="1" ht="31.5" x14ac:dyDescent="0.25">
      <c r="A328" s="315" t="s">
        <v>475</v>
      </c>
      <c r="B328" s="316" t="s">
        <v>473</v>
      </c>
      <c r="C328" s="317" t="s">
        <v>10</v>
      </c>
      <c r="D328" s="318" t="s">
        <v>360</v>
      </c>
      <c r="E328" s="328"/>
      <c r="F328" s="390">
        <f>SUM(F329)</f>
        <v>36500</v>
      </c>
      <c r="G328" s="390">
        <f t="shared" si="136"/>
        <v>0</v>
      </c>
      <c r="H328" s="390">
        <f t="shared" si="136"/>
        <v>0</v>
      </c>
    </row>
    <row r="329" spans="1:8" s="43" customFormat="1" ht="31.5" customHeight="1" x14ac:dyDescent="0.25">
      <c r="A329" s="75" t="s">
        <v>477</v>
      </c>
      <c r="B329" s="122" t="s">
        <v>473</v>
      </c>
      <c r="C329" s="158" t="s">
        <v>10</v>
      </c>
      <c r="D329" s="150" t="s">
        <v>476</v>
      </c>
      <c r="E329" s="163"/>
      <c r="F329" s="389">
        <f>SUM(F330)</f>
        <v>36500</v>
      </c>
      <c r="G329" s="389">
        <f t="shared" si="136"/>
        <v>0</v>
      </c>
      <c r="H329" s="389">
        <f t="shared" si="136"/>
        <v>0</v>
      </c>
    </row>
    <row r="330" spans="1:8" s="43" customFormat="1" ht="33.75" customHeight="1" x14ac:dyDescent="0.25">
      <c r="A330" s="76" t="s">
        <v>507</v>
      </c>
      <c r="B330" s="123" t="s">
        <v>473</v>
      </c>
      <c r="C330" s="155" t="s">
        <v>10</v>
      </c>
      <c r="D330" s="147" t="s">
        <v>476</v>
      </c>
      <c r="E330" s="131" t="s">
        <v>16</v>
      </c>
      <c r="F330" s="392">
        <f>SUM(прил3!H144)</f>
        <v>36500</v>
      </c>
      <c r="G330" s="392">
        <f>SUM(прил3!I144)</f>
        <v>0</v>
      </c>
      <c r="H330" s="392">
        <f>SUM(прил3!J144)</f>
        <v>0</v>
      </c>
    </row>
    <row r="331" spans="1:8" ht="51" customHeight="1" x14ac:dyDescent="0.25">
      <c r="A331" s="58" t="s">
        <v>122</v>
      </c>
      <c r="B331" s="329" t="s">
        <v>393</v>
      </c>
      <c r="C331" s="240" t="s">
        <v>359</v>
      </c>
      <c r="D331" s="136" t="s">
        <v>360</v>
      </c>
      <c r="E331" s="126"/>
      <c r="F331" s="438">
        <f>SUM(F332+F342+F346)</f>
        <v>10841359</v>
      </c>
      <c r="G331" s="438">
        <f t="shared" ref="G331:H331" si="137">SUM(G332+G342+G346)</f>
        <v>8776250</v>
      </c>
      <c r="H331" s="438">
        <f t="shared" si="137"/>
        <v>9261800</v>
      </c>
    </row>
    <row r="332" spans="1:8" s="43" customFormat="1" ht="65.25" customHeight="1" x14ac:dyDescent="0.25">
      <c r="A332" s="141" t="s">
        <v>123</v>
      </c>
      <c r="B332" s="142" t="s">
        <v>190</v>
      </c>
      <c r="C332" s="241" t="s">
        <v>359</v>
      </c>
      <c r="D332" s="143" t="s">
        <v>360</v>
      </c>
      <c r="E332" s="144"/>
      <c r="F332" s="444">
        <f>SUM(F333)</f>
        <v>10160479</v>
      </c>
      <c r="G332" s="444">
        <f t="shared" ref="G332:H332" si="138">SUM(G333)</f>
        <v>8410370</v>
      </c>
      <c r="H332" s="444">
        <f t="shared" si="138"/>
        <v>8895920</v>
      </c>
    </row>
    <row r="333" spans="1:8" s="43" customFormat="1" ht="48.75" customHeight="1" x14ac:dyDescent="0.25">
      <c r="A333" s="302" t="s">
        <v>396</v>
      </c>
      <c r="B333" s="303" t="s">
        <v>190</v>
      </c>
      <c r="C333" s="304" t="s">
        <v>10</v>
      </c>
      <c r="D333" s="305" t="s">
        <v>360</v>
      </c>
      <c r="E333" s="306"/>
      <c r="F333" s="390">
        <f>SUM(F340+F334+F336+F338)</f>
        <v>10160479</v>
      </c>
      <c r="G333" s="390">
        <f t="shared" ref="G333:H333" si="139">SUM(G340+G334+G336+G338)</f>
        <v>8410370</v>
      </c>
      <c r="H333" s="390">
        <f t="shared" si="139"/>
        <v>8895920</v>
      </c>
    </row>
    <row r="334" spans="1:8" s="43" customFormat="1" ht="47.25" hidden="1" x14ac:dyDescent="0.25">
      <c r="A334" s="27" t="s">
        <v>398</v>
      </c>
      <c r="B334" s="116" t="s">
        <v>190</v>
      </c>
      <c r="C334" s="202" t="s">
        <v>10</v>
      </c>
      <c r="D334" s="115" t="s">
        <v>399</v>
      </c>
      <c r="E334" s="140"/>
      <c r="F334" s="389">
        <f>SUM(F335:F335)</f>
        <v>0</v>
      </c>
      <c r="G334" s="389">
        <f t="shared" ref="G334:H334" si="140">SUM(G335:G335)</f>
        <v>0</v>
      </c>
      <c r="H334" s="389">
        <f t="shared" si="140"/>
        <v>0</v>
      </c>
    </row>
    <row r="335" spans="1:8" s="43" customFormat="1" ht="15.75" hidden="1" x14ac:dyDescent="0.25">
      <c r="A335" s="54" t="s">
        <v>21</v>
      </c>
      <c r="B335" s="124" t="s">
        <v>190</v>
      </c>
      <c r="C335" s="203" t="s">
        <v>10</v>
      </c>
      <c r="D335" s="121" t="s">
        <v>399</v>
      </c>
      <c r="E335" s="127" t="s">
        <v>66</v>
      </c>
      <c r="F335" s="392">
        <f>SUM(прил3!H222)</f>
        <v>0</v>
      </c>
      <c r="G335" s="392">
        <f>SUM(прил3!I222)</f>
        <v>0</v>
      </c>
      <c r="H335" s="392">
        <f>SUM(прил3!J222)</f>
        <v>0</v>
      </c>
    </row>
    <row r="336" spans="1:8" s="43" customFormat="1" ht="47.25" x14ac:dyDescent="0.25">
      <c r="A336" s="27" t="s">
        <v>400</v>
      </c>
      <c r="B336" s="116" t="s">
        <v>190</v>
      </c>
      <c r="C336" s="202" t="s">
        <v>10</v>
      </c>
      <c r="D336" s="115" t="s">
        <v>401</v>
      </c>
      <c r="E336" s="140"/>
      <c r="F336" s="389">
        <f>SUM(F337)</f>
        <v>8560900</v>
      </c>
      <c r="G336" s="389">
        <f t="shared" ref="G336:H336" si="141">SUM(G337)</f>
        <v>0</v>
      </c>
      <c r="H336" s="389">
        <f t="shared" si="141"/>
        <v>0</v>
      </c>
    </row>
    <row r="337" spans="1:8" s="43" customFormat="1" ht="15.75" x14ac:dyDescent="0.25">
      <c r="A337" s="54" t="s">
        <v>21</v>
      </c>
      <c r="B337" s="124" t="s">
        <v>190</v>
      </c>
      <c r="C337" s="203" t="s">
        <v>10</v>
      </c>
      <c r="D337" s="121" t="s">
        <v>401</v>
      </c>
      <c r="E337" s="127" t="s">
        <v>66</v>
      </c>
      <c r="F337" s="392">
        <f>SUM(прил3!H224)</f>
        <v>8560900</v>
      </c>
      <c r="G337" s="392">
        <f>SUM(прил3!I224)</f>
        <v>0</v>
      </c>
      <c r="H337" s="392">
        <f>SUM(прил3!J224)</f>
        <v>0</v>
      </c>
    </row>
    <row r="338" spans="1:8" s="43" customFormat="1" ht="31.5" x14ac:dyDescent="0.25">
      <c r="A338" s="27" t="s">
        <v>415</v>
      </c>
      <c r="B338" s="116" t="s">
        <v>190</v>
      </c>
      <c r="C338" s="202" t="s">
        <v>10</v>
      </c>
      <c r="D338" s="115" t="s">
        <v>414</v>
      </c>
      <c r="E338" s="140"/>
      <c r="F338" s="389">
        <f>SUM(F339)</f>
        <v>51136</v>
      </c>
      <c r="G338" s="389">
        <f t="shared" ref="G338:H338" si="142">SUM(G339)</f>
        <v>0</v>
      </c>
      <c r="H338" s="389">
        <f t="shared" si="142"/>
        <v>0</v>
      </c>
    </row>
    <row r="339" spans="1:8" s="43" customFormat="1" ht="15.75" x14ac:dyDescent="0.25">
      <c r="A339" s="54" t="s">
        <v>21</v>
      </c>
      <c r="B339" s="124" t="s">
        <v>190</v>
      </c>
      <c r="C339" s="203" t="s">
        <v>10</v>
      </c>
      <c r="D339" s="121" t="s">
        <v>414</v>
      </c>
      <c r="E339" s="127" t="s">
        <v>66</v>
      </c>
      <c r="F339" s="392">
        <f>SUM(прил3!H149)</f>
        <v>51136</v>
      </c>
      <c r="G339" s="392">
        <f>SUM(прил3!I149)</f>
        <v>0</v>
      </c>
      <c r="H339" s="392">
        <f>SUM(прил3!J149)</f>
        <v>0</v>
      </c>
    </row>
    <row r="340" spans="1:8" s="43" customFormat="1" ht="32.25" customHeight="1" x14ac:dyDescent="0.25">
      <c r="A340" s="27" t="s">
        <v>124</v>
      </c>
      <c r="B340" s="116" t="s">
        <v>190</v>
      </c>
      <c r="C340" s="202" t="s">
        <v>10</v>
      </c>
      <c r="D340" s="115" t="s">
        <v>397</v>
      </c>
      <c r="E340" s="140"/>
      <c r="F340" s="389">
        <f>SUM(F341)</f>
        <v>1548443</v>
      </c>
      <c r="G340" s="389">
        <f t="shared" ref="G340:H340" si="143">SUM(G341)</f>
        <v>8410370</v>
      </c>
      <c r="H340" s="389">
        <f t="shared" si="143"/>
        <v>8895920</v>
      </c>
    </row>
    <row r="341" spans="1:8" s="43" customFormat="1" ht="33.75" customHeight="1" x14ac:dyDescent="0.25">
      <c r="A341" s="76" t="s">
        <v>507</v>
      </c>
      <c r="B341" s="124" t="s">
        <v>190</v>
      </c>
      <c r="C341" s="203" t="s">
        <v>10</v>
      </c>
      <c r="D341" s="121" t="s">
        <v>397</v>
      </c>
      <c r="E341" s="127" t="s">
        <v>16</v>
      </c>
      <c r="F341" s="392">
        <f>SUM(прил3!H226)</f>
        <v>1548443</v>
      </c>
      <c r="G341" s="392">
        <f>SUM(прил3!I226)</f>
        <v>8410370</v>
      </c>
      <c r="H341" s="392">
        <f>SUM(прил3!J226)</f>
        <v>8895920</v>
      </c>
    </row>
    <row r="342" spans="1:8" s="43" customFormat="1" ht="64.5" customHeight="1" x14ac:dyDescent="0.25">
      <c r="A342" s="165" t="s">
        <v>160</v>
      </c>
      <c r="B342" s="142" t="s">
        <v>195</v>
      </c>
      <c r="C342" s="241" t="s">
        <v>359</v>
      </c>
      <c r="D342" s="143" t="s">
        <v>360</v>
      </c>
      <c r="E342" s="144"/>
      <c r="F342" s="444">
        <f>SUM(F343)</f>
        <v>630000</v>
      </c>
      <c r="G342" s="444">
        <f t="shared" ref="G342:H344" si="144">SUM(G343)</f>
        <v>315000</v>
      </c>
      <c r="H342" s="444">
        <f t="shared" si="144"/>
        <v>315000</v>
      </c>
    </row>
    <row r="343" spans="1:8" s="43" customFormat="1" ht="33.75" customHeight="1" x14ac:dyDescent="0.25">
      <c r="A343" s="330" t="s">
        <v>394</v>
      </c>
      <c r="B343" s="303" t="s">
        <v>195</v>
      </c>
      <c r="C343" s="304" t="s">
        <v>10</v>
      </c>
      <c r="D343" s="305" t="s">
        <v>360</v>
      </c>
      <c r="E343" s="306"/>
      <c r="F343" s="390">
        <f>SUM(F344)</f>
        <v>630000</v>
      </c>
      <c r="G343" s="390">
        <f t="shared" si="144"/>
        <v>315000</v>
      </c>
      <c r="H343" s="390">
        <f t="shared" si="144"/>
        <v>315000</v>
      </c>
    </row>
    <row r="344" spans="1:8" s="43" customFormat="1" ht="16.5" customHeight="1" x14ac:dyDescent="0.25">
      <c r="A344" s="66" t="s">
        <v>161</v>
      </c>
      <c r="B344" s="116" t="s">
        <v>195</v>
      </c>
      <c r="C344" s="202" t="s">
        <v>10</v>
      </c>
      <c r="D344" s="115" t="s">
        <v>395</v>
      </c>
      <c r="E344" s="140"/>
      <c r="F344" s="389">
        <f>SUM(F345)</f>
        <v>630000</v>
      </c>
      <c r="G344" s="389">
        <f t="shared" si="144"/>
        <v>315000</v>
      </c>
      <c r="H344" s="389">
        <f t="shared" si="144"/>
        <v>315000</v>
      </c>
    </row>
    <row r="345" spans="1:8" s="43" customFormat="1" ht="31.5" x14ac:dyDescent="0.25">
      <c r="A345" s="76" t="s">
        <v>507</v>
      </c>
      <c r="B345" s="124" t="s">
        <v>195</v>
      </c>
      <c r="C345" s="203" t="s">
        <v>10</v>
      </c>
      <c r="D345" s="121" t="s">
        <v>395</v>
      </c>
      <c r="E345" s="127" t="s">
        <v>16</v>
      </c>
      <c r="F345" s="392">
        <f>SUM(прил3!H216)</f>
        <v>630000</v>
      </c>
      <c r="G345" s="392">
        <f>SUM(прил3!I216)</f>
        <v>315000</v>
      </c>
      <c r="H345" s="392">
        <f>SUM(прил3!J216)</f>
        <v>315000</v>
      </c>
    </row>
    <row r="346" spans="1:8" s="43" customFormat="1" ht="79.5" customHeight="1" x14ac:dyDescent="0.25">
      <c r="A346" s="151" t="s">
        <v>223</v>
      </c>
      <c r="B346" s="142" t="s">
        <v>221</v>
      </c>
      <c r="C346" s="241" t="s">
        <v>359</v>
      </c>
      <c r="D346" s="143" t="s">
        <v>360</v>
      </c>
      <c r="E346" s="144"/>
      <c r="F346" s="444">
        <f>SUM(F347)</f>
        <v>50880</v>
      </c>
      <c r="G346" s="444">
        <f t="shared" ref="G346:H348" si="145">SUM(G347)</f>
        <v>50880</v>
      </c>
      <c r="H346" s="444">
        <f t="shared" si="145"/>
        <v>50880</v>
      </c>
    </row>
    <row r="347" spans="1:8" s="43" customFormat="1" ht="33.75" customHeight="1" x14ac:dyDescent="0.25">
      <c r="A347" s="315" t="s">
        <v>402</v>
      </c>
      <c r="B347" s="303" t="s">
        <v>221</v>
      </c>
      <c r="C347" s="304" t="s">
        <v>10</v>
      </c>
      <c r="D347" s="305" t="s">
        <v>360</v>
      </c>
      <c r="E347" s="306"/>
      <c r="F347" s="390">
        <f>SUM(F348)</f>
        <v>50880</v>
      </c>
      <c r="G347" s="390">
        <f t="shared" si="145"/>
        <v>50880</v>
      </c>
      <c r="H347" s="390">
        <f t="shared" si="145"/>
        <v>50880</v>
      </c>
    </row>
    <row r="348" spans="1:8" s="43" customFormat="1" ht="31.5" x14ac:dyDescent="0.25">
      <c r="A348" s="75" t="s">
        <v>222</v>
      </c>
      <c r="B348" s="116" t="s">
        <v>221</v>
      </c>
      <c r="C348" s="202" t="s">
        <v>10</v>
      </c>
      <c r="D348" s="115" t="s">
        <v>403</v>
      </c>
      <c r="E348" s="140"/>
      <c r="F348" s="389">
        <f>SUM(F349)</f>
        <v>50880</v>
      </c>
      <c r="G348" s="389">
        <f t="shared" si="145"/>
        <v>50880</v>
      </c>
      <c r="H348" s="389">
        <f t="shared" si="145"/>
        <v>50880</v>
      </c>
    </row>
    <row r="349" spans="1:8" s="43" customFormat="1" ht="30.75" customHeight="1" x14ac:dyDescent="0.25">
      <c r="A349" s="76" t="s">
        <v>507</v>
      </c>
      <c r="B349" s="124" t="s">
        <v>221</v>
      </c>
      <c r="C349" s="203" t="s">
        <v>10</v>
      </c>
      <c r="D349" s="121" t="s">
        <v>403</v>
      </c>
      <c r="E349" s="127" t="s">
        <v>16</v>
      </c>
      <c r="F349" s="392">
        <f>SUM(прил3!H230)</f>
        <v>50880</v>
      </c>
      <c r="G349" s="392">
        <f>SUM(прил3!I230)</f>
        <v>50880</v>
      </c>
      <c r="H349" s="392">
        <f>SUM(прил3!J230)</f>
        <v>50880</v>
      </c>
    </row>
    <row r="350" spans="1:8" s="43" customFormat="1" ht="32.25" customHeight="1" x14ac:dyDescent="0.25">
      <c r="A350" s="74" t="s">
        <v>105</v>
      </c>
      <c r="B350" s="153" t="s">
        <v>374</v>
      </c>
      <c r="C350" s="242" t="s">
        <v>359</v>
      </c>
      <c r="D350" s="154" t="s">
        <v>360</v>
      </c>
      <c r="E350" s="130"/>
      <c r="F350" s="438">
        <f>SUM(F351+F356)</f>
        <v>681900</v>
      </c>
      <c r="G350" s="438">
        <f t="shared" ref="G350:H350" si="146">SUM(G351+G356)</f>
        <v>694400</v>
      </c>
      <c r="H350" s="438">
        <f t="shared" si="146"/>
        <v>694400</v>
      </c>
    </row>
    <row r="351" spans="1:8" s="43" customFormat="1" ht="63" x14ac:dyDescent="0.25">
      <c r="A351" s="145" t="s">
        <v>137</v>
      </c>
      <c r="B351" s="152" t="s">
        <v>206</v>
      </c>
      <c r="C351" s="160" t="s">
        <v>359</v>
      </c>
      <c r="D351" s="148" t="s">
        <v>360</v>
      </c>
      <c r="E351" s="157"/>
      <c r="F351" s="444">
        <f>SUM(F352)</f>
        <v>12500</v>
      </c>
      <c r="G351" s="444">
        <f t="shared" ref="G351:H353" si="147">SUM(G352)</f>
        <v>25000</v>
      </c>
      <c r="H351" s="444">
        <f t="shared" si="147"/>
        <v>25000</v>
      </c>
    </row>
    <row r="352" spans="1:8" s="43" customFormat="1" ht="31.5" x14ac:dyDescent="0.25">
      <c r="A352" s="308" t="s">
        <v>429</v>
      </c>
      <c r="B352" s="316" t="s">
        <v>206</v>
      </c>
      <c r="C352" s="317" t="s">
        <v>10</v>
      </c>
      <c r="D352" s="318" t="s">
        <v>360</v>
      </c>
      <c r="E352" s="325"/>
      <c r="F352" s="390">
        <f>SUM(F353)</f>
        <v>12500</v>
      </c>
      <c r="G352" s="390">
        <f t="shared" si="147"/>
        <v>25000</v>
      </c>
      <c r="H352" s="390">
        <f t="shared" si="147"/>
        <v>25000</v>
      </c>
    </row>
    <row r="353" spans="1:8" s="43" customFormat="1" ht="31.5" x14ac:dyDescent="0.25">
      <c r="A353" s="75" t="s">
        <v>138</v>
      </c>
      <c r="B353" s="122" t="s">
        <v>206</v>
      </c>
      <c r="C353" s="158" t="s">
        <v>10</v>
      </c>
      <c r="D353" s="150" t="s">
        <v>430</v>
      </c>
      <c r="E353" s="42"/>
      <c r="F353" s="389">
        <f>SUM(F354:F355)</f>
        <v>12500</v>
      </c>
      <c r="G353" s="389">
        <f t="shared" si="147"/>
        <v>25000</v>
      </c>
      <c r="H353" s="389">
        <f t="shared" si="147"/>
        <v>25000</v>
      </c>
    </row>
    <row r="354" spans="1:8" s="43" customFormat="1" ht="33.75" customHeight="1" x14ac:dyDescent="0.25">
      <c r="A354" s="76" t="s">
        <v>507</v>
      </c>
      <c r="B354" s="123" t="s">
        <v>206</v>
      </c>
      <c r="C354" s="155" t="s">
        <v>10</v>
      </c>
      <c r="D354" s="147" t="s">
        <v>430</v>
      </c>
      <c r="E354" s="60" t="s">
        <v>16</v>
      </c>
      <c r="F354" s="392">
        <f>SUM(прил3!H445+прил3!H529)</f>
        <v>7800</v>
      </c>
      <c r="G354" s="392">
        <f>SUM(прил3!I445+прил3!I529)</f>
        <v>25000</v>
      </c>
      <c r="H354" s="392">
        <f>SUM(прил3!J445+прил3!J529)</f>
        <v>25000</v>
      </c>
    </row>
    <row r="355" spans="1:8" s="43" customFormat="1" ht="18" customHeight="1" x14ac:dyDescent="0.25">
      <c r="A355" s="61" t="s">
        <v>40</v>
      </c>
      <c r="B355" s="123" t="s">
        <v>206</v>
      </c>
      <c r="C355" s="155" t="s">
        <v>10</v>
      </c>
      <c r="D355" s="147" t="s">
        <v>430</v>
      </c>
      <c r="E355" s="60" t="s">
        <v>39</v>
      </c>
      <c r="F355" s="392">
        <f>SUM(прил3!H446)</f>
        <v>4700</v>
      </c>
      <c r="G355" s="392"/>
      <c r="H355" s="392"/>
    </row>
    <row r="356" spans="1:8" s="43" customFormat="1" ht="49.5" customHeight="1" x14ac:dyDescent="0.25">
      <c r="A356" s="151" t="s">
        <v>106</v>
      </c>
      <c r="B356" s="152" t="s">
        <v>173</v>
      </c>
      <c r="C356" s="160" t="s">
        <v>359</v>
      </c>
      <c r="D356" s="148" t="s">
        <v>360</v>
      </c>
      <c r="E356" s="157"/>
      <c r="F356" s="444">
        <f>SUM(F357)</f>
        <v>669400</v>
      </c>
      <c r="G356" s="444">
        <f t="shared" ref="G356:H356" si="148">SUM(G357)</f>
        <v>669400</v>
      </c>
      <c r="H356" s="444">
        <f t="shared" si="148"/>
        <v>669400</v>
      </c>
    </row>
    <row r="357" spans="1:8" s="43" customFormat="1" ht="49.5" customHeight="1" x14ac:dyDescent="0.25">
      <c r="A357" s="315" t="s">
        <v>373</v>
      </c>
      <c r="B357" s="316" t="s">
        <v>173</v>
      </c>
      <c r="C357" s="317" t="s">
        <v>10</v>
      </c>
      <c r="D357" s="318" t="s">
        <v>360</v>
      </c>
      <c r="E357" s="325"/>
      <c r="F357" s="390">
        <f>SUM(F358+F360)</f>
        <v>669400</v>
      </c>
      <c r="G357" s="390">
        <f t="shared" ref="G357:H357" si="149">SUM(G358+G360)</f>
        <v>669400</v>
      </c>
      <c r="H357" s="390">
        <f t="shared" si="149"/>
        <v>669400</v>
      </c>
    </row>
    <row r="358" spans="1:8" s="43" customFormat="1" ht="47.25" x14ac:dyDescent="0.25">
      <c r="A358" s="75" t="s">
        <v>541</v>
      </c>
      <c r="B358" s="122" t="s">
        <v>173</v>
      </c>
      <c r="C358" s="158" t="s">
        <v>10</v>
      </c>
      <c r="D358" s="150" t="s">
        <v>375</v>
      </c>
      <c r="E358" s="42"/>
      <c r="F358" s="389">
        <f>SUM(F359)</f>
        <v>334700</v>
      </c>
      <c r="G358" s="389">
        <f t="shared" ref="G358:H358" si="150">SUM(G359)</f>
        <v>334700</v>
      </c>
      <c r="H358" s="389">
        <f t="shared" si="150"/>
        <v>334700</v>
      </c>
    </row>
    <row r="359" spans="1:8" s="43" customFormat="1" ht="47.25" x14ac:dyDescent="0.25">
      <c r="A359" s="76" t="s">
        <v>75</v>
      </c>
      <c r="B359" s="123" t="s">
        <v>173</v>
      </c>
      <c r="C359" s="155" t="s">
        <v>10</v>
      </c>
      <c r="D359" s="147" t="s">
        <v>375</v>
      </c>
      <c r="E359" s="60" t="s">
        <v>13</v>
      </c>
      <c r="F359" s="392">
        <f>SUM(прил3!H66)</f>
        <v>334700</v>
      </c>
      <c r="G359" s="392">
        <f>SUM(прил3!I66)</f>
        <v>334700</v>
      </c>
      <c r="H359" s="392">
        <f>SUM(прил3!J66)</f>
        <v>334700</v>
      </c>
    </row>
    <row r="360" spans="1:8" s="43" customFormat="1" ht="31.5" x14ac:dyDescent="0.25">
      <c r="A360" s="75" t="s">
        <v>78</v>
      </c>
      <c r="B360" s="122" t="s">
        <v>173</v>
      </c>
      <c r="C360" s="158" t="s">
        <v>10</v>
      </c>
      <c r="D360" s="150" t="s">
        <v>376</v>
      </c>
      <c r="E360" s="42"/>
      <c r="F360" s="389">
        <f>SUM(F361)</f>
        <v>334700</v>
      </c>
      <c r="G360" s="389">
        <f t="shared" ref="G360:H360" si="151">SUM(G361)</f>
        <v>334700</v>
      </c>
      <c r="H360" s="389">
        <f t="shared" si="151"/>
        <v>334700</v>
      </c>
    </row>
    <row r="361" spans="1:8" s="43" customFormat="1" ht="47.25" x14ac:dyDescent="0.25">
      <c r="A361" s="76" t="s">
        <v>75</v>
      </c>
      <c r="B361" s="123" t="s">
        <v>173</v>
      </c>
      <c r="C361" s="155" t="s">
        <v>10</v>
      </c>
      <c r="D361" s="147" t="s">
        <v>376</v>
      </c>
      <c r="E361" s="60" t="s">
        <v>13</v>
      </c>
      <c r="F361" s="392">
        <f>SUM(прил3!H68)</f>
        <v>334700</v>
      </c>
      <c r="G361" s="392">
        <f>SUM(прил3!I68)</f>
        <v>334700</v>
      </c>
      <c r="H361" s="392">
        <f>SUM(прил3!J68)</f>
        <v>334700</v>
      </c>
    </row>
    <row r="362" spans="1:8" ht="63" customHeight="1" x14ac:dyDescent="0.25">
      <c r="A362" s="58" t="s">
        <v>791</v>
      </c>
      <c r="B362" s="153" t="s">
        <v>187</v>
      </c>
      <c r="C362" s="242" t="s">
        <v>359</v>
      </c>
      <c r="D362" s="154" t="s">
        <v>360</v>
      </c>
      <c r="E362" s="130"/>
      <c r="F362" s="438">
        <f>SUM(F363+F371+F376+F380)</f>
        <v>4262974</v>
      </c>
      <c r="G362" s="438">
        <f t="shared" ref="G362:H362" si="152">SUM(G363+G371+G376+G380)</f>
        <v>3270786</v>
      </c>
      <c r="H362" s="438">
        <f t="shared" si="152"/>
        <v>3270786</v>
      </c>
    </row>
    <row r="363" spans="1:8" s="43" customFormat="1" ht="111.75" customHeight="1" x14ac:dyDescent="0.25">
      <c r="A363" s="151" t="s">
        <v>792</v>
      </c>
      <c r="B363" s="152" t="s">
        <v>188</v>
      </c>
      <c r="C363" s="160" t="s">
        <v>359</v>
      </c>
      <c r="D363" s="148" t="s">
        <v>360</v>
      </c>
      <c r="E363" s="164"/>
      <c r="F363" s="444">
        <f>SUM(F364)</f>
        <v>3007662</v>
      </c>
      <c r="G363" s="444">
        <f t="shared" ref="G363:H363" si="153">SUM(G364)</f>
        <v>2091255</v>
      </c>
      <c r="H363" s="444">
        <f t="shared" si="153"/>
        <v>2091255</v>
      </c>
    </row>
    <row r="364" spans="1:8" s="43" customFormat="1" ht="32.25" customHeight="1" x14ac:dyDescent="0.25">
      <c r="A364" s="315" t="s">
        <v>392</v>
      </c>
      <c r="B364" s="316" t="s">
        <v>188</v>
      </c>
      <c r="C364" s="317" t="s">
        <v>10</v>
      </c>
      <c r="D364" s="318" t="s">
        <v>360</v>
      </c>
      <c r="E364" s="328"/>
      <c r="F364" s="390">
        <f>SUM(F365+F369)</f>
        <v>3007662</v>
      </c>
      <c r="G364" s="390">
        <f t="shared" ref="G364:H364" si="154">SUM(G365+G369)</f>
        <v>2091255</v>
      </c>
      <c r="H364" s="390">
        <f t="shared" si="154"/>
        <v>2091255</v>
      </c>
    </row>
    <row r="365" spans="1:8" s="43" customFormat="1" ht="31.5" x14ac:dyDescent="0.25">
      <c r="A365" s="75" t="s">
        <v>83</v>
      </c>
      <c r="B365" s="122" t="s">
        <v>188</v>
      </c>
      <c r="C365" s="158" t="s">
        <v>10</v>
      </c>
      <c r="D365" s="150" t="s">
        <v>391</v>
      </c>
      <c r="E365" s="163"/>
      <c r="F365" s="389">
        <f>SUM(F366:F368)</f>
        <v>3007662</v>
      </c>
      <c r="G365" s="389">
        <f t="shared" ref="G365:H365" si="155">SUM(G366:G368)</f>
        <v>2091255</v>
      </c>
      <c r="H365" s="389">
        <f t="shared" si="155"/>
        <v>2091255</v>
      </c>
    </row>
    <row r="366" spans="1:8" s="43" customFormat="1" ht="47.25" x14ac:dyDescent="0.25">
      <c r="A366" s="76" t="s">
        <v>75</v>
      </c>
      <c r="B366" s="123" t="s">
        <v>188</v>
      </c>
      <c r="C366" s="155" t="s">
        <v>10</v>
      </c>
      <c r="D366" s="147" t="s">
        <v>391</v>
      </c>
      <c r="E366" s="131" t="s">
        <v>13</v>
      </c>
      <c r="F366" s="392">
        <f>SUM(прил3!H195)</f>
        <v>2966662</v>
      </c>
      <c r="G366" s="392">
        <f>SUM(прил3!I195)</f>
        <v>2035295</v>
      </c>
      <c r="H366" s="392">
        <f>SUM(прил3!J195)</f>
        <v>2035295</v>
      </c>
    </row>
    <row r="367" spans="1:8" s="43" customFormat="1" ht="30" customHeight="1" x14ac:dyDescent="0.25">
      <c r="A367" s="76" t="s">
        <v>507</v>
      </c>
      <c r="B367" s="123" t="s">
        <v>188</v>
      </c>
      <c r="C367" s="155" t="s">
        <v>10</v>
      </c>
      <c r="D367" s="147" t="s">
        <v>391</v>
      </c>
      <c r="E367" s="131" t="s">
        <v>16</v>
      </c>
      <c r="F367" s="392">
        <f>SUM(прил3!H196)</f>
        <v>40800</v>
      </c>
      <c r="G367" s="392">
        <f>SUM(прил3!I196)</f>
        <v>54960</v>
      </c>
      <c r="H367" s="392">
        <f>SUM(прил3!J196)</f>
        <v>54960</v>
      </c>
    </row>
    <row r="368" spans="1:8" s="43" customFormat="1" ht="16.5" customHeight="1" x14ac:dyDescent="0.25">
      <c r="A368" s="76" t="s">
        <v>18</v>
      </c>
      <c r="B368" s="123" t="s">
        <v>188</v>
      </c>
      <c r="C368" s="155" t="s">
        <v>10</v>
      </c>
      <c r="D368" s="147" t="s">
        <v>391</v>
      </c>
      <c r="E368" s="131" t="s">
        <v>17</v>
      </c>
      <c r="F368" s="392">
        <f>SUM(прил3!H197)</f>
        <v>200</v>
      </c>
      <c r="G368" s="392">
        <f>SUM(прил3!I197)</f>
        <v>1000</v>
      </c>
      <c r="H368" s="392">
        <f>SUM(прил3!J197)</f>
        <v>1000</v>
      </c>
    </row>
    <row r="369" spans="1:8" s="43" customFormat="1" ht="31.5" hidden="1" x14ac:dyDescent="0.25">
      <c r="A369" s="75" t="s">
        <v>83</v>
      </c>
      <c r="B369" s="122" t="s">
        <v>188</v>
      </c>
      <c r="C369" s="158" t="s">
        <v>10</v>
      </c>
      <c r="D369" s="150" t="s">
        <v>479</v>
      </c>
      <c r="E369" s="163"/>
      <c r="F369" s="389">
        <f>SUM(F370)</f>
        <v>0</v>
      </c>
      <c r="G369" s="389">
        <f t="shared" ref="G369:H369" si="156">SUM(G370)</f>
        <v>0</v>
      </c>
      <c r="H369" s="389">
        <f t="shared" si="156"/>
        <v>0</v>
      </c>
    </row>
    <row r="370" spans="1:8" s="43" customFormat="1" ht="31.5" hidden="1" x14ac:dyDescent="0.25">
      <c r="A370" s="76" t="s">
        <v>507</v>
      </c>
      <c r="B370" s="123" t="s">
        <v>188</v>
      </c>
      <c r="C370" s="155" t="s">
        <v>10</v>
      </c>
      <c r="D370" s="147" t="s">
        <v>479</v>
      </c>
      <c r="E370" s="131" t="s">
        <v>16</v>
      </c>
      <c r="F370" s="392">
        <f>SUM(прил3!H199)</f>
        <v>0</v>
      </c>
      <c r="G370" s="392">
        <f>SUM(прил3!I199)</f>
        <v>0</v>
      </c>
      <c r="H370" s="392">
        <f>SUM(прил3!J199)</f>
        <v>0</v>
      </c>
    </row>
    <row r="371" spans="1:8" s="43" customFormat="1" ht="96.75" customHeight="1" x14ac:dyDescent="0.25">
      <c r="A371" s="151" t="s">
        <v>852</v>
      </c>
      <c r="B371" s="152" t="s">
        <v>189</v>
      </c>
      <c r="C371" s="160" t="s">
        <v>359</v>
      </c>
      <c r="D371" s="148" t="s">
        <v>360</v>
      </c>
      <c r="E371" s="164"/>
      <c r="F371" s="444">
        <f>SUM(F372)</f>
        <v>1245312</v>
      </c>
      <c r="G371" s="444">
        <f t="shared" ref="G371:H372" si="157">SUM(G372)</f>
        <v>1169531</v>
      </c>
      <c r="H371" s="444">
        <f t="shared" si="157"/>
        <v>1169531</v>
      </c>
    </row>
    <row r="372" spans="1:8" s="43" customFormat="1" ht="48.75" customHeight="1" x14ac:dyDescent="0.25">
      <c r="A372" s="315" t="s">
        <v>379</v>
      </c>
      <c r="B372" s="316" t="s">
        <v>189</v>
      </c>
      <c r="C372" s="317" t="s">
        <v>10</v>
      </c>
      <c r="D372" s="318" t="s">
        <v>360</v>
      </c>
      <c r="E372" s="328"/>
      <c r="F372" s="390">
        <f>SUM(F373)</f>
        <v>1245312</v>
      </c>
      <c r="G372" s="390">
        <f t="shared" si="157"/>
        <v>1169531</v>
      </c>
      <c r="H372" s="390">
        <f t="shared" si="157"/>
        <v>1169531</v>
      </c>
    </row>
    <row r="373" spans="1:8" s="43" customFormat="1" ht="18" customHeight="1" x14ac:dyDescent="0.25">
      <c r="A373" s="75" t="s">
        <v>92</v>
      </c>
      <c r="B373" s="122" t="s">
        <v>189</v>
      </c>
      <c r="C373" s="158" t="s">
        <v>10</v>
      </c>
      <c r="D373" s="150" t="s">
        <v>380</v>
      </c>
      <c r="E373" s="163"/>
      <c r="F373" s="389">
        <f>SUM(F374:F375)</f>
        <v>1245312</v>
      </c>
      <c r="G373" s="389">
        <f t="shared" ref="G373:H373" si="158">SUM(G374:G375)</f>
        <v>1169531</v>
      </c>
      <c r="H373" s="389">
        <f t="shared" si="158"/>
        <v>1169531</v>
      </c>
    </row>
    <row r="374" spans="1:8" s="43" customFormat="1" ht="32.25" customHeight="1" x14ac:dyDescent="0.25">
      <c r="A374" s="76" t="s">
        <v>507</v>
      </c>
      <c r="B374" s="123" t="s">
        <v>189</v>
      </c>
      <c r="C374" s="155" t="s">
        <v>10</v>
      </c>
      <c r="D374" s="147" t="s">
        <v>380</v>
      </c>
      <c r="E374" s="131" t="s">
        <v>16</v>
      </c>
      <c r="F374" s="392">
        <f>SUM(прил3!H94+прил3!H310+прил3!H400+прил3!H488+прил3!H432+прил3!H534)</f>
        <v>1134812</v>
      </c>
      <c r="G374" s="392">
        <f>SUM(прил3!I94+прил3!I310+прил3!I400+прил3!I488+прил3!I432+прил3!I534)</f>
        <v>1084718</v>
      </c>
      <c r="H374" s="392">
        <f>SUM(прил3!J94+прил3!J310+прил3!J400+прил3!J488+прил3!J432+прил3!J534)</f>
        <v>1084718</v>
      </c>
    </row>
    <row r="375" spans="1:8" s="43" customFormat="1" ht="32.25" customHeight="1" x14ac:dyDescent="0.25">
      <c r="A375" s="76" t="s">
        <v>721</v>
      </c>
      <c r="B375" s="123" t="s">
        <v>189</v>
      </c>
      <c r="C375" s="155" t="s">
        <v>10</v>
      </c>
      <c r="D375" s="147" t="s">
        <v>380</v>
      </c>
      <c r="E375" s="131" t="s">
        <v>722</v>
      </c>
      <c r="F375" s="392">
        <f>SUM(прил3!H433)</f>
        <v>110500</v>
      </c>
      <c r="G375" s="392">
        <f>SUM(прил3!I433)</f>
        <v>84813</v>
      </c>
      <c r="H375" s="392">
        <f>SUM(прил3!J433)</f>
        <v>84813</v>
      </c>
    </row>
    <row r="376" spans="1:8" s="43" customFormat="1" ht="94.5" hidden="1" customHeight="1" x14ac:dyDescent="0.25">
      <c r="A376" s="151" t="s">
        <v>853</v>
      </c>
      <c r="B376" s="152" t="s">
        <v>478</v>
      </c>
      <c r="C376" s="160" t="s">
        <v>359</v>
      </c>
      <c r="D376" s="148" t="s">
        <v>360</v>
      </c>
      <c r="E376" s="164"/>
      <c r="F376" s="444">
        <f>SUM(F377)</f>
        <v>0</v>
      </c>
      <c r="G376" s="444">
        <f t="shared" ref="G376:H382" si="159">SUM(G377)</f>
        <v>0</v>
      </c>
      <c r="H376" s="444">
        <f t="shared" si="159"/>
        <v>0</v>
      </c>
    </row>
    <row r="377" spans="1:8" s="43" customFormat="1" ht="48" hidden="1" customHeight="1" x14ac:dyDescent="0.25">
      <c r="A377" s="315" t="s">
        <v>480</v>
      </c>
      <c r="B377" s="316" t="s">
        <v>478</v>
      </c>
      <c r="C377" s="317" t="s">
        <v>10</v>
      </c>
      <c r="D377" s="318" t="s">
        <v>360</v>
      </c>
      <c r="E377" s="328"/>
      <c r="F377" s="390">
        <f>SUM(F378)</f>
        <v>0</v>
      </c>
      <c r="G377" s="390">
        <f t="shared" si="159"/>
        <v>0</v>
      </c>
      <c r="H377" s="390">
        <f t="shared" si="159"/>
        <v>0</v>
      </c>
    </row>
    <row r="378" spans="1:8" s="43" customFormat="1" ht="30.75" hidden="1" customHeight="1" x14ac:dyDescent="0.25">
      <c r="A378" s="75" t="s">
        <v>481</v>
      </c>
      <c r="B378" s="122" t="s">
        <v>478</v>
      </c>
      <c r="C378" s="158" t="s">
        <v>10</v>
      </c>
      <c r="D378" s="150" t="s">
        <v>479</v>
      </c>
      <c r="E378" s="163"/>
      <c r="F378" s="389">
        <f>SUM(F379)</f>
        <v>0</v>
      </c>
      <c r="G378" s="389">
        <f t="shared" si="159"/>
        <v>0</v>
      </c>
      <c r="H378" s="389">
        <f t="shared" si="159"/>
        <v>0</v>
      </c>
    </row>
    <row r="379" spans="1:8" s="43" customFormat="1" ht="32.25" hidden="1" customHeight="1" x14ac:dyDescent="0.25">
      <c r="A379" s="76" t="s">
        <v>507</v>
      </c>
      <c r="B379" s="123" t="s">
        <v>478</v>
      </c>
      <c r="C379" s="155" t="s">
        <v>10</v>
      </c>
      <c r="D379" s="147" t="s">
        <v>479</v>
      </c>
      <c r="E379" s="131" t="s">
        <v>16</v>
      </c>
      <c r="F379" s="392">
        <f>SUM(прил3!H203)</f>
        <v>0</v>
      </c>
      <c r="G379" s="392">
        <f>SUM(прил3!I203)</f>
        <v>0</v>
      </c>
      <c r="H379" s="392">
        <f>SUM(прил3!J203)</f>
        <v>0</v>
      </c>
    </row>
    <row r="380" spans="1:8" s="43" customFormat="1" ht="94.5" x14ac:dyDescent="0.25">
      <c r="A380" s="151" t="s">
        <v>794</v>
      </c>
      <c r="B380" s="152" t="s">
        <v>796</v>
      </c>
      <c r="C380" s="160" t="s">
        <v>359</v>
      </c>
      <c r="D380" s="148" t="s">
        <v>360</v>
      </c>
      <c r="E380" s="164"/>
      <c r="F380" s="444">
        <f>SUM(F381)</f>
        <v>10000</v>
      </c>
      <c r="G380" s="444">
        <f t="shared" si="159"/>
        <v>10000</v>
      </c>
      <c r="H380" s="444">
        <f t="shared" si="159"/>
        <v>10000</v>
      </c>
    </row>
    <row r="381" spans="1:8" s="43" customFormat="1" ht="78.75" x14ac:dyDescent="0.25">
      <c r="A381" s="315" t="s">
        <v>795</v>
      </c>
      <c r="B381" s="316" t="s">
        <v>796</v>
      </c>
      <c r="C381" s="317" t="s">
        <v>10</v>
      </c>
      <c r="D381" s="318" t="s">
        <v>360</v>
      </c>
      <c r="E381" s="328"/>
      <c r="F381" s="390">
        <f>SUM(F382)</f>
        <v>10000</v>
      </c>
      <c r="G381" s="390">
        <f t="shared" si="159"/>
        <v>10000</v>
      </c>
      <c r="H381" s="390">
        <f t="shared" si="159"/>
        <v>10000</v>
      </c>
    </row>
    <row r="382" spans="1:8" s="43" customFormat="1" ht="31.5" customHeight="1" x14ac:dyDescent="0.25">
      <c r="A382" s="75" t="s">
        <v>138</v>
      </c>
      <c r="B382" s="122" t="s">
        <v>796</v>
      </c>
      <c r="C382" s="158" t="s">
        <v>10</v>
      </c>
      <c r="D382" s="150" t="s">
        <v>430</v>
      </c>
      <c r="E382" s="163"/>
      <c r="F382" s="389">
        <f>SUM(F383)</f>
        <v>10000</v>
      </c>
      <c r="G382" s="389">
        <f t="shared" si="159"/>
        <v>10000</v>
      </c>
      <c r="H382" s="389">
        <f t="shared" si="159"/>
        <v>10000</v>
      </c>
    </row>
    <row r="383" spans="1:8" s="43" customFormat="1" ht="32.25" customHeight="1" x14ac:dyDescent="0.25">
      <c r="A383" s="76" t="s">
        <v>507</v>
      </c>
      <c r="B383" s="123" t="s">
        <v>796</v>
      </c>
      <c r="C383" s="155" t="s">
        <v>10</v>
      </c>
      <c r="D383" s="147" t="s">
        <v>430</v>
      </c>
      <c r="E383" s="131" t="s">
        <v>16</v>
      </c>
      <c r="F383" s="392">
        <f>SUM(прил3!H207)</f>
        <v>10000</v>
      </c>
      <c r="G383" s="392">
        <f>SUM(прил3!I207)</f>
        <v>10000</v>
      </c>
      <c r="H383" s="392">
        <f>SUM(прил3!J207)</f>
        <v>10000</v>
      </c>
    </row>
    <row r="384" spans="1:8" s="43" customFormat="1" ht="47.25" x14ac:dyDescent="0.25">
      <c r="A384" s="129" t="s">
        <v>113</v>
      </c>
      <c r="B384" s="153" t="s">
        <v>196</v>
      </c>
      <c r="C384" s="242" t="s">
        <v>359</v>
      </c>
      <c r="D384" s="154" t="s">
        <v>360</v>
      </c>
      <c r="E384" s="130"/>
      <c r="F384" s="438">
        <f>SUM(F385+F392)</f>
        <v>26777921</v>
      </c>
      <c r="G384" s="438">
        <f t="shared" ref="G384:H384" si="160">SUM(G385+G392)</f>
        <v>17339136</v>
      </c>
      <c r="H384" s="438">
        <f t="shared" si="160"/>
        <v>16877204</v>
      </c>
    </row>
    <row r="385" spans="1:8" s="43" customFormat="1" ht="50.25" customHeight="1" x14ac:dyDescent="0.25">
      <c r="A385" s="151" t="s">
        <v>157</v>
      </c>
      <c r="B385" s="152" t="s">
        <v>200</v>
      </c>
      <c r="C385" s="160" t="s">
        <v>359</v>
      </c>
      <c r="D385" s="148" t="s">
        <v>360</v>
      </c>
      <c r="E385" s="157"/>
      <c r="F385" s="444">
        <f>SUM(F386+F389)</f>
        <v>10559024</v>
      </c>
      <c r="G385" s="444">
        <f t="shared" ref="G385:H385" si="161">SUM(G386+G389)</f>
        <v>5741151</v>
      </c>
      <c r="H385" s="444">
        <f t="shared" si="161"/>
        <v>5279219</v>
      </c>
    </row>
    <row r="386" spans="1:8" s="43" customFormat="1" ht="36" customHeight="1" x14ac:dyDescent="0.25">
      <c r="A386" s="315" t="s">
        <v>461</v>
      </c>
      <c r="B386" s="316" t="s">
        <v>200</v>
      </c>
      <c r="C386" s="317" t="s">
        <v>12</v>
      </c>
      <c r="D386" s="318" t="s">
        <v>360</v>
      </c>
      <c r="E386" s="325"/>
      <c r="F386" s="390">
        <f>SUM(F387)</f>
        <v>6599024</v>
      </c>
      <c r="G386" s="390">
        <f t="shared" ref="G386:H387" si="162">SUM(G387)</f>
        <v>5741151</v>
      </c>
      <c r="H386" s="390">
        <f t="shared" si="162"/>
        <v>5279219</v>
      </c>
    </row>
    <row r="387" spans="1:8" s="43" customFormat="1" ht="47.25" x14ac:dyDescent="0.25">
      <c r="A387" s="75" t="s">
        <v>463</v>
      </c>
      <c r="B387" s="122" t="s">
        <v>200</v>
      </c>
      <c r="C387" s="158" t="s">
        <v>12</v>
      </c>
      <c r="D387" s="150" t="s">
        <v>462</v>
      </c>
      <c r="E387" s="42"/>
      <c r="F387" s="389">
        <f>SUM(F388)</f>
        <v>6599024</v>
      </c>
      <c r="G387" s="389">
        <f t="shared" si="162"/>
        <v>5741151</v>
      </c>
      <c r="H387" s="389">
        <f t="shared" si="162"/>
        <v>5279219</v>
      </c>
    </row>
    <row r="388" spans="1:8" s="43" customFormat="1" ht="17.25" customHeight="1" x14ac:dyDescent="0.25">
      <c r="A388" s="76" t="s">
        <v>21</v>
      </c>
      <c r="B388" s="123" t="s">
        <v>200</v>
      </c>
      <c r="C388" s="155" t="s">
        <v>12</v>
      </c>
      <c r="D388" s="147" t="s">
        <v>462</v>
      </c>
      <c r="E388" s="60" t="s">
        <v>66</v>
      </c>
      <c r="F388" s="392">
        <f>SUM(прил3!H670)</f>
        <v>6599024</v>
      </c>
      <c r="G388" s="392">
        <f>SUM(прил3!I670)</f>
        <v>5741151</v>
      </c>
      <c r="H388" s="392">
        <f>SUM(прил3!J670)</f>
        <v>5279219</v>
      </c>
    </row>
    <row r="389" spans="1:8" s="43" customFormat="1" ht="31.5" customHeight="1" x14ac:dyDescent="0.25">
      <c r="A389" s="315" t="s">
        <v>498</v>
      </c>
      <c r="B389" s="316" t="s">
        <v>200</v>
      </c>
      <c r="C389" s="317" t="s">
        <v>20</v>
      </c>
      <c r="D389" s="318" t="s">
        <v>360</v>
      </c>
      <c r="E389" s="325"/>
      <c r="F389" s="390">
        <f>SUM(F390)</f>
        <v>3960000</v>
      </c>
      <c r="G389" s="390">
        <f t="shared" ref="G389:H390" si="163">SUM(G390)</f>
        <v>0</v>
      </c>
      <c r="H389" s="390">
        <f t="shared" si="163"/>
        <v>0</v>
      </c>
    </row>
    <row r="390" spans="1:8" s="43" customFormat="1" ht="31.5" x14ac:dyDescent="0.25">
      <c r="A390" s="75" t="s">
        <v>691</v>
      </c>
      <c r="B390" s="122" t="s">
        <v>200</v>
      </c>
      <c r="C390" s="158" t="s">
        <v>20</v>
      </c>
      <c r="D390" s="150" t="s">
        <v>499</v>
      </c>
      <c r="E390" s="42"/>
      <c r="F390" s="389">
        <f>SUM(F391)</f>
        <v>3960000</v>
      </c>
      <c r="G390" s="389">
        <f t="shared" si="163"/>
        <v>0</v>
      </c>
      <c r="H390" s="389">
        <f t="shared" si="163"/>
        <v>0</v>
      </c>
    </row>
    <row r="391" spans="1:8" s="43" customFormat="1" ht="17.25" customHeight="1" x14ac:dyDescent="0.25">
      <c r="A391" s="76" t="s">
        <v>21</v>
      </c>
      <c r="B391" s="123" t="s">
        <v>200</v>
      </c>
      <c r="C391" s="155" t="s">
        <v>20</v>
      </c>
      <c r="D391" s="147" t="s">
        <v>499</v>
      </c>
      <c r="E391" s="60" t="s">
        <v>66</v>
      </c>
      <c r="F391" s="392">
        <f>SUM(прил3!H676)</f>
        <v>3960000</v>
      </c>
      <c r="G391" s="392">
        <f>SUM(прил3!I676)</f>
        <v>0</v>
      </c>
      <c r="H391" s="392">
        <f>SUM(прил3!J676)</f>
        <v>0</v>
      </c>
    </row>
    <row r="392" spans="1:8" s="43" customFormat="1" ht="63" x14ac:dyDescent="0.25">
      <c r="A392" s="145" t="s">
        <v>114</v>
      </c>
      <c r="B392" s="152" t="s">
        <v>197</v>
      </c>
      <c r="C392" s="160" t="s">
        <v>359</v>
      </c>
      <c r="D392" s="148" t="s">
        <v>360</v>
      </c>
      <c r="E392" s="157"/>
      <c r="F392" s="444">
        <f>SUM(F393)</f>
        <v>16218897</v>
      </c>
      <c r="G392" s="444">
        <f t="shared" ref="G392:H392" si="164">SUM(G393)</f>
        <v>11597985</v>
      </c>
      <c r="H392" s="444">
        <f t="shared" si="164"/>
        <v>11597985</v>
      </c>
    </row>
    <row r="393" spans="1:8" s="43" customFormat="1" ht="65.25" customHeight="1" x14ac:dyDescent="0.25">
      <c r="A393" s="315" t="s">
        <v>381</v>
      </c>
      <c r="B393" s="316" t="s">
        <v>197</v>
      </c>
      <c r="C393" s="317" t="s">
        <v>10</v>
      </c>
      <c r="D393" s="318" t="s">
        <v>360</v>
      </c>
      <c r="E393" s="325"/>
      <c r="F393" s="390">
        <f>SUM(F400+F396+F394)</f>
        <v>16218897</v>
      </c>
      <c r="G393" s="390">
        <f t="shared" ref="G393:H393" si="165">SUM(G400+G396+G394)</f>
        <v>11597985</v>
      </c>
      <c r="H393" s="390">
        <f t="shared" si="165"/>
        <v>11597985</v>
      </c>
    </row>
    <row r="394" spans="1:8" s="43" customFormat="1" ht="31.5" x14ac:dyDescent="0.25">
      <c r="A394" s="73" t="s">
        <v>144</v>
      </c>
      <c r="B394" s="122" t="s">
        <v>197</v>
      </c>
      <c r="C394" s="158" t="s">
        <v>10</v>
      </c>
      <c r="D394" s="150" t="s">
        <v>439</v>
      </c>
      <c r="E394" s="30"/>
      <c r="F394" s="389">
        <f>SUM(F395)</f>
        <v>100710</v>
      </c>
      <c r="G394" s="389">
        <f t="shared" ref="G394:H394" si="166">SUM(G395)</f>
        <v>86633</v>
      </c>
      <c r="H394" s="389">
        <f t="shared" si="166"/>
        <v>86633</v>
      </c>
    </row>
    <row r="395" spans="1:8" s="43" customFormat="1" ht="47.25" x14ac:dyDescent="0.25">
      <c r="A395" s="156" t="s">
        <v>75</v>
      </c>
      <c r="B395" s="123" t="s">
        <v>197</v>
      </c>
      <c r="C395" s="155" t="s">
        <v>10</v>
      </c>
      <c r="D395" s="147" t="s">
        <v>439</v>
      </c>
      <c r="E395" s="53">
        <v>100</v>
      </c>
      <c r="F395" s="392">
        <f>SUM(прил3!H154)</f>
        <v>100710</v>
      </c>
      <c r="G395" s="392">
        <f>SUM(прил3!I154)</f>
        <v>86633</v>
      </c>
      <c r="H395" s="392">
        <f>SUM(прил3!J154)</f>
        <v>86633</v>
      </c>
    </row>
    <row r="396" spans="1:8" s="43" customFormat="1" ht="31.5" customHeight="1" x14ac:dyDescent="0.25">
      <c r="A396" s="75" t="s">
        <v>83</v>
      </c>
      <c r="B396" s="122" t="s">
        <v>197</v>
      </c>
      <c r="C396" s="158" t="s">
        <v>10</v>
      </c>
      <c r="D396" s="150" t="s">
        <v>391</v>
      </c>
      <c r="E396" s="42"/>
      <c r="F396" s="389">
        <f>SUM(F397:F399)</f>
        <v>12637559</v>
      </c>
      <c r="G396" s="389">
        <f t="shared" ref="G396:H396" si="167">SUM(G397:G399)</f>
        <v>9108144</v>
      </c>
      <c r="H396" s="389">
        <f t="shared" si="167"/>
        <v>9108144</v>
      </c>
    </row>
    <row r="397" spans="1:8" s="43" customFormat="1" ht="49.5" customHeight="1" x14ac:dyDescent="0.25">
      <c r="A397" s="76" t="s">
        <v>75</v>
      </c>
      <c r="B397" s="123" t="s">
        <v>197</v>
      </c>
      <c r="C397" s="155" t="s">
        <v>10</v>
      </c>
      <c r="D397" s="147" t="s">
        <v>391</v>
      </c>
      <c r="E397" s="60" t="s">
        <v>13</v>
      </c>
      <c r="F397" s="392">
        <f>SUM(прил3!H156)</f>
        <v>11866869</v>
      </c>
      <c r="G397" s="392">
        <f>SUM(прил3!I156)</f>
        <v>8493118</v>
      </c>
      <c r="H397" s="392">
        <f>SUM(прил3!J156)</f>
        <v>8493118</v>
      </c>
    </row>
    <row r="398" spans="1:8" s="43" customFormat="1" ht="33" customHeight="1" x14ac:dyDescent="0.25">
      <c r="A398" s="76" t="s">
        <v>507</v>
      </c>
      <c r="B398" s="123" t="s">
        <v>197</v>
      </c>
      <c r="C398" s="155" t="s">
        <v>10</v>
      </c>
      <c r="D398" s="147" t="s">
        <v>391</v>
      </c>
      <c r="E398" s="60" t="s">
        <v>16</v>
      </c>
      <c r="F398" s="392">
        <f>SUM(прил3!H157)</f>
        <v>767294</v>
      </c>
      <c r="G398" s="392">
        <f>SUM(прил3!I157)</f>
        <v>614026</v>
      </c>
      <c r="H398" s="392">
        <f>SUM(прил3!J157)</f>
        <v>614026</v>
      </c>
    </row>
    <row r="399" spans="1:8" s="43" customFormat="1" ht="17.25" customHeight="1" x14ac:dyDescent="0.25">
      <c r="A399" s="76" t="s">
        <v>18</v>
      </c>
      <c r="B399" s="123" t="s">
        <v>197</v>
      </c>
      <c r="C399" s="155" t="s">
        <v>10</v>
      </c>
      <c r="D399" s="147" t="s">
        <v>391</v>
      </c>
      <c r="E399" s="60" t="s">
        <v>17</v>
      </c>
      <c r="F399" s="392">
        <f>SUM(прил3!H158)</f>
        <v>3396</v>
      </c>
      <c r="G399" s="392">
        <f>SUM(прил3!I158)</f>
        <v>1000</v>
      </c>
      <c r="H399" s="392">
        <f>SUM(прил3!J158)</f>
        <v>1000</v>
      </c>
    </row>
    <row r="400" spans="1:8" s="43" customFormat="1" ht="31.5" x14ac:dyDescent="0.25">
      <c r="A400" s="149" t="s">
        <v>74</v>
      </c>
      <c r="B400" s="122" t="s">
        <v>197</v>
      </c>
      <c r="C400" s="158" t="s">
        <v>10</v>
      </c>
      <c r="D400" s="150" t="s">
        <v>364</v>
      </c>
      <c r="E400" s="42"/>
      <c r="F400" s="389">
        <f>SUM(F401:F402)</f>
        <v>3480628</v>
      </c>
      <c r="G400" s="389">
        <f t="shared" ref="G400:H400" si="168">SUM(G401:G402)</f>
        <v>2403208</v>
      </c>
      <c r="H400" s="389">
        <f t="shared" si="168"/>
        <v>2403208</v>
      </c>
    </row>
    <row r="401" spans="1:8" s="43" customFormat="1" ht="47.25" x14ac:dyDescent="0.25">
      <c r="A401" s="128" t="s">
        <v>75</v>
      </c>
      <c r="B401" s="123" t="s">
        <v>197</v>
      </c>
      <c r="C401" s="155" t="s">
        <v>10</v>
      </c>
      <c r="D401" s="147" t="s">
        <v>364</v>
      </c>
      <c r="E401" s="60" t="s">
        <v>13</v>
      </c>
      <c r="F401" s="392">
        <f>SUM(прил3!H99)</f>
        <v>3479028</v>
      </c>
      <c r="G401" s="392">
        <f>SUM(прил3!I99)</f>
        <v>2402108</v>
      </c>
      <c r="H401" s="392">
        <f>SUM(прил3!J99)</f>
        <v>2402108</v>
      </c>
    </row>
    <row r="402" spans="1:8" s="43" customFormat="1" ht="18" customHeight="1" x14ac:dyDescent="0.25">
      <c r="A402" s="128" t="s">
        <v>18</v>
      </c>
      <c r="B402" s="123" t="s">
        <v>197</v>
      </c>
      <c r="C402" s="155" t="s">
        <v>10</v>
      </c>
      <c r="D402" s="147" t="s">
        <v>364</v>
      </c>
      <c r="E402" s="60" t="s">
        <v>17</v>
      </c>
      <c r="F402" s="392">
        <f>SUM(прил3!H100)</f>
        <v>1600</v>
      </c>
      <c r="G402" s="392">
        <f>SUM(прил3!I100)</f>
        <v>1100</v>
      </c>
      <c r="H402" s="392">
        <f>SUM(прил3!J100)</f>
        <v>1100</v>
      </c>
    </row>
    <row r="403" spans="1:8" s="43" customFormat="1" ht="33" customHeight="1" x14ac:dyDescent="0.25">
      <c r="A403" s="58" t="s">
        <v>125</v>
      </c>
      <c r="B403" s="153" t="s">
        <v>192</v>
      </c>
      <c r="C403" s="242" t="s">
        <v>359</v>
      </c>
      <c r="D403" s="154" t="s">
        <v>360</v>
      </c>
      <c r="E403" s="130"/>
      <c r="F403" s="438">
        <f>SUM(F404+F408)</f>
        <v>1220000</v>
      </c>
      <c r="G403" s="438">
        <f t="shared" ref="G403:H403" si="169">SUM(G404+G408)</f>
        <v>35000</v>
      </c>
      <c r="H403" s="438">
        <f t="shared" si="169"/>
        <v>35000</v>
      </c>
    </row>
    <row r="404" spans="1:8" s="43" customFormat="1" ht="63" x14ac:dyDescent="0.25">
      <c r="A404" s="145" t="s">
        <v>147</v>
      </c>
      <c r="B404" s="152" t="s">
        <v>214</v>
      </c>
      <c r="C404" s="160" t="s">
        <v>359</v>
      </c>
      <c r="D404" s="148" t="s">
        <v>360</v>
      </c>
      <c r="E404" s="157"/>
      <c r="F404" s="444">
        <f>SUM(F405)</f>
        <v>1210000</v>
      </c>
      <c r="G404" s="444">
        <f t="shared" ref="G404:H406" si="170">SUM(G405)</f>
        <v>25000</v>
      </c>
      <c r="H404" s="444">
        <f t="shared" si="170"/>
        <v>25000</v>
      </c>
    </row>
    <row r="405" spans="1:8" s="43" customFormat="1" ht="31.5" x14ac:dyDescent="0.25">
      <c r="A405" s="308" t="s">
        <v>443</v>
      </c>
      <c r="B405" s="316" t="s">
        <v>214</v>
      </c>
      <c r="C405" s="317" t="s">
        <v>12</v>
      </c>
      <c r="D405" s="318" t="s">
        <v>360</v>
      </c>
      <c r="E405" s="325"/>
      <c r="F405" s="390">
        <f>SUM(F406)</f>
        <v>1210000</v>
      </c>
      <c r="G405" s="390">
        <f t="shared" si="170"/>
        <v>25000</v>
      </c>
      <c r="H405" s="390">
        <f t="shared" si="170"/>
        <v>25000</v>
      </c>
    </row>
    <row r="406" spans="1:8" s="43" customFormat="1" ht="31.5" x14ac:dyDescent="0.25">
      <c r="A406" s="149" t="s">
        <v>445</v>
      </c>
      <c r="B406" s="122" t="s">
        <v>214</v>
      </c>
      <c r="C406" s="158" t="s">
        <v>12</v>
      </c>
      <c r="D406" s="150" t="s">
        <v>444</v>
      </c>
      <c r="E406" s="42"/>
      <c r="F406" s="389">
        <f>SUM(F407)</f>
        <v>1210000</v>
      </c>
      <c r="G406" s="389">
        <f t="shared" si="170"/>
        <v>25000</v>
      </c>
      <c r="H406" s="389">
        <f t="shared" si="170"/>
        <v>25000</v>
      </c>
    </row>
    <row r="407" spans="1:8" s="43" customFormat="1" ht="33" customHeight="1" x14ac:dyDescent="0.25">
      <c r="A407" s="128" t="s">
        <v>507</v>
      </c>
      <c r="B407" s="123" t="s">
        <v>214</v>
      </c>
      <c r="C407" s="155" t="s">
        <v>12</v>
      </c>
      <c r="D407" s="147" t="s">
        <v>444</v>
      </c>
      <c r="E407" s="60" t="s">
        <v>16</v>
      </c>
      <c r="F407" s="392">
        <f>SUM(прил3!H539)</f>
        <v>1210000</v>
      </c>
      <c r="G407" s="392">
        <f>SUM(прил3!I539)</f>
        <v>25000</v>
      </c>
      <c r="H407" s="392">
        <f>SUM(прил3!J539)</f>
        <v>25000</v>
      </c>
    </row>
    <row r="408" spans="1:8" s="43" customFormat="1" ht="18" customHeight="1" x14ac:dyDescent="0.25">
      <c r="A408" s="151" t="s">
        <v>126</v>
      </c>
      <c r="B408" s="152" t="s">
        <v>193</v>
      </c>
      <c r="C408" s="160" t="s">
        <v>359</v>
      </c>
      <c r="D408" s="148" t="s">
        <v>360</v>
      </c>
      <c r="E408" s="157"/>
      <c r="F408" s="444">
        <f>SUM(F409)</f>
        <v>10000</v>
      </c>
      <c r="G408" s="444">
        <f t="shared" ref="G408:H410" si="171">SUM(G409)</f>
        <v>10000</v>
      </c>
      <c r="H408" s="444">
        <f t="shared" si="171"/>
        <v>10000</v>
      </c>
    </row>
    <row r="409" spans="1:8" s="43" customFormat="1" ht="18" customHeight="1" x14ac:dyDescent="0.25">
      <c r="A409" s="315" t="s">
        <v>407</v>
      </c>
      <c r="B409" s="316" t="s">
        <v>193</v>
      </c>
      <c r="C409" s="317" t="s">
        <v>10</v>
      </c>
      <c r="D409" s="318" t="s">
        <v>360</v>
      </c>
      <c r="E409" s="325"/>
      <c r="F409" s="390">
        <f>SUM(F410)</f>
        <v>10000</v>
      </c>
      <c r="G409" s="390">
        <f t="shared" si="171"/>
        <v>10000</v>
      </c>
      <c r="H409" s="390">
        <f t="shared" si="171"/>
        <v>10000</v>
      </c>
    </row>
    <row r="410" spans="1:8" s="43" customFormat="1" ht="18" customHeight="1" x14ac:dyDescent="0.25">
      <c r="A410" s="75" t="s">
        <v>409</v>
      </c>
      <c r="B410" s="122" t="s">
        <v>193</v>
      </c>
      <c r="C410" s="158" t="s">
        <v>10</v>
      </c>
      <c r="D410" s="150" t="s">
        <v>408</v>
      </c>
      <c r="E410" s="42"/>
      <c r="F410" s="389">
        <f>SUM(F411)</f>
        <v>10000</v>
      </c>
      <c r="G410" s="389">
        <f t="shared" si="171"/>
        <v>10000</v>
      </c>
      <c r="H410" s="389">
        <f t="shared" si="171"/>
        <v>10000</v>
      </c>
    </row>
    <row r="411" spans="1:8" s="43" customFormat="1" ht="18" customHeight="1" x14ac:dyDescent="0.25">
      <c r="A411" s="76" t="s">
        <v>18</v>
      </c>
      <c r="B411" s="123" t="s">
        <v>193</v>
      </c>
      <c r="C411" s="155" t="s">
        <v>10</v>
      </c>
      <c r="D411" s="147" t="s">
        <v>408</v>
      </c>
      <c r="E411" s="60" t="s">
        <v>17</v>
      </c>
      <c r="F411" s="392">
        <f>SUM(прил3!H255)</f>
        <v>10000</v>
      </c>
      <c r="G411" s="392">
        <f>SUM(прил3!I255)</f>
        <v>10000</v>
      </c>
      <c r="H411" s="392">
        <f>SUM(прил3!J255)</f>
        <v>10000</v>
      </c>
    </row>
    <row r="412" spans="1:8" ht="33.75" customHeight="1" x14ac:dyDescent="0.25">
      <c r="A412" s="58" t="s">
        <v>107</v>
      </c>
      <c r="B412" s="135" t="s">
        <v>174</v>
      </c>
      <c r="C412" s="240" t="s">
        <v>359</v>
      </c>
      <c r="D412" s="136" t="s">
        <v>360</v>
      </c>
      <c r="E412" s="16"/>
      <c r="F412" s="438">
        <f>SUM(F417+F413)</f>
        <v>422813</v>
      </c>
      <c r="G412" s="438">
        <f t="shared" ref="G412:H412" si="172">SUM(G417+G413)</f>
        <v>334700</v>
      </c>
      <c r="H412" s="438">
        <f t="shared" si="172"/>
        <v>334700</v>
      </c>
    </row>
    <row r="413" spans="1:8" s="484" customFormat="1" ht="51.75" customHeight="1" x14ac:dyDescent="0.25">
      <c r="A413" s="141" t="s">
        <v>629</v>
      </c>
      <c r="B413" s="142" t="s">
        <v>632</v>
      </c>
      <c r="C413" s="241" t="s">
        <v>359</v>
      </c>
      <c r="D413" s="143" t="s">
        <v>360</v>
      </c>
      <c r="E413" s="166"/>
      <c r="F413" s="444">
        <f>SUM(F414)</f>
        <v>88113</v>
      </c>
      <c r="G413" s="444">
        <f t="shared" ref="G413:H415" si="173">SUM(G414)</f>
        <v>0</v>
      </c>
      <c r="H413" s="444">
        <f t="shared" si="173"/>
        <v>0</v>
      </c>
    </row>
    <row r="414" spans="1:8" s="484" customFormat="1" ht="33.75" customHeight="1" x14ac:dyDescent="0.25">
      <c r="A414" s="302" t="s">
        <v>630</v>
      </c>
      <c r="B414" s="303" t="s">
        <v>632</v>
      </c>
      <c r="C414" s="304" t="s">
        <v>10</v>
      </c>
      <c r="D414" s="305" t="s">
        <v>360</v>
      </c>
      <c r="E414" s="331"/>
      <c r="F414" s="390">
        <f>SUM(F415)</f>
        <v>88113</v>
      </c>
      <c r="G414" s="390">
        <f t="shared" si="173"/>
        <v>0</v>
      </c>
      <c r="H414" s="390">
        <f t="shared" si="173"/>
        <v>0</v>
      </c>
    </row>
    <row r="415" spans="1:8" s="484" customFormat="1" ht="18" customHeight="1" x14ac:dyDescent="0.25">
      <c r="A415" s="27" t="s">
        <v>631</v>
      </c>
      <c r="B415" s="116" t="s">
        <v>632</v>
      </c>
      <c r="C415" s="202" t="s">
        <v>10</v>
      </c>
      <c r="D415" s="115" t="s">
        <v>633</v>
      </c>
      <c r="E415" s="28"/>
      <c r="F415" s="389">
        <f>SUM(F416)</f>
        <v>88113</v>
      </c>
      <c r="G415" s="389">
        <f t="shared" si="173"/>
        <v>0</v>
      </c>
      <c r="H415" s="389">
        <f t="shared" si="173"/>
        <v>0</v>
      </c>
    </row>
    <row r="416" spans="1:8" s="484" customFormat="1" ht="33.75" customHeight="1" x14ac:dyDescent="0.25">
      <c r="A416" s="128" t="s">
        <v>507</v>
      </c>
      <c r="B416" s="124" t="s">
        <v>632</v>
      </c>
      <c r="C416" s="203" t="s">
        <v>10</v>
      </c>
      <c r="D416" s="121" t="s">
        <v>633</v>
      </c>
      <c r="E416" s="44" t="s">
        <v>16</v>
      </c>
      <c r="F416" s="392">
        <f>SUM(прил3!H405)</f>
        <v>88113</v>
      </c>
      <c r="G416" s="392">
        <f>SUM(прил3!I405)</f>
        <v>0</v>
      </c>
      <c r="H416" s="392">
        <f>SUM(прил3!J405)</f>
        <v>0</v>
      </c>
    </row>
    <row r="417" spans="1:8" s="43" customFormat="1" ht="51" customHeight="1" x14ac:dyDescent="0.25">
      <c r="A417" s="151" t="s">
        <v>108</v>
      </c>
      <c r="B417" s="142" t="s">
        <v>175</v>
      </c>
      <c r="C417" s="241" t="s">
        <v>359</v>
      </c>
      <c r="D417" s="143" t="s">
        <v>360</v>
      </c>
      <c r="E417" s="166"/>
      <c r="F417" s="444">
        <f>SUM(F418)</f>
        <v>334700</v>
      </c>
      <c r="G417" s="444">
        <f t="shared" ref="G417:H419" si="174">SUM(G418)</f>
        <v>334700</v>
      </c>
      <c r="H417" s="444">
        <f t="shared" si="174"/>
        <v>334700</v>
      </c>
    </row>
    <row r="418" spans="1:8" s="43" customFormat="1" ht="51" customHeight="1" x14ac:dyDescent="0.25">
      <c r="A418" s="315" t="s">
        <v>377</v>
      </c>
      <c r="B418" s="303" t="s">
        <v>175</v>
      </c>
      <c r="C418" s="304" t="s">
        <v>12</v>
      </c>
      <c r="D418" s="305" t="s">
        <v>360</v>
      </c>
      <c r="E418" s="331"/>
      <c r="F418" s="390">
        <f>SUM(F419)</f>
        <v>334700</v>
      </c>
      <c r="G418" s="390">
        <f t="shared" si="174"/>
        <v>334700</v>
      </c>
      <c r="H418" s="390">
        <f t="shared" si="174"/>
        <v>334700</v>
      </c>
    </row>
    <row r="419" spans="1:8" s="43" customFormat="1" ht="32.25" customHeight="1" x14ac:dyDescent="0.25">
      <c r="A419" s="75" t="s">
        <v>77</v>
      </c>
      <c r="B419" s="116" t="s">
        <v>175</v>
      </c>
      <c r="C419" s="202" t="s">
        <v>12</v>
      </c>
      <c r="D419" s="115" t="s">
        <v>378</v>
      </c>
      <c r="E419" s="28"/>
      <c r="F419" s="389">
        <f>SUM(F420)</f>
        <v>334700</v>
      </c>
      <c r="G419" s="389">
        <f t="shared" si="174"/>
        <v>334700</v>
      </c>
      <c r="H419" s="389">
        <f t="shared" si="174"/>
        <v>334700</v>
      </c>
    </row>
    <row r="420" spans="1:8" s="43" customFormat="1" ht="47.25" x14ac:dyDescent="0.25">
      <c r="A420" s="76" t="s">
        <v>75</v>
      </c>
      <c r="B420" s="124" t="s">
        <v>175</v>
      </c>
      <c r="C420" s="203" t="s">
        <v>12</v>
      </c>
      <c r="D420" s="121" t="s">
        <v>378</v>
      </c>
      <c r="E420" s="44" t="s">
        <v>13</v>
      </c>
      <c r="F420" s="392">
        <f>SUM(прил3!H73)</f>
        <v>334700</v>
      </c>
      <c r="G420" s="392">
        <f>SUM(прил3!I73)</f>
        <v>334700</v>
      </c>
      <c r="H420" s="392">
        <f>SUM(прил3!J73)</f>
        <v>334700</v>
      </c>
    </row>
    <row r="421" spans="1:8" s="43" customFormat="1" ht="27" customHeight="1" x14ac:dyDescent="0.25">
      <c r="A421" s="435" t="s">
        <v>578</v>
      </c>
      <c r="B421" s="431"/>
      <c r="C421" s="432"/>
      <c r="D421" s="433"/>
      <c r="E421" s="434"/>
      <c r="F421" s="442">
        <f>SUM(F422+F426+F431+F449+F469+F473+F440)</f>
        <v>33605171</v>
      </c>
      <c r="G421" s="442">
        <f>SUM(G422+G426+G431+G449+G469+G473+G440)</f>
        <v>25026866</v>
      </c>
      <c r="H421" s="442">
        <f>SUM(H422+H426+H431+H449+H469+H473+H440)</f>
        <v>25052866</v>
      </c>
    </row>
    <row r="422" spans="1:8" s="43" customFormat="1" ht="16.5" customHeight="1" x14ac:dyDescent="0.25">
      <c r="A422" s="74" t="s">
        <v>96</v>
      </c>
      <c r="B422" s="153" t="s">
        <v>361</v>
      </c>
      <c r="C422" s="242" t="s">
        <v>359</v>
      </c>
      <c r="D422" s="154" t="s">
        <v>360</v>
      </c>
      <c r="E422" s="130"/>
      <c r="F422" s="438">
        <f>SUM(F423)</f>
        <v>1939980</v>
      </c>
      <c r="G422" s="438">
        <f t="shared" ref="G422:H424" si="175">SUM(G423)</f>
        <v>1395526</v>
      </c>
      <c r="H422" s="438">
        <f t="shared" si="175"/>
        <v>1395526</v>
      </c>
    </row>
    <row r="423" spans="1:8" s="43" customFormat="1" ht="17.25" customHeight="1" x14ac:dyDescent="0.25">
      <c r="A423" s="151" t="s">
        <v>97</v>
      </c>
      <c r="B423" s="152" t="s">
        <v>169</v>
      </c>
      <c r="C423" s="160" t="s">
        <v>359</v>
      </c>
      <c r="D423" s="148" t="s">
        <v>360</v>
      </c>
      <c r="E423" s="157"/>
      <c r="F423" s="444">
        <f>SUM(F424)</f>
        <v>1939980</v>
      </c>
      <c r="G423" s="444">
        <f t="shared" si="175"/>
        <v>1395526</v>
      </c>
      <c r="H423" s="444">
        <f t="shared" si="175"/>
        <v>1395526</v>
      </c>
    </row>
    <row r="424" spans="1:8" s="43" customFormat="1" ht="31.5" x14ac:dyDescent="0.25">
      <c r="A424" s="75" t="s">
        <v>74</v>
      </c>
      <c r="B424" s="122" t="s">
        <v>169</v>
      </c>
      <c r="C424" s="158" t="s">
        <v>359</v>
      </c>
      <c r="D424" s="150" t="s">
        <v>364</v>
      </c>
      <c r="E424" s="42"/>
      <c r="F424" s="389">
        <f>SUM(F425)</f>
        <v>1939980</v>
      </c>
      <c r="G424" s="389">
        <f t="shared" si="175"/>
        <v>1395526</v>
      </c>
      <c r="H424" s="389">
        <f t="shared" si="175"/>
        <v>1395526</v>
      </c>
    </row>
    <row r="425" spans="1:8" s="43" customFormat="1" ht="47.25" x14ac:dyDescent="0.25">
      <c r="A425" s="76" t="s">
        <v>75</v>
      </c>
      <c r="B425" s="123" t="s">
        <v>169</v>
      </c>
      <c r="C425" s="155" t="s">
        <v>359</v>
      </c>
      <c r="D425" s="147" t="s">
        <v>364</v>
      </c>
      <c r="E425" s="60" t="s">
        <v>13</v>
      </c>
      <c r="F425" s="392">
        <f>SUM(прил3!H21)</f>
        <v>1939980</v>
      </c>
      <c r="G425" s="392">
        <f>SUM(прил3!I21)</f>
        <v>1395526</v>
      </c>
      <c r="H425" s="392">
        <f>SUM(прил3!J21)</f>
        <v>1395526</v>
      </c>
    </row>
    <row r="426" spans="1:8" s="43" customFormat="1" ht="16.5" customHeight="1" x14ac:dyDescent="0.25">
      <c r="A426" s="74" t="s">
        <v>111</v>
      </c>
      <c r="B426" s="153" t="s">
        <v>176</v>
      </c>
      <c r="C426" s="242" t="s">
        <v>359</v>
      </c>
      <c r="D426" s="154" t="s">
        <v>360</v>
      </c>
      <c r="E426" s="130"/>
      <c r="F426" s="438">
        <f>SUM(F427)</f>
        <v>14807860</v>
      </c>
      <c r="G426" s="438">
        <f t="shared" ref="G426:H427" si="176">SUM(G427)</f>
        <v>12673053</v>
      </c>
      <c r="H426" s="438">
        <f t="shared" si="176"/>
        <v>12673053</v>
      </c>
    </row>
    <row r="427" spans="1:8" s="43" customFormat="1" ht="15.75" customHeight="1" x14ac:dyDescent="0.25">
      <c r="A427" s="151" t="s">
        <v>112</v>
      </c>
      <c r="B427" s="152" t="s">
        <v>177</v>
      </c>
      <c r="C427" s="160" t="s">
        <v>359</v>
      </c>
      <c r="D427" s="148" t="s">
        <v>360</v>
      </c>
      <c r="E427" s="157"/>
      <c r="F427" s="444">
        <f>SUM(F428)</f>
        <v>14807860</v>
      </c>
      <c r="G427" s="444">
        <f t="shared" si="176"/>
        <v>12673053</v>
      </c>
      <c r="H427" s="444">
        <f t="shared" si="176"/>
        <v>12673053</v>
      </c>
    </row>
    <row r="428" spans="1:8" s="43" customFormat="1" ht="31.5" x14ac:dyDescent="0.25">
      <c r="A428" s="75" t="s">
        <v>74</v>
      </c>
      <c r="B428" s="122" t="s">
        <v>177</v>
      </c>
      <c r="C428" s="158" t="s">
        <v>359</v>
      </c>
      <c r="D428" s="150" t="s">
        <v>364</v>
      </c>
      <c r="E428" s="42"/>
      <c r="F428" s="389">
        <f>SUM(F429:F430)</f>
        <v>14807860</v>
      </c>
      <c r="G428" s="389">
        <f t="shared" ref="G428:H428" si="177">SUM(G429:G430)</f>
        <v>12673053</v>
      </c>
      <c r="H428" s="389">
        <f t="shared" si="177"/>
        <v>12673053</v>
      </c>
    </row>
    <row r="429" spans="1:8" s="43" customFormat="1" ht="47.25" x14ac:dyDescent="0.25">
      <c r="A429" s="76" t="s">
        <v>75</v>
      </c>
      <c r="B429" s="123" t="s">
        <v>177</v>
      </c>
      <c r="C429" s="155" t="s">
        <v>359</v>
      </c>
      <c r="D429" s="147" t="s">
        <v>364</v>
      </c>
      <c r="E429" s="60" t="s">
        <v>13</v>
      </c>
      <c r="F429" s="392">
        <f>SUM(прил3!H77)</f>
        <v>14744341</v>
      </c>
      <c r="G429" s="392">
        <f>SUM(прил3!I77)</f>
        <v>12662509</v>
      </c>
      <c r="H429" s="392">
        <f>SUM(прил3!J77)</f>
        <v>12662509</v>
      </c>
    </row>
    <row r="430" spans="1:8" s="43" customFormat="1" ht="16.5" customHeight="1" x14ac:dyDescent="0.25">
      <c r="A430" s="76" t="s">
        <v>18</v>
      </c>
      <c r="B430" s="123" t="s">
        <v>177</v>
      </c>
      <c r="C430" s="155" t="s">
        <v>359</v>
      </c>
      <c r="D430" s="147" t="s">
        <v>364</v>
      </c>
      <c r="E430" s="60" t="s">
        <v>17</v>
      </c>
      <c r="F430" s="392">
        <f>SUM(прил3!H78)</f>
        <v>63519</v>
      </c>
      <c r="G430" s="392">
        <f>SUM(прил3!I78)</f>
        <v>10544</v>
      </c>
      <c r="H430" s="392">
        <f>SUM(прил3!J78)</f>
        <v>10544</v>
      </c>
    </row>
    <row r="431" spans="1:8" s="43" customFormat="1" ht="31.5" x14ac:dyDescent="0.25">
      <c r="A431" s="74" t="s">
        <v>101</v>
      </c>
      <c r="B431" s="153" t="s">
        <v>201</v>
      </c>
      <c r="C431" s="242" t="s">
        <v>359</v>
      </c>
      <c r="D431" s="154" t="s">
        <v>360</v>
      </c>
      <c r="E431" s="130"/>
      <c r="F431" s="438">
        <f>SUM(F432+F436)</f>
        <v>1178386</v>
      </c>
      <c r="G431" s="438">
        <f t="shared" ref="G431:H431" si="178">SUM(G432+G436)</f>
        <v>506504</v>
      </c>
      <c r="H431" s="438">
        <f t="shared" si="178"/>
        <v>506504</v>
      </c>
    </row>
    <row r="432" spans="1:8" s="43" customFormat="1" ht="16.5" customHeight="1" x14ac:dyDescent="0.25">
      <c r="A432" s="151" t="s">
        <v>102</v>
      </c>
      <c r="B432" s="152" t="s">
        <v>202</v>
      </c>
      <c r="C432" s="160" t="s">
        <v>359</v>
      </c>
      <c r="D432" s="148" t="s">
        <v>360</v>
      </c>
      <c r="E432" s="157"/>
      <c r="F432" s="444">
        <f>SUM(F433)</f>
        <v>698403</v>
      </c>
      <c r="G432" s="444">
        <f t="shared" ref="G432:H433" si="179">SUM(G433)</f>
        <v>506504</v>
      </c>
      <c r="H432" s="444">
        <f t="shared" si="179"/>
        <v>506504</v>
      </c>
    </row>
    <row r="433" spans="1:8" s="43" customFormat="1" ht="31.5" x14ac:dyDescent="0.25">
      <c r="A433" s="75" t="s">
        <v>74</v>
      </c>
      <c r="B433" s="122" t="s">
        <v>202</v>
      </c>
      <c r="C433" s="158" t="s">
        <v>359</v>
      </c>
      <c r="D433" s="150" t="s">
        <v>364</v>
      </c>
      <c r="E433" s="42"/>
      <c r="F433" s="389">
        <f>SUM(F434:F435)</f>
        <v>698403</v>
      </c>
      <c r="G433" s="389">
        <f t="shared" si="179"/>
        <v>506504</v>
      </c>
      <c r="H433" s="389">
        <f t="shared" si="179"/>
        <v>506504</v>
      </c>
    </row>
    <row r="434" spans="1:8" s="43" customFormat="1" ht="47.25" x14ac:dyDescent="0.25">
      <c r="A434" s="76" t="s">
        <v>75</v>
      </c>
      <c r="B434" s="123" t="s">
        <v>202</v>
      </c>
      <c r="C434" s="155" t="s">
        <v>359</v>
      </c>
      <c r="D434" s="147" t="s">
        <v>364</v>
      </c>
      <c r="E434" s="60" t="s">
        <v>13</v>
      </c>
      <c r="F434" s="392">
        <f>SUM(прил3!H104)</f>
        <v>696403</v>
      </c>
      <c r="G434" s="392">
        <f>SUM(прил3!I104)</f>
        <v>506504</v>
      </c>
      <c r="H434" s="392">
        <f>SUM(прил3!J104)</f>
        <v>506504</v>
      </c>
    </row>
    <row r="435" spans="1:8" s="43" customFormat="1" ht="18" customHeight="1" x14ac:dyDescent="0.25">
      <c r="A435" s="76" t="s">
        <v>18</v>
      </c>
      <c r="B435" s="123" t="s">
        <v>202</v>
      </c>
      <c r="C435" s="155" t="s">
        <v>359</v>
      </c>
      <c r="D435" s="147" t="s">
        <v>364</v>
      </c>
      <c r="E435" s="60" t="s">
        <v>17</v>
      </c>
      <c r="F435" s="392">
        <f>SUM(прил3!H105)</f>
        <v>2000</v>
      </c>
      <c r="G435" s="392"/>
      <c r="H435" s="392"/>
    </row>
    <row r="436" spans="1:8" s="43" customFormat="1" ht="21" customHeight="1" x14ac:dyDescent="0.25">
      <c r="A436" s="151" t="s">
        <v>614</v>
      </c>
      <c r="B436" s="152" t="s">
        <v>612</v>
      </c>
      <c r="C436" s="160" t="s">
        <v>359</v>
      </c>
      <c r="D436" s="148" t="s">
        <v>360</v>
      </c>
      <c r="E436" s="157"/>
      <c r="F436" s="444">
        <f>SUM(F437)</f>
        <v>479983</v>
      </c>
      <c r="G436" s="444">
        <f t="shared" ref="G436:H436" si="180">SUM(G437)</f>
        <v>0</v>
      </c>
      <c r="H436" s="444">
        <f t="shared" si="180"/>
        <v>0</v>
      </c>
    </row>
    <row r="437" spans="1:8" s="43" customFormat="1" ht="31.5" x14ac:dyDescent="0.25">
      <c r="A437" s="75" t="s">
        <v>615</v>
      </c>
      <c r="B437" s="122" t="s">
        <v>612</v>
      </c>
      <c r="C437" s="158" t="s">
        <v>359</v>
      </c>
      <c r="D437" s="150" t="s">
        <v>613</v>
      </c>
      <c r="E437" s="42"/>
      <c r="F437" s="389">
        <f>SUM(F438:F439)</f>
        <v>479983</v>
      </c>
      <c r="G437" s="389">
        <f t="shared" ref="G437:H437" si="181">SUM(G438:G439)</f>
        <v>0</v>
      </c>
      <c r="H437" s="389">
        <f t="shared" si="181"/>
        <v>0</v>
      </c>
    </row>
    <row r="438" spans="1:8" s="43" customFormat="1" ht="47.25" x14ac:dyDescent="0.25">
      <c r="A438" s="76" t="s">
        <v>75</v>
      </c>
      <c r="B438" s="123" t="s">
        <v>612</v>
      </c>
      <c r="C438" s="155" t="s">
        <v>359</v>
      </c>
      <c r="D438" s="147" t="s">
        <v>613</v>
      </c>
      <c r="E438" s="60" t="s">
        <v>13</v>
      </c>
      <c r="F438" s="392">
        <f>SUM(прил3!H108)</f>
        <v>454983</v>
      </c>
      <c r="G438" s="392">
        <f>SUM(прил3!I108)</f>
        <v>0</v>
      </c>
      <c r="H438" s="392">
        <f>SUM(прил3!J108)</f>
        <v>0</v>
      </c>
    </row>
    <row r="439" spans="1:8" s="43" customFormat="1" ht="31.5" x14ac:dyDescent="0.25">
      <c r="A439" s="128" t="s">
        <v>507</v>
      </c>
      <c r="B439" s="123" t="s">
        <v>612</v>
      </c>
      <c r="C439" s="155" t="s">
        <v>359</v>
      </c>
      <c r="D439" s="147" t="s">
        <v>613</v>
      </c>
      <c r="E439" s="60" t="s">
        <v>16</v>
      </c>
      <c r="F439" s="392">
        <f>SUM(прил3!H109)</f>
        <v>25000</v>
      </c>
      <c r="G439" s="392">
        <f>SUM(прил3!I109)</f>
        <v>0</v>
      </c>
      <c r="H439" s="392">
        <f>SUM(прил3!J109)</f>
        <v>0</v>
      </c>
    </row>
    <row r="440" spans="1:8" s="43" customFormat="1" ht="31.5" x14ac:dyDescent="0.25">
      <c r="A440" s="74" t="s">
        <v>24</v>
      </c>
      <c r="B440" s="153" t="s">
        <v>181</v>
      </c>
      <c r="C440" s="242" t="s">
        <v>359</v>
      </c>
      <c r="D440" s="154" t="s">
        <v>360</v>
      </c>
      <c r="E440" s="130"/>
      <c r="F440" s="438">
        <f>SUM(F441)</f>
        <v>1115696</v>
      </c>
      <c r="G440" s="438">
        <f t="shared" ref="G440:H440" si="182">SUM(G441)</f>
        <v>46687</v>
      </c>
      <c r="H440" s="438">
        <f t="shared" si="182"/>
        <v>46687</v>
      </c>
    </row>
    <row r="441" spans="1:8" s="43" customFormat="1" ht="16.5" customHeight="1" x14ac:dyDescent="0.25">
      <c r="A441" s="151" t="s">
        <v>82</v>
      </c>
      <c r="B441" s="152" t="s">
        <v>182</v>
      </c>
      <c r="C441" s="160" t="s">
        <v>359</v>
      </c>
      <c r="D441" s="148" t="s">
        <v>360</v>
      </c>
      <c r="E441" s="157"/>
      <c r="F441" s="444">
        <f>SUM(F444+F447+F442)</f>
        <v>1115696</v>
      </c>
      <c r="G441" s="444">
        <f t="shared" ref="G441:H441" si="183">SUM(G444+G447+G442)</f>
        <v>46687</v>
      </c>
      <c r="H441" s="444">
        <f t="shared" si="183"/>
        <v>46687</v>
      </c>
    </row>
    <row r="442" spans="1:8" s="43" customFormat="1" ht="16.5" hidden="1" customHeight="1" x14ac:dyDescent="0.25">
      <c r="A442" s="75" t="s">
        <v>93</v>
      </c>
      <c r="B442" s="122" t="s">
        <v>182</v>
      </c>
      <c r="C442" s="158" t="s">
        <v>359</v>
      </c>
      <c r="D442" s="150" t="s">
        <v>382</v>
      </c>
      <c r="E442" s="42"/>
      <c r="F442" s="389">
        <f>SUM(F443:F443)</f>
        <v>0</v>
      </c>
      <c r="G442" s="389">
        <f t="shared" ref="G442:H442" si="184">SUM(G443:G443)</f>
        <v>0</v>
      </c>
      <c r="H442" s="389">
        <f t="shared" si="184"/>
        <v>0</v>
      </c>
    </row>
    <row r="443" spans="1:8" s="43" customFormat="1" ht="31.5" hidden="1" x14ac:dyDescent="0.25">
      <c r="A443" s="76" t="s">
        <v>507</v>
      </c>
      <c r="B443" s="123" t="s">
        <v>182</v>
      </c>
      <c r="C443" s="155" t="s">
        <v>359</v>
      </c>
      <c r="D443" s="147" t="s">
        <v>382</v>
      </c>
      <c r="E443" s="60" t="s">
        <v>16</v>
      </c>
      <c r="F443" s="392">
        <f>SUM(прил3!H162)</f>
        <v>0</v>
      </c>
      <c r="G443" s="392">
        <f>SUM(прил3!I162)</f>
        <v>0</v>
      </c>
      <c r="H443" s="392">
        <f>SUM(прил3!J162)</f>
        <v>0</v>
      </c>
    </row>
    <row r="444" spans="1:8" s="43" customFormat="1" ht="16.5" customHeight="1" x14ac:dyDescent="0.25">
      <c r="A444" s="75" t="s">
        <v>94</v>
      </c>
      <c r="B444" s="122" t="s">
        <v>182</v>
      </c>
      <c r="C444" s="158" t="s">
        <v>359</v>
      </c>
      <c r="D444" s="150" t="s">
        <v>388</v>
      </c>
      <c r="E444" s="42"/>
      <c r="F444" s="389">
        <f>SUM(F445:F446)</f>
        <v>1115696</v>
      </c>
      <c r="G444" s="389">
        <f t="shared" ref="G444:H444" si="185">SUM(G445:G446)</f>
        <v>46687</v>
      </c>
      <c r="H444" s="389">
        <f t="shared" si="185"/>
        <v>46687</v>
      </c>
    </row>
    <row r="445" spans="1:8" s="43" customFormat="1" ht="33" customHeight="1" x14ac:dyDescent="0.25">
      <c r="A445" s="76" t="s">
        <v>507</v>
      </c>
      <c r="B445" s="123" t="s">
        <v>182</v>
      </c>
      <c r="C445" s="155" t="s">
        <v>359</v>
      </c>
      <c r="D445" s="147" t="s">
        <v>388</v>
      </c>
      <c r="E445" s="60" t="s">
        <v>16</v>
      </c>
      <c r="F445" s="392">
        <f>SUM(прил3!H164)</f>
        <v>531008</v>
      </c>
      <c r="G445" s="392">
        <f>SUM(прил3!I164)</f>
        <v>0</v>
      </c>
      <c r="H445" s="392">
        <f>SUM(прил3!J164)</f>
        <v>0</v>
      </c>
    </row>
    <row r="446" spans="1:8" s="43" customFormat="1" ht="18.75" customHeight="1" x14ac:dyDescent="0.25">
      <c r="A446" s="76" t="s">
        <v>18</v>
      </c>
      <c r="B446" s="123" t="s">
        <v>182</v>
      </c>
      <c r="C446" s="155" t="s">
        <v>359</v>
      </c>
      <c r="D446" s="147" t="s">
        <v>388</v>
      </c>
      <c r="E446" s="60" t="s">
        <v>17</v>
      </c>
      <c r="F446" s="392">
        <f>SUM(прил3!H165)</f>
        <v>584688</v>
      </c>
      <c r="G446" s="392">
        <f>SUM(прил3!I165)</f>
        <v>46687</v>
      </c>
      <c r="H446" s="392">
        <f>SUM(прил3!J165)</f>
        <v>46687</v>
      </c>
    </row>
    <row r="447" spans="1:8" s="43" customFormat="1" ht="31.5" hidden="1" customHeight="1" x14ac:dyDescent="0.25">
      <c r="A447" s="75" t="s">
        <v>621</v>
      </c>
      <c r="B447" s="122" t="s">
        <v>182</v>
      </c>
      <c r="C447" s="158" t="s">
        <v>359</v>
      </c>
      <c r="D447" s="150" t="s">
        <v>620</v>
      </c>
      <c r="E447" s="42"/>
      <c r="F447" s="389">
        <f>SUM(F448)</f>
        <v>0</v>
      </c>
      <c r="G447" s="389">
        <f t="shared" ref="G447:H447" si="186">SUM(G448)</f>
        <v>0</v>
      </c>
      <c r="H447" s="389">
        <f t="shared" si="186"/>
        <v>0</v>
      </c>
    </row>
    <row r="448" spans="1:8" s="43" customFormat="1" ht="33" hidden="1" customHeight="1" x14ac:dyDescent="0.25">
      <c r="A448" s="76" t="s">
        <v>507</v>
      </c>
      <c r="B448" s="123" t="s">
        <v>182</v>
      </c>
      <c r="C448" s="155" t="s">
        <v>359</v>
      </c>
      <c r="D448" s="147" t="s">
        <v>620</v>
      </c>
      <c r="E448" s="60" t="s">
        <v>16</v>
      </c>
      <c r="F448" s="392">
        <f>SUM(прил3!H167)</f>
        <v>0</v>
      </c>
      <c r="G448" s="392">
        <f>SUM(прил3!I167)</f>
        <v>0</v>
      </c>
      <c r="H448" s="392">
        <f>SUM(прил3!J167)</f>
        <v>0</v>
      </c>
    </row>
    <row r="449" spans="1:8" s="43" customFormat="1" ht="16.5" customHeight="1" x14ac:dyDescent="0.25">
      <c r="A449" s="74" t="s">
        <v>164</v>
      </c>
      <c r="B449" s="153" t="s">
        <v>183</v>
      </c>
      <c r="C449" s="242" t="s">
        <v>359</v>
      </c>
      <c r="D449" s="154" t="s">
        <v>360</v>
      </c>
      <c r="E449" s="130"/>
      <c r="F449" s="438">
        <f>SUM(F450+F466)</f>
        <v>1754509</v>
      </c>
      <c r="G449" s="438">
        <f t="shared" ref="G449:H449" si="187">SUM(G450+G466)</f>
        <v>937053</v>
      </c>
      <c r="H449" s="438">
        <f t="shared" si="187"/>
        <v>963053</v>
      </c>
    </row>
    <row r="450" spans="1:8" s="43" customFormat="1" ht="16.5" customHeight="1" x14ac:dyDescent="0.25">
      <c r="A450" s="151" t="s">
        <v>163</v>
      </c>
      <c r="B450" s="152" t="s">
        <v>184</v>
      </c>
      <c r="C450" s="160" t="s">
        <v>359</v>
      </c>
      <c r="D450" s="148" t="s">
        <v>360</v>
      </c>
      <c r="E450" s="157"/>
      <c r="F450" s="444">
        <f>SUM(F451+F453+F455+F464+F462+F459+F457)</f>
        <v>954509</v>
      </c>
      <c r="G450" s="444">
        <f t="shared" ref="G450:H450" si="188">SUM(G451+G453+G455+G464+G462+G459+G457)</f>
        <v>937053</v>
      </c>
      <c r="H450" s="444">
        <f t="shared" si="188"/>
        <v>963053</v>
      </c>
    </row>
    <row r="451" spans="1:8" s="43" customFormat="1" ht="31.5" customHeight="1" x14ac:dyDescent="0.25">
      <c r="A451" s="75" t="s">
        <v>589</v>
      </c>
      <c r="B451" s="122" t="s">
        <v>184</v>
      </c>
      <c r="C451" s="158" t="s">
        <v>359</v>
      </c>
      <c r="D451" s="150" t="s">
        <v>509</v>
      </c>
      <c r="E451" s="42"/>
      <c r="F451" s="389">
        <f>SUM(F452)</f>
        <v>145583</v>
      </c>
      <c r="G451" s="389">
        <f t="shared" ref="G451:H451" si="189">SUM(G452)</f>
        <v>145583</v>
      </c>
      <c r="H451" s="389">
        <f t="shared" si="189"/>
        <v>145583</v>
      </c>
    </row>
    <row r="452" spans="1:8" s="43" customFormat="1" ht="31.5" customHeight="1" x14ac:dyDescent="0.25">
      <c r="A452" s="76" t="s">
        <v>507</v>
      </c>
      <c r="B452" s="123" t="s">
        <v>184</v>
      </c>
      <c r="C452" s="155" t="s">
        <v>359</v>
      </c>
      <c r="D452" s="147" t="s">
        <v>509</v>
      </c>
      <c r="E452" s="60" t="s">
        <v>16</v>
      </c>
      <c r="F452" s="392">
        <f>SUM(прил3!H560)</f>
        <v>145583</v>
      </c>
      <c r="G452" s="392">
        <f>SUM(прил3!I560)</f>
        <v>145583</v>
      </c>
      <c r="H452" s="392">
        <f>SUM(прил3!J560)</f>
        <v>145583</v>
      </c>
    </row>
    <row r="453" spans="1:8" s="43" customFormat="1" ht="48.75" customHeight="1" x14ac:dyDescent="0.25">
      <c r="A453" s="75" t="s">
        <v>599</v>
      </c>
      <c r="B453" s="122" t="s">
        <v>184</v>
      </c>
      <c r="C453" s="158" t="s">
        <v>359</v>
      </c>
      <c r="D453" s="150" t="s">
        <v>510</v>
      </c>
      <c r="E453" s="42"/>
      <c r="F453" s="389">
        <f>SUM(F454)</f>
        <v>33470</v>
      </c>
      <c r="G453" s="389">
        <f t="shared" ref="G453:H453" si="190">SUM(G454)</f>
        <v>33470</v>
      </c>
      <c r="H453" s="389">
        <f t="shared" si="190"/>
        <v>33470</v>
      </c>
    </row>
    <row r="454" spans="1:8" s="43" customFormat="1" ht="51" customHeight="1" x14ac:dyDescent="0.25">
      <c r="A454" s="76" t="s">
        <v>75</v>
      </c>
      <c r="B454" s="123" t="s">
        <v>184</v>
      </c>
      <c r="C454" s="155" t="s">
        <v>359</v>
      </c>
      <c r="D454" s="147" t="s">
        <v>510</v>
      </c>
      <c r="E454" s="60" t="s">
        <v>13</v>
      </c>
      <c r="F454" s="392">
        <f>SUM(прил3!H171)</f>
        <v>33470</v>
      </c>
      <c r="G454" s="392">
        <f>SUM(прил3!I171)</f>
        <v>33470</v>
      </c>
      <c r="H454" s="392">
        <f>SUM(прил3!J171)</f>
        <v>33470</v>
      </c>
    </row>
    <row r="455" spans="1:8" s="43" customFormat="1" ht="47.25" hidden="1" x14ac:dyDescent="0.25">
      <c r="A455" s="75" t="s">
        <v>561</v>
      </c>
      <c r="B455" s="122" t="s">
        <v>184</v>
      </c>
      <c r="C455" s="158" t="s">
        <v>359</v>
      </c>
      <c r="D455" s="150" t="s">
        <v>562</v>
      </c>
      <c r="E455" s="42"/>
      <c r="F455" s="389">
        <f>SUM(F456)</f>
        <v>0</v>
      </c>
      <c r="G455" s="389">
        <f t="shared" ref="G455:H455" si="191">SUM(G456)</f>
        <v>0</v>
      </c>
      <c r="H455" s="389">
        <f t="shared" si="191"/>
        <v>0</v>
      </c>
    </row>
    <row r="456" spans="1:8" s="43" customFormat="1" ht="33" hidden="1" customHeight="1" x14ac:dyDescent="0.25">
      <c r="A456" s="76" t="s">
        <v>507</v>
      </c>
      <c r="B456" s="123" t="s">
        <v>184</v>
      </c>
      <c r="C456" s="155" t="s">
        <v>359</v>
      </c>
      <c r="D456" s="147" t="s">
        <v>562</v>
      </c>
      <c r="E456" s="60" t="s">
        <v>16</v>
      </c>
      <c r="F456" s="392">
        <f>SUM(прил3!H83)</f>
        <v>0</v>
      </c>
      <c r="G456" s="392">
        <f>SUM(прил3!I83)</f>
        <v>0</v>
      </c>
      <c r="H456" s="392">
        <f>SUM(прил3!J83)</f>
        <v>0</v>
      </c>
    </row>
    <row r="457" spans="1:8" s="43" customFormat="1" ht="19.5" hidden="1" customHeight="1" x14ac:dyDescent="0.25">
      <c r="A457" s="560" t="s">
        <v>695</v>
      </c>
      <c r="B457" s="122" t="s">
        <v>184</v>
      </c>
      <c r="C457" s="158" t="s">
        <v>359</v>
      </c>
      <c r="D457" s="150" t="s">
        <v>696</v>
      </c>
      <c r="E457" s="42"/>
      <c r="F457" s="389">
        <f>SUM(F458)</f>
        <v>0</v>
      </c>
      <c r="G457" s="389">
        <f t="shared" ref="G457:H457" si="192">SUM(G458)</f>
        <v>0</v>
      </c>
      <c r="H457" s="389">
        <f t="shared" si="192"/>
        <v>0</v>
      </c>
    </row>
    <row r="458" spans="1:8" s="43" customFormat="1" ht="33" hidden="1" customHeight="1" x14ac:dyDescent="0.25">
      <c r="A458" s="537" t="s">
        <v>507</v>
      </c>
      <c r="B458" s="123" t="s">
        <v>184</v>
      </c>
      <c r="C458" s="155" t="s">
        <v>359</v>
      </c>
      <c r="D458" s="147" t="s">
        <v>696</v>
      </c>
      <c r="E458" s="60" t="s">
        <v>16</v>
      </c>
      <c r="F458" s="392">
        <f>SUM(прил3!H173)</f>
        <v>0</v>
      </c>
      <c r="G458" s="392">
        <f>SUM(прил3!I173)</f>
        <v>0</v>
      </c>
      <c r="H458" s="392">
        <f>SUM(прил3!J173)</f>
        <v>0</v>
      </c>
    </row>
    <row r="459" spans="1:8" s="43" customFormat="1" ht="35.25" customHeight="1" x14ac:dyDescent="0.25">
      <c r="A459" s="75" t="s">
        <v>582</v>
      </c>
      <c r="B459" s="122" t="s">
        <v>184</v>
      </c>
      <c r="C459" s="158" t="s">
        <v>359</v>
      </c>
      <c r="D459" s="150" t="s">
        <v>390</v>
      </c>
      <c r="E459" s="42"/>
      <c r="F459" s="389">
        <f>SUM(F460:F461)</f>
        <v>651000</v>
      </c>
      <c r="G459" s="389">
        <f t="shared" ref="G459:H459" si="193">SUM(G460:G461)</f>
        <v>688000</v>
      </c>
      <c r="H459" s="389">
        <f t="shared" si="193"/>
        <v>714000</v>
      </c>
    </row>
    <row r="460" spans="1:8" s="43" customFormat="1" ht="47.25" customHeight="1" x14ac:dyDescent="0.25">
      <c r="A460" s="76" t="s">
        <v>75</v>
      </c>
      <c r="B460" s="123" t="s">
        <v>184</v>
      </c>
      <c r="C460" s="155" t="s">
        <v>359</v>
      </c>
      <c r="D460" s="147" t="s">
        <v>390</v>
      </c>
      <c r="E460" s="60" t="s">
        <v>13</v>
      </c>
      <c r="F460" s="392">
        <f>SUM(прил3!H175)</f>
        <v>651000</v>
      </c>
      <c r="G460" s="392">
        <f>SUM(прил3!I175)</f>
        <v>688000</v>
      </c>
      <c r="H460" s="392">
        <f>SUM(прил3!J175)</f>
        <v>714000</v>
      </c>
    </row>
    <row r="461" spans="1:8" s="43" customFormat="1" ht="30" hidden="1" customHeight="1" x14ac:dyDescent="0.25">
      <c r="A461" s="76" t="s">
        <v>507</v>
      </c>
      <c r="B461" s="123" t="s">
        <v>184</v>
      </c>
      <c r="C461" s="155" t="s">
        <v>359</v>
      </c>
      <c r="D461" s="147" t="s">
        <v>390</v>
      </c>
      <c r="E461" s="60" t="s">
        <v>16</v>
      </c>
      <c r="F461" s="392">
        <f>SUM(прил3!H176)</f>
        <v>0</v>
      </c>
      <c r="G461" s="392">
        <f>SUM(прил3!I176)</f>
        <v>0</v>
      </c>
      <c r="H461" s="392">
        <f>SUM(прил3!J176)</f>
        <v>0</v>
      </c>
    </row>
    <row r="462" spans="1:8" s="43" customFormat="1" ht="33" customHeight="1" x14ac:dyDescent="0.25">
      <c r="A462" s="75" t="s">
        <v>500</v>
      </c>
      <c r="B462" s="122" t="s">
        <v>184</v>
      </c>
      <c r="C462" s="158" t="s">
        <v>359</v>
      </c>
      <c r="D462" s="150" t="s">
        <v>414</v>
      </c>
      <c r="E462" s="42"/>
      <c r="F462" s="389">
        <f>SUM(F463)</f>
        <v>64456</v>
      </c>
      <c r="G462" s="389">
        <f t="shared" ref="G462:H462" si="194">SUM(G463)</f>
        <v>0</v>
      </c>
      <c r="H462" s="389">
        <f t="shared" si="194"/>
        <v>0</v>
      </c>
    </row>
    <row r="463" spans="1:8" s="43" customFormat="1" ht="48" customHeight="1" x14ac:dyDescent="0.25">
      <c r="A463" s="76" t="s">
        <v>75</v>
      </c>
      <c r="B463" s="123" t="s">
        <v>184</v>
      </c>
      <c r="C463" s="155" t="s">
        <v>359</v>
      </c>
      <c r="D463" s="147" t="s">
        <v>414</v>
      </c>
      <c r="E463" s="60" t="s">
        <v>13</v>
      </c>
      <c r="F463" s="392">
        <f>SUM(прил3!H178)</f>
        <v>64456</v>
      </c>
      <c r="G463" s="392">
        <f>SUM(прил3!I178)</f>
        <v>0</v>
      </c>
      <c r="H463" s="392">
        <f>SUM(прил3!J178)</f>
        <v>0</v>
      </c>
    </row>
    <row r="464" spans="1:8" s="43" customFormat="1" ht="16.5" customHeight="1" x14ac:dyDescent="0.25">
      <c r="A464" s="75" t="s">
        <v>165</v>
      </c>
      <c r="B464" s="122" t="s">
        <v>184</v>
      </c>
      <c r="C464" s="158" t="s">
        <v>359</v>
      </c>
      <c r="D464" s="150" t="s">
        <v>389</v>
      </c>
      <c r="E464" s="42"/>
      <c r="F464" s="389">
        <f>SUM(F465)</f>
        <v>60000</v>
      </c>
      <c r="G464" s="389">
        <f t="shared" ref="G464:H464" si="195">SUM(G465)</f>
        <v>70000</v>
      </c>
      <c r="H464" s="389">
        <f t="shared" si="195"/>
        <v>70000</v>
      </c>
    </row>
    <row r="465" spans="1:8" s="43" customFormat="1" ht="32.25" customHeight="1" x14ac:dyDescent="0.25">
      <c r="A465" s="76" t="s">
        <v>507</v>
      </c>
      <c r="B465" s="123" t="s">
        <v>184</v>
      </c>
      <c r="C465" s="155" t="s">
        <v>359</v>
      </c>
      <c r="D465" s="147" t="s">
        <v>389</v>
      </c>
      <c r="E465" s="60" t="s">
        <v>16</v>
      </c>
      <c r="F465" s="392">
        <f>SUM(прил3!H180)</f>
        <v>60000</v>
      </c>
      <c r="G465" s="392">
        <f>SUM(прил3!I180)</f>
        <v>70000</v>
      </c>
      <c r="H465" s="392">
        <f>SUM(прил3!J180)</f>
        <v>70000</v>
      </c>
    </row>
    <row r="466" spans="1:8" s="43" customFormat="1" ht="16.5" customHeight="1" x14ac:dyDescent="0.25">
      <c r="A466" s="151" t="s">
        <v>798</v>
      </c>
      <c r="B466" s="628" t="s">
        <v>800</v>
      </c>
      <c r="C466" s="629" t="s">
        <v>359</v>
      </c>
      <c r="D466" s="630" t="s">
        <v>360</v>
      </c>
      <c r="E466" s="166"/>
      <c r="F466" s="444">
        <f>SUM(F468)</f>
        <v>800000</v>
      </c>
      <c r="G466" s="444">
        <f t="shared" ref="G466:H466" si="196">SUM(G468)</f>
        <v>0</v>
      </c>
      <c r="H466" s="444">
        <f t="shared" si="196"/>
        <v>0</v>
      </c>
    </row>
    <row r="467" spans="1:8" s="43" customFormat="1" ht="18" customHeight="1" x14ac:dyDescent="0.25">
      <c r="A467" s="93" t="s">
        <v>799</v>
      </c>
      <c r="B467" s="219" t="s">
        <v>800</v>
      </c>
      <c r="C467" s="220" t="s">
        <v>359</v>
      </c>
      <c r="D467" s="624" t="s">
        <v>801</v>
      </c>
      <c r="E467" s="28"/>
      <c r="F467" s="389">
        <f>SUM(F468)</f>
        <v>800000</v>
      </c>
      <c r="G467" s="389">
        <f t="shared" ref="G467:H467" si="197">SUM(G468)</f>
        <v>0</v>
      </c>
      <c r="H467" s="389">
        <f t="shared" si="197"/>
        <v>0</v>
      </c>
    </row>
    <row r="468" spans="1:8" s="43" customFormat="1" ht="18.75" customHeight="1" x14ac:dyDescent="0.25">
      <c r="A468" s="76" t="s">
        <v>18</v>
      </c>
      <c r="B468" s="234" t="s">
        <v>800</v>
      </c>
      <c r="C468" s="235" t="s">
        <v>359</v>
      </c>
      <c r="D468" s="343" t="s">
        <v>801</v>
      </c>
      <c r="E468" s="2" t="s">
        <v>17</v>
      </c>
      <c r="F468" s="392">
        <f>SUM(прил3!H114)</f>
        <v>800000</v>
      </c>
      <c r="G468" s="392"/>
      <c r="H468" s="392"/>
    </row>
    <row r="469" spans="1:8" s="43" customFormat="1" ht="15.75" customHeight="1" x14ac:dyDescent="0.25">
      <c r="A469" s="74" t="s">
        <v>80</v>
      </c>
      <c r="B469" s="153" t="s">
        <v>178</v>
      </c>
      <c r="C469" s="242" t="s">
        <v>359</v>
      </c>
      <c r="D469" s="154" t="s">
        <v>360</v>
      </c>
      <c r="E469" s="130"/>
      <c r="F469" s="438">
        <f>SUM(F470)</f>
        <v>692200</v>
      </c>
      <c r="G469" s="438">
        <f t="shared" ref="G469:H471" si="198">SUM(G470)</f>
        <v>400000</v>
      </c>
      <c r="H469" s="438">
        <f t="shared" si="198"/>
        <v>400000</v>
      </c>
    </row>
    <row r="470" spans="1:8" s="43" customFormat="1" ht="15.75" customHeight="1" x14ac:dyDescent="0.25">
      <c r="A470" s="151" t="s">
        <v>81</v>
      </c>
      <c r="B470" s="152" t="s">
        <v>179</v>
      </c>
      <c r="C470" s="160" t="s">
        <v>359</v>
      </c>
      <c r="D470" s="148" t="s">
        <v>360</v>
      </c>
      <c r="E470" s="157"/>
      <c r="F470" s="444">
        <f>SUM(F471)</f>
        <v>692200</v>
      </c>
      <c r="G470" s="444">
        <f t="shared" si="198"/>
        <v>400000</v>
      </c>
      <c r="H470" s="444">
        <f t="shared" si="198"/>
        <v>400000</v>
      </c>
    </row>
    <row r="471" spans="1:8" s="43" customFormat="1" ht="15.75" customHeight="1" x14ac:dyDescent="0.25">
      <c r="A471" s="75" t="s">
        <v>93</v>
      </c>
      <c r="B471" s="122" t="s">
        <v>179</v>
      </c>
      <c r="C471" s="158" t="s">
        <v>359</v>
      </c>
      <c r="D471" s="150" t="s">
        <v>382</v>
      </c>
      <c r="E471" s="42"/>
      <c r="F471" s="389">
        <f>SUM(F472)</f>
        <v>692200</v>
      </c>
      <c r="G471" s="389">
        <f t="shared" si="198"/>
        <v>400000</v>
      </c>
      <c r="H471" s="389">
        <f t="shared" si="198"/>
        <v>400000</v>
      </c>
    </row>
    <row r="472" spans="1:8" s="43" customFormat="1" ht="15.75" customHeight="1" x14ac:dyDescent="0.25">
      <c r="A472" s="76" t="s">
        <v>18</v>
      </c>
      <c r="B472" s="123" t="s">
        <v>179</v>
      </c>
      <c r="C472" s="155" t="s">
        <v>359</v>
      </c>
      <c r="D472" s="147" t="s">
        <v>382</v>
      </c>
      <c r="E472" s="60" t="s">
        <v>17</v>
      </c>
      <c r="F472" s="392">
        <f>SUM(прил3!H119)</f>
        <v>692200</v>
      </c>
      <c r="G472" s="392">
        <f>SUM(прил3!I119)</f>
        <v>400000</v>
      </c>
      <c r="H472" s="392">
        <f>SUM(прил3!J119)</f>
        <v>400000</v>
      </c>
    </row>
    <row r="473" spans="1:8" s="43" customFormat="1" ht="31.5" x14ac:dyDescent="0.25">
      <c r="A473" s="74" t="s">
        <v>119</v>
      </c>
      <c r="B473" s="153" t="s">
        <v>185</v>
      </c>
      <c r="C473" s="242" t="s">
        <v>359</v>
      </c>
      <c r="D473" s="154" t="s">
        <v>360</v>
      </c>
      <c r="E473" s="130"/>
      <c r="F473" s="438">
        <f>SUM(F474)</f>
        <v>12116540</v>
      </c>
      <c r="G473" s="438">
        <f t="shared" ref="G473:H473" si="199">SUM(G474)</f>
        <v>9068043</v>
      </c>
      <c r="H473" s="438">
        <f t="shared" si="199"/>
        <v>9068043</v>
      </c>
    </row>
    <row r="474" spans="1:8" s="43" customFormat="1" ht="31.5" x14ac:dyDescent="0.25">
      <c r="A474" s="151" t="s">
        <v>120</v>
      </c>
      <c r="B474" s="152" t="s">
        <v>186</v>
      </c>
      <c r="C474" s="160" t="s">
        <v>359</v>
      </c>
      <c r="D474" s="148" t="s">
        <v>360</v>
      </c>
      <c r="E474" s="157"/>
      <c r="F474" s="444">
        <f>SUM(F475+F479)</f>
        <v>12116540</v>
      </c>
      <c r="G474" s="444">
        <f t="shared" ref="G474:H474" si="200">SUM(G475+G479)</f>
        <v>9068043</v>
      </c>
      <c r="H474" s="444">
        <f t="shared" si="200"/>
        <v>9068043</v>
      </c>
    </row>
    <row r="475" spans="1:8" s="43" customFormat="1" ht="31.5" x14ac:dyDescent="0.25">
      <c r="A475" s="75" t="s">
        <v>83</v>
      </c>
      <c r="B475" s="122" t="s">
        <v>186</v>
      </c>
      <c r="C475" s="158" t="s">
        <v>359</v>
      </c>
      <c r="D475" s="150" t="s">
        <v>391</v>
      </c>
      <c r="E475" s="42"/>
      <c r="F475" s="389">
        <f>SUM(F476:F478)</f>
        <v>12116540</v>
      </c>
      <c r="G475" s="389">
        <f t="shared" ref="G475:H475" si="201">SUM(G476:G478)</f>
        <v>9068043</v>
      </c>
      <c r="H475" s="389">
        <f t="shared" si="201"/>
        <v>9068043</v>
      </c>
    </row>
    <row r="476" spans="1:8" s="43" customFormat="1" ht="47.25" x14ac:dyDescent="0.25">
      <c r="A476" s="76" t="s">
        <v>75</v>
      </c>
      <c r="B476" s="123" t="s">
        <v>186</v>
      </c>
      <c r="C476" s="155" t="s">
        <v>359</v>
      </c>
      <c r="D476" s="147" t="s">
        <v>391</v>
      </c>
      <c r="E476" s="60" t="s">
        <v>13</v>
      </c>
      <c r="F476" s="392">
        <f>SUM(прил3!H184)</f>
        <v>9062911</v>
      </c>
      <c r="G476" s="392">
        <f>SUM(прил3!I184)</f>
        <v>6486325</v>
      </c>
      <c r="H476" s="392">
        <f>SUM(прил3!J184)</f>
        <v>6486325</v>
      </c>
    </row>
    <row r="477" spans="1:8" s="43" customFormat="1" ht="31.5" customHeight="1" x14ac:dyDescent="0.25">
      <c r="A477" s="76" t="s">
        <v>507</v>
      </c>
      <c r="B477" s="123" t="s">
        <v>186</v>
      </c>
      <c r="C477" s="155" t="s">
        <v>359</v>
      </c>
      <c r="D477" s="147" t="s">
        <v>391</v>
      </c>
      <c r="E477" s="60" t="s">
        <v>16</v>
      </c>
      <c r="F477" s="392">
        <f>SUM(прил3!H185)</f>
        <v>3001249</v>
      </c>
      <c r="G477" s="392">
        <f>SUM(прил3!I185)</f>
        <v>2528338</v>
      </c>
      <c r="H477" s="392">
        <f>SUM(прил3!J185)</f>
        <v>2528338</v>
      </c>
    </row>
    <row r="478" spans="1:8" s="43" customFormat="1" ht="18" customHeight="1" x14ac:dyDescent="0.25">
      <c r="A478" s="76" t="s">
        <v>18</v>
      </c>
      <c r="B478" s="123" t="s">
        <v>186</v>
      </c>
      <c r="C478" s="155" t="s">
        <v>359</v>
      </c>
      <c r="D478" s="147" t="s">
        <v>391</v>
      </c>
      <c r="E478" s="60" t="s">
        <v>17</v>
      </c>
      <c r="F478" s="392">
        <f>SUM(прил3!H186)</f>
        <v>52380</v>
      </c>
      <c r="G478" s="392">
        <f>SUM(прил3!I186)</f>
        <v>53380</v>
      </c>
      <c r="H478" s="392">
        <f>SUM(прил3!J186)</f>
        <v>53380</v>
      </c>
    </row>
    <row r="479" spans="1:8" s="43" customFormat="1" ht="33" hidden="1" customHeight="1" x14ac:dyDescent="0.25">
      <c r="A479" s="27" t="s">
        <v>621</v>
      </c>
      <c r="B479" s="122" t="s">
        <v>186</v>
      </c>
      <c r="C479" s="158" t="s">
        <v>359</v>
      </c>
      <c r="D479" s="150" t="s">
        <v>620</v>
      </c>
      <c r="E479" s="42"/>
      <c r="F479" s="389">
        <f>SUM(F480)</f>
        <v>0</v>
      </c>
      <c r="G479" s="389">
        <f t="shared" ref="G479:H479" si="202">SUM(G480)</f>
        <v>0</v>
      </c>
      <c r="H479" s="389">
        <f t="shared" si="202"/>
        <v>0</v>
      </c>
    </row>
    <row r="480" spans="1:8" s="43" customFormat="1" ht="33" hidden="1" customHeight="1" x14ac:dyDescent="0.25">
      <c r="A480" s="61" t="s">
        <v>507</v>
      </c>
      <c r="B480" s="123" t="s">
        <v>186</v>
      </c>
      <c r="C480" s="155" t="s">
        <v>359</v>
      </c>
      <c r="D480" s="147" t="s">
        <v>620</v>
      </c>
      <c r="E480" s="60" t="s">
        <v>16</v>
      </c>
      <c r="F480" s="392">
        <f>SUM(прил3!H188)</f>
        <v>0</v>
      </c>
      <c r="G480" s="392">
        <f>SUM(прил3!I188)</f>
        <v>0</v>
      </c>
      <c r="H480" s="392">
        <f>SUM(прил3!J188)</f>
        <v>0</v>
      </c>
    </row>
    <row r="481" spans="1:8" ht="15.75" x14ac:dyDescent="0.25">
      <c r="A481" s="423" t="s">
        <v>810</v>
      </c>
      <c r="B481" s="682"/>
      <c r="C481" s="683"/>
      <c r="D481" s="684"/>
      <c r="E481" s="631"/>
      <c r="F481" s="633"/>
      <c r="G481" s="634">
        <f>SUM(прил3!I677)</f>
        <v>3363332</v>
      </c>
      <c r="H481" s="634">
        <f>SUM(прил3!J677)</f>
        <v>6750840</v>
      </c>
    </row>
  </sheetData>
  <mergeCells count="9">
    <mergeCell ref="B481:D481"/>
    <mergeCell ref="B15:D15"/>
    <mergeCell ref="B1:F1"/>
    <mergeCell ref="B2:F2"/>
    <mergeCell ref="B3:F3"/>
    <mergeCell ref="A11:F11"/>
    <mergeCell ref="A12:F12"/>
    <mergeCell ref="A10:F10"/>
    <mergeCell ref="A13:F13"/>
  </mergeCells>
  <pageMargins left="0.70866141732283472" right="0.70866141732283472" top="0.74803149606299213" bottom="0.74803149606299213" header="0.31496062992125984" footer="0.31496062992125984"/>
  <pageSetup paperSize="9" scale="60" orientation="portrait" blackAndWhite="1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9"/>
  <sheetViews>
    <sheetView topLeftCell="A10" zoomScaleNormal="100" workbookViewId="0">
      <selection activeCell="C9" sqref="C9"/>
    </sheetView>
  </sheetViews>
  <sheetFormatPr defaultRowHeight="15" x14ac:dyDescent="0.25"/>
  <cols>
    <col min="2" max="2" width="7.140625" customWidth="1"/>
    <col min="3" max="3" width="34" customWidth="1"/>
    <col min="4" max="4" width="11.7109375" customWidth="1"/>
    <col min="5" max="5" width="10.140625" customWidth="1"/>
    <col min="6" max="6" width="11" hidden="1" customWidth="1"/>
    <col min="7" max="7" width="10.7109375" hidden="1" customWidth="1"/>
    <col min="8" max="8" width="10.42578125" hidden="1" customWidth="1"/>
    <col min="9" max="9" width="10.28515625" hidden="1" customWidth="1"/>
    <col min="10" max="10" width="10.42578125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12.28515625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12.28515625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12.28515625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12.28515625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12.28515625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12.28515625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12.28515625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12.28515625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12.28515625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12.28515625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12.28515625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12.28515625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12.28515625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12.28515625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12.28515625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12.28515625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12.28515625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12.28515625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12.28515625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12.28515625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12.28515625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12.28515625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12.28515625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12.28515625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12.28515625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12.28515625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12.28515625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12.28515625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12.28515625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12.28515625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12.28515625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12.28515625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12.28515625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12.28515625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12.28515625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12.28515625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12.28515625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12.28515625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12.28515625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12.28515625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12.28515625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12.28515625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12.28515625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12.28515625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12.28515625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12.28515625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12.28515625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12.28515625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12.28515625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12.28515625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12.28515625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12.28515625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12.28515625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12.28515625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12.28515625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12.28515625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12.28515625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12.28515625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12.28515625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12.28515625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12.28515625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12.28515625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12.28515625" customWidth="1"/>
    <col min="16138" max="16138" width="13" customWidth="1"/>
  </cols>
  <sheetData>
    <row r="1" spans="1:10" x14ac:dyDescent="0.25">
      <c r="C1" s="351" t="s">
        <v>769</v>
      </c>
      <c r="D1" s="352"/>
    </row>
    <row r="2" spans="1:10" x14ac:dyDescent="0.25">
      <c r="C2" s="351" t="s">
        <v>343</v>
      </c>
      <c r="D2" s="352"/>
    </row>
    <row r="3" spans="1:10" x14ac:dyDescent="0.25">
      <c r="C3" s="351" t="s">
        <v>344</v>
      </c>
      <c r="D3" s="352"/>
    </row>
    <row r="4" spans="1:10" x14ac:dyDescent="0.25">
      <c r="C4" s="351" t="s">
        <v>345</v>
      </c>
      <c r="D4" s="352"/>
    </row>
    <row r="5" spans="1:10" x14ac:dyDescent="0.25">
      <c r="C5" s="351" t="s">
        <v>751</v>
      </c>
      <c r="D5" s="352"/>
    </row>
    <row r="6" spans="1:10" x14ac:dyDescent="0.25">
      <c r="C6" s="688" t="s">
        <v>758</v>
      </c>
      <c r="D6" s="688"/>
      <c r="E6" s="688"/>
      <c r="F6" s="688"/>
      <c r="G6" s="688"/>
      <c r="H6" s="688"/>
      <c r="I6" s="688"/>
      <c r="J6" s="688"/>
    </row>
    <row r="7" spans="1:10" x14ac:dyDescent="0.25">
      <c r="C7" s="667" t="s">
        <v>865</v>
      </c>
      <c r="D7" s="667"/>
      <c r="E7" s="667"/>
      <c r="F7" s="667"/>
      <c r="G7" s="667"/>
      <c r="H7" s="667"/>
      <c r="I7" s="667"/>
      <c r="J7" s="667"/>
    </row>
    <row r="8" spans="1:10" x14ac:dyDescent="0.25">
      <c r="C8" s="667" t="s">
        <v>879</v>
      </c>
      <c r="D8" s="667"/>
      <c r="E8" s="667"/>
      <c r="F8" s="667"/>
      <c r="G8" s="667"/>
      <c r="H8" s="667"/>
      <c r="I8" s="667"/>
      <c r="J8" s="667"/>
    </row>
    <row r="9" spans="1:10" x14ac:dyDescent="0.25">
      <c r="C9" s="353"/>
      <c r="D9" s="353"/>
      <c r="E9" s="353"/>
      <c r="F9" s="353"/>
      <c r="G9" s="353"/>
      <c r="H9" s="353"/>
      <c r="I9" s="353"/>
      <c r="J9" s="353"/>
    </row>
    <row r="10" spans="1:10" ht="15.75" x14ac:dyDescent="0.25">
      <c r="A10" s="671" t="s">
        <v>483</v>
      </c>
      <c r="B10" s="671"/>
      <c r="C10" s="671"/>
      <c r="D10" s="671"/>
      <c r="E10" s="671"/>
      <c r="F10" s="671"/>
      <c r="G10" s="671"/>
      <c r="H10" s="671"/>
      <c r="I10" s="671"/>
      <c r="J10" s="671"/>
    </row>
    <row r="11" spans="1:10" ht="15.75" x14ac:dyDescent="0.25">
      <c r="A11" s="689" t="s">
        <v>484</v>
      </c>
      <c r="B11" s="689"/>
      <c r="C11" s="689"/>
      <c r="D11" s="689"/>
      <c r="E11" s="689"/>
      <c r="F11" s="689"/>
      <c r="G11" s="689"/>
      <c r="H11" s="689"/>
      <c r="I11" s="689"/>
      <c r="J11" s="689"/>
    </row>
    <row r="12" spans="1:10" ht="15.75" x14ac:dyDescent="0.25">
      <c r="C12" s="690" t="s">
        <v>759</v>
      </c>
      <c r="D12" s="690"/>
    </row>
    <row r="13" spans="1:10" x14ac:dyDescent="0.25">
      <c r="C13" s="353"/>
      <c r="D13" s="353"/>
    </row>
    <row r="14" spans="1:10" ht="18.75" customHeight="1" x14ac:dyDescent="0.25">
      <c r="C14" s="353"/>
      <c r="D14" s="345"/>
    </row>
    <row r="15" spans="1:10" ht="130.5" customHeight="1" x14ac:dyDescent="0.25">
      <c r="C15" s="691" t="s">
        <v>550</v>
      </c>
      <c r="D15" s="691"/>
      <c r="E15" s="691"/>
      <c r="F15" s="691"/>
      <c r="G15" s="366"/>
      <c r="H15" s="366"/>
      <c r="I15" s="366"/>
    </row>
    <row r="16" spans="1:10" ht="18.75" customHeight="1" x14ac:dyDescent="0.25">
      <c r="C16" s="366"/>
      <c r="D16" s="366"/>
      <c r="E16" s="366"/>
      <c r="F16" s="366"/>
      <c r="G16" s="366"/>
      <c r="H16" s="366"/>
      <c r="I16" s="366"/>
      <c r="J16" s="345" t="s">
        <v>581</v>
      </c>
    </row>
    <row r="17" spans="2:10" ht="15.75" x14ac:dyDescent="0.25">
      <c r="C17" s="333"/>
      <c r="D17" s="345"/>
    </row>
    <row r="18" spans="2:10" x14ac:dyDescent="0.25">
      <c r="D18" s="200"/>
      <c r="G18" s="200"/>
      <c r="H18" s="200"/>
      <c r="I18" s="200"/>
      <c r="J18" s="200" t="s">
        <v>482</v>
      </c>
    </row>
    <row r="19" spans="2:10" x14ac:dyDescent="0.25">
      <c r="B19" s="692" t="s">
        <v>346</v>
      </c>
      <c r="C19" s="692" t="s">
        <v>347</v>
      </c>
      <c r="D19" s="692" t="s">
        <v>5</v>
      </c>
      <c r="E19" s="695" t="s">
        <v>485</v>
      </c>
      <c r="F19" s="696"/>
      <c r="G19" s="696"/>
      <c r="H19" s="696"/>
      <c r="I19" s="696"/>
      <c r="J19" s="697"/>
    </row>
    <row r="20" spans="2:10" ht="48" customHeight="1" x14ac:dyDescent="0.25">
      <c r="B20" s="693"/>
      <c r="C20" s="693"/>
      <c r="D20" s="693"/>
      <c r="E20" s="698" t="s">
        <v>486</v>
      </c>
      <c r="F20" s="698" t="s">
        <v>487</v>
      </c>
      <c r="G20" s="699" t="s">
        <v>494</v>
      </c>
      <c r="H20" s="700"/>
      <c r="I20" s="701"/>
      <c r="J20" s="698" t="s">
        <v>488</v>
      </c>
    </row>
    <row r="21" spans="2:10" ht="38.25" customHeight="1" x14ac:dyDescent="0.25">
      <c r="B21" s="694"/>
      <c r="C21" s="694"/>
      <c r="D21" s="694"/>
      <c r="E21" s="698"/>
      <c r="F21" s="698"/>
      <c r="G21" s="335" t="s">
        <v>495</v>
      </c>
      <c r="H21" s="354" t="s">
        <v>496</v>
      </c>
      <c r="I21" s="336" t="s">
        <v>497</v>
      </c>
      <c r="J21" s="698"/>
    </row>
    <row r="22" spans="2:10" ht="18" customHeight="1" x14ac:dyDescent="0.25">
      <c r="B22" s="334">
        <v>1</v>
      </c>
      <c r="C22" s="193" t="s">
        <v>348</v>
      </c>
      <c r="D22" s="355">
        <f>SUM(E22+F22+J22)</f>
        <v>45883</v>
      </c>
      <c r="E22" s="375">
        <v>5883</v>
      </c>
      <c r="F22" s="273"/>
      <c r="G22" s="273"/>
      <c r="H22" s="273"/>
      <c r="I22" s="273"/>
      <c r="J22" s="375">
        <v>40000</v>
      </c>
    </row>
    <row r="23" spans="2:10" ht="15.75" x14ac:dyDescent="0.25">
      <c r="B23" s="334">
        <v>2</v>
      </c>
      <c r="C23" s="193" t="s">
        <v>349</v>
      </c>
      <c r="D23" s="376">
        <f t="shared" ref="D23:D28" si="0">SUM(E23+F23+J23)</f>
        <v>53793</v>
      </c>
      <c r="E23" s="375">
        <v>13793</v>
      </c>
      <c r="F23" s="273"/>
      <c r="G23" s="273"/>
      <c r="H23" s="273"/>
      <c r="I23" s="273"/>
      <c r="J23" s="375">
        <v>40000</v>
      </c>
    </row>
    <row r="24" spans="2:10" ht="15.75" x14ac:dyDescent="0.25">
      <c r="B24" s="334">
        <v>3</v>
      </c>
      <c r="C24" s="193" t="s">
        <v>350</v>
      </c>
      <c r="D24" s="376">
        <f t="shared" si="0"/>
        <v>45901</v>
      </c>
      <c r="E24" s="375">
        <v>5901</v>
      </c>
      <c r="F24" s="273"/>
      <c r="G24" s="273"/>
      <c r="H24" s="273"/>
      <c r="I24" s="273"/>
      <c r="J24" s="375">
        <v>40000</v>
      </c>
    </row>
    <row r="25" spans="2:10" ht="15.75" x14ac:dyDescent="0.25">
      <c r="B25" s="334">
        <v>4</v>
      </c>
      <c r="C25" s="193" t="s">
        <v>351</v>
      </c>
      <c r="D25" s="376">
        <f t="shared" si="0"/>
        <v>46973</v>
      </c>
      <c r="E25" s="375">
        <v>6973</v>
      </c>
      <c r="F25" s="273"/>
      <c r="G25" s="273"/>
      <c r="H25" s="273"/>
      <c r="I25" s="273"/>
      <c r="J25" s="375">
        <v>40000</v>
      </c>
    </row>
    <row r="26" spans="2:10" ht="15.75" x14ac:dyDescent="0.25">
      <c r="B26" s="334">
        <v>5</v>
      </c>
      <c r="C26" s="193" t="s">
        <v>352</v>
      </c>
      <c r="D26" s="376">
        <f t="shared" si="0"/>
        <v>45504</v>
      </c>
      <c r="E26" s="375">
        <v>5504</v>
      </c>
      <c r="F26" s="273"/>
      <c r="G26" s="273"/>
      <c r="H26" s="273"/>
      <c r="I26" s="273"/>
      <c r="J26" s="375">
        <v>40000</v>
      </c>
    </row>
    <row r="27" spans="2:10" ht="15.75" x14ac:dyDescent="0.25">
      <c r="B27" s="334">
        <v>6</v>
      </c>
      <c r="C27" s="193" t="s">
        <v>353</v>
      </c>
      <c r="D27" s="376">
        <f t="shared" si="0"/>
        <v>178965</v>
      </c>
      <c r="E27" s="375">
        <v>7568</v>
      </c>
      <c r="F27" s="273"/>
      <c r="G27" s="273"/>
      <c r="H27" s="273"/>
      <c r="I27" s="273"/>
      <c r="J27" s="375">
        <v>171397</v>
      </c>
    </row>
    <row r="28" spans="2:10" ht="15.75" x14ac:dyDescent="0.25">
      <c r="B28" s="334">
        <v>7</v>
      </c>
      <c r="C28" s="193" t="s">
        <v>354</v>
      </c>
      <c r="D28" s="376">
        <f t="shared" si="0"/>
        <v>45514</v>
      </c>
      <c r="E28" s="375">
        <v>5514</v>
      </c>
      <c r="F28" s="273"/>
      <c r="G28" s="273"/>
      <c r="H28" s="273"/>
      <c r="I28" s="273"/>
      <c r="J28" s="375">
        <v>40000</v>
      </c>
    </row>
    <row r="29" spans="2:10" ht="15.75" x14ac:dyDescent="0.25">
      <c r="B29" s="201"/>
      <c r="C29" s="199" t="s">
        <v>355</v>
      </c>
      <c r="D29" s="356">
        <f t="shared" ref="D29:J29" si="1">SUM(D22:D28)</f>
        <v>462533</v>
      </c>
      <c r="E29" s="356">
        <f t="shared" si="1"/>
        <v>51136</v>
      </c>
      <c r="F29" s="356">
        <f t="shared" si="1"/>
        <v>0</v>
      </c>
      <c r="G29" s="356">
        <f t="shared" si="1"/>
        <v>0</v>
      </c>
      <c r="H29" s="356">
        <f t="shared" si="1"/>
        <v>0</v>
      </c>
      <c r="I29" s="356">
        <f t="shared" si="1"/>
        <v>0</v>
      </c>
      <c r="J29" s="356">
        <f t="shared" si="1"/>
        <v>411397</v>
      </c>
    </row>
  </sheetData>
  <mergeCells count="15">
    <mergeCell ref="C15:F15"/>
    <mergeCell ref="B19:B21"/>
    <mergeCell ref="C19:C21"/>
    <mergeCell ref="D19:D21"/>
    <mergeCell ref="E19:J19"/>
    <mergeCell ref="E20:E21"/>
    <mergeCell ref="F20:F21"/>
    <mergeCell ref="G20:I20"/>
    <mergeCell ref="J20:J21"/>
    <mergeCell ref="C6:J6"/>
    <mergeCell ref="C7:J7"/>
    <mergeCell ref="C8:J8"/>
    <mergeCell ref="A11:J11"/>
    <mergeCell ref="C12:D12"/>
    <mergeCell ref="A10:J10"/>
  </mergeCells>
  <pageMargins left="0.70866141732283472" right="0.70866141732283472" top="0.74803149606299213" bottom="0.74803149606299213" header="0.31496062992125984" footer="0.31496062992125984"/>
  <pageSetup paperSize="9" scale="65" orientation="portrait" blackAndWhite="1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871B1-B365-4E58-A79F-AA4B3554FD7D}">
  <dimension ref="A1:H32"/>
  <sheetViews>
    <sheetView zoomScaleNormal="100" workbookViewId="0">
      <selection activeCell="A9" sqref="A9:G9"/>
    </sheetView>
  </sheetViews>
  <sheetFormatPr defaultRowHeight="15" x14ac:dyDescent="0.25"/>
  <cols>
    <col min="1" max="1" width="38.85546875" style="499" customWidth="1"/>
    <col min="2" max="2" width="12.85546875" style="499" customWidth="1"/>
    <col min="3" max="4" width="3.85546875" style="503" customWidth="1"/>
    <col min="5" max="6" width="13.28515625" style="499" customWidth="1"/>
    <col min="7" max="7" width="13.7109375" style="499" customWidth="1"/>
    <col min="8" max="16384" width="9.140625" style="499"/>
  </cols>
  <sheetData>
    <row r="1" spans="1:8" x14ac:dyDescent="0.25">
      <c r="B1" s="498" t="s">
        <v>768</v>
      </c>
    </row>
    <row r="2" spans="1:8" x14ac:dyDescent="0.25">
      <c r="B2" s="498" t="s">
        <v>343</v>
      </c>
    </row>
    <row r="3" spans="1:8" x14ac:dyDescent="0.25">
      <c r="B3" s="498" t="s">
        <v>344</v>
      </c>
    </row>
    <row r="4" spans="1:8" x14ac:dyDescent="0.25">
      <c r="A4" s="499" t="s">
        <v>665</v>
      </c>
      <c r="B4" s="498" t="s">
        <v>345</v>
      </c>
    </row>
    <row r="5" spans="1:8" x14ac:dyDescent="0.25">
      <c r="B5" s="498" t="s">
        <v>751</v>
      </c>
    </row>
    <row r="6" spans="1:8" x14ac:dyDescent="0.25">
      <c r="B6" s="497" t="s">
        <v>758</v>
      </c>
    </row>
    <row r="7" spans="1:8" x14ac:dyDescent="0.25">
      <c r="B7" s="496" t="s">
        <v>865</v>
      </c>
    </row>
    <row r="8" spans="1:8" ht="15.75" customHeight="1" x14ac:dyDescent="0.25">
      <c r="A8" s="500" t="s">
        <v>665</v>
      </c>
      <c r="B8" s="702" t="s">
        <v>878</v>
      </c>
      <c r="C8" s="702"/>
      <c r="D8" s="702"/>
      <c r="E8" s="702"/>
      <c r="F8" s="702"/>
      <c r="G8" s="702"/>
      <c r="H8" s="702"/>
    </row>
    <row r="9" spans="1:8" ht="15.75" customHeight="1" x14ac:dyDescent="0.25">
      <c r="A9" s="704" t="s">
        <v>665</v>
      </c>
      <c r="B9" s="704"/>
      <c r="C9" s="704"/>
      <c r="D9" s="704"/>
      <c r="E9" s="704"/>
      <c r="F9" s="704"/>
      <c r="G9" s="704"/>
    </row>
    <row r="10" spans="1:8" ht="59.25" customHeight="1" x14ac:dyDescent="0.25">
      <c r="A10" s="705" t="s">
        <v>760</v>
      </c>
      <c r="B10" s="706"/>
      <c r="C10" s="706"/>
      <c r="D10" s="706"/>
      <c r="E10" s="706"/>
      <c r="F10" s="706"/>
      <c r="G10" s="706"/>
    </row>
    <row r="11" spans="1:8" ht="14.25" customHeight="1" x14ac:dyDescent="0.25">
      <c r="A11" s="707" t="s">
        <v>482</v>
      </c>
      <c r="B11" s="707"/>
      <c r="C11" s="707"/>
      <c r="D11" s="707"/>
      <c r="E11" s="707"/>
      <c r="F11" s="707"/>
      <c r="G11" s="707"/>
    </row>
    <row r="12" spans="1:8" ht="28.5" customHeight="1" x14ac:dyDescent="0.25">
      <c r="A12" s="518" t="s">
        <v>666</v>
      </c>
      <c r="B12" s="518" t="s">
        <v>3</v>
      </c>
      <c r="C12" s="519" t="s">
        <v>1</v>
      </c>
      <c r="D12" s="519" t="s">
        <v>667</v>
      </c>
      <c r="E12" s="518" t="s">
        <v>668</v>
      </c>
      <c r="F12" s="518" t="s">
        <v>715</v>
      </c>
      <c r="G12" s="518" t="s">
        <v>761</v>
      </c>
    </row>
    <row r="13" spans="1:8" ht="14.45" customHeight="1" x14ac:dyDescent="0.25">
      <c r="A13" s="708" t="s">
        <v>583</v>
      </c>
      <c r="B13" s="708"/>
      <c r="C13" s="708"/>
      <c r="D13" s="708"/>
      <c r="E13" s="556">
        <f>SUM(E14+E17)</f>
        <v>21803189</v>
      </c>
      <c r="F13" s="556">
        <f>SUM(F14+F17)</f>
        <v>5741151</v>
      </c>
      <c r="G13" s="556">
        <f>SUM(G14+G17)</f>
        <v>5279219</v>
      </c>
    </row>
    <row r="14" spans="1:8" ht="43.5" customHeight="1" x14ac:dyDescent="0.25">
      <c r="A14" s="703" t="s">
        <v>674</v>
      </c>
      <c r="B14" s="703"/>
      <c r="C14" s="703"/>
      <c r="D14" s="703"/>
      <c r="E14" s="555">
        <f t="shared" ref="E14:G15" si="0">SUM(E15)</f>
        <v>6599024</v>
      </c>
      <c r="F14" s="555">
        <f t="shared" si="0"/>
        <v>5741151</v>
      </c>
      <c r="G14" s="555">
        <f t="shared" si="0"/>
        <v>5279219</v>
      </c>
    </row>
    <row r="15" spans="1:8" ht="87.75" customHeight="1" x14ac:dyDescent="0.25">
      <c r="A15" s="512" t="s">
        <v>113</v>
      </c>
      <c r="B15" s="513" t="s">
        <v>671</v>
      </c>
      <c r="C15" s="514" t="s">
        <v>665</v>
      </c>
      <c r="D15" s="514" t="s">
        <v>665</v>
      </c>
      <c r="E15" s="554">
        <f t="shared" si="0"/>
        <v>6599024</v>
      </c>
      <c r="F15" s="554">
        <f t="shared" si="0"/>
        <v>5741151</v>
      </c>
      <c r="G15" s="554">
        <f t="shared" si="0"/>
        <v>5279219</v>
      </c>
    </row>
    <row r="16" spans="1:8" ht="78" customHeight="1" x14ac:dyDescent="0.25">
      <c r="A16" s="507" t="s">
        <v>463</v>
      </c>
      <c r="B16" s="509" t="s">
        <v>675</v>
      </c>
      <c r="C16" s="511" t="s">
        <v>669</v>
      </c>
      <c r="D16" s="511" t="s">
        <v>10</v>
      </c>
      <c r="E16" s="510">
        <f>SUM(прил3!H670)</f>
        <v>6599024</v>
      </c>
      <c r="F16" s="510">
        <f>SUM(прил3!I670)</f>
        <v>5741151</v>
      </c>
      <c r="G16" s="510">
        <f>SUM(прил3!J670)</f>
        <v>5279219</v>
      </c>
    </row>
    <row r="17" spans="1:7" ht="48" customHeight="1" x14ac:dyDescent="0.25">
      <c r="A17" s="703" t="s">
        <v>676</v>
      </c>
      <c r="B17" s="703"/>
      <c r="C17" s="703"/>
      <c r="D17" s="703"/>
      <c r="E17" s="555">
        <f>SUM(E18+E21+E28+E31)</f>
        <v>15204165</v>
      </c>
      <c r="F17" s="555">
        <f>SUM(F18+F21+F28)</f>
        <v>0</v>
      </c>
      <c r="G17" s="555">
        <f>SUM(G18+G21+G28)</f>
        <v>0</v>
      </c>
    </row>
    <row r="18" spans="1:7" ht="73.5" customHeight="1" x14ac:dyDescent="0.25">
      <c r="A18" s="512" t="s">
        <v>225</v>
      </c>
      <c r="B18" s="513" t="s">
        <v>677</v>
      </c>
      <c r="C18" s="515" t="s">
        <v>665</v>
      </c>
      <c r="D18" s="515" t="s">
        <v>665</v>
      </c>
      <c r="E18" s="554">
        <f>SUM(E19:E20)</f>
        <v>261136</v>
      </c>
      <c r="F18" s="554">
        <f>SUM(F19:F20)</f>
        <v>0</v>
      </c>
      <c r="G18" s="554">
        <f>SUM(G19:G20)</f>
        <v>0</v>
      </c>
    </row>
    <row r="19" spans="1:7" ht="46.5" customHeight="1" x14ac:dyDescent="0.25">
      <c r="A19" s="507" t="s">
        <v>415</v>
      </c>
      <c r="B19" s="509" t="s">
        <v>678</v>
      </c>
      <c r="C19" s="511" t="s">
        <v>10</v>
      </c>
      <c r="D19" s="511">
        <v>13</v>
      </c>
      <c r="E19" s="510">
        <f>SUM(прил3!H125)</f>
        <v>51136</v>
      </c>
      <c r="F19" s="502">
        <v>0</v>
      </c>
      <c r="G19" s="502">
        <v>0</v>
      </c>
    </row>
    <row r="20" spans="1:7" ht="60.75" customHeight="1" x14ac:dyDescent="0.25">
      <c r="A20" s="507" t="s">
        <v>526</v>
      </c>
      <c r="B20" s="509" t="s">
        <v>679</v>
      </c>
      <c r="C20" s="511" t="s">
        <v>35</v>
      </c>
      <c r="D20" s="511" t="s">
        <v>20</v>
      </c>
      <c r="E20" s="510">
        <f>SUM(прил3!H545)</f>
        <v>210000</v>
      </c>
      <c r="F20" s="502">
        <v>0</v>
      </c>
      <c r="G20" s="502">
        <v>0</v>
      </c>
    </row>
    <row r="21" spans="1:7" ht="101.25" customHeight="1" x14ac:dyDescent="0.25">
      <c r="A21" s="512" t="s">
        <v>166</v>
      </c>
      <c r="B21" s="513" t="s">
        <v>673</v>
      </c>
      <c r="C21" s="516" t="s">
        <v>665</v>
      </c>
      <c r="D21" s="516" t="s">
        <v>665</v>
      </c>
      <c r="E21" s="554">
        <f>SUM(E22:E27)</f>
        <v>2370993</v>
      </c>
      <c r="F21" s="554">
        <f>SUM(F22:F27)</f>
        <v>0</v>
      </c>
      <c r="G21" s="554">
        <f>SUM(G22:G27)</f>
        <v>0</v>
      </c>
    </row>
    <row r="22" spans="1:7" ht="48" customHeight="1" x14ac:dyDescent="0.25">
      <c r="A22" s="508" t="s">
        <v>415</v>
      </c>
      <c r="B22" s="505" t="s">
        <v>680</v>
      </c>
      <c r="C22" s="504" t="s">
        <v>10</v>
      </c>
      <c r="D22" s="504" t="s">
        <v>672</v>
      </c>
      <c r="E22" s="553">
        <f>SUM(прил3!H135)</f>
        <v>51136</v>
      </c>
      <c r="F22" s="506"/>
      <c r="G22" s="506"/>
    </row>
    <row r="23" spans="1:7" ht="54" customHeight="1" x14ac:dyDescent="0.25">
      <c r="A23" s="508" t="s">
        <v>415</v>
      </c>
      <c r="B23" s="505" t="s">
        <v>681</v>
      </c>
      <c r="C23" s="504" t="s">
        <v>10</v>
      </c>
      <c r="D23" s="504" t="s">
        <v>672</v>
      </c>
      <c r="E23" s="553">
        <f>SUM(прил3!H139)</f>
        <v>102272</v>
      </c>
      <c r="F23" s="506"/>
      <c r="G23" s="506"/>
    </row>
    <row r="24" spans="1:7" ht="73.5" customHeight="1" x14ac:dyDescent="0.25">
      <c r="A24" s="508" t="s">
        <v>616</v>
      </c>
      <c r="B24" s="505" t="s">
        <v>682</v>
      </c>
      <c r="C24" s="504" t="s">
        <v>20</v>
      </c>
      <c r="D24" s="504" t="s">
        <v>73</v>
      </c>
      <c r="E24" s="553">
        <f>SUM(прил3!H246)</f>
        <v>1250082</v>
      </c>
      <c r="F24" s="506"/>
      <c r="G24" s="506"/>
    </row>
    <row r="25" spans="1:7" ht="60.75" customHeight="1" x14ac:dyDescent="0.25">
      <c r="A25" s="508" t="s">
        <v>617</v>
      </c>
      <c r="B25" s="505" t="s">
        <v>683</v>
      </c>
      <c r="C25" s="504" t="s">
        <v>20</v>
      </c>
      <c r="D25" s="504" t="s">
        <v>73</v>
      </c>
      <c r="E25" s="553">
        <f>SUM(прил3!H248)</f>
        <v>535749</v>
      </c>
      <c r="F25" s="506"/>
      <c r="G25" s="506"/>
    </row>
    <row r="26" spans="1:7" ht="60" customHeight="1" x14ac:dyDescent="0.25">
      <c r="A26" s="508" t="s">
        <v>412</v>
      </c>
      <c r="B26" s="505" t="s">
        <v>684</v>
      </c>
      <c r="C26" s="504" t="s">
        <v>91</v>
      </c>
      <c r="D26" s="504" t="s">
        <v>10</v>
      </c>
      <c r="E26" s="553">
        <f>SUM(прил3!H262)</f>
        <v>20357</v>
      </c>
      <c r="F26" s="506"/>
      <c r="G26" s="506"/>
    </row>
    <row r="27" spans="1:7" ht="45.75" customHeight="1" x14ac:dyDescent="0.25">
      <c r="A27" s="508" t="s">
        <v>471</v>
      </c>
      <c r="B27" s="505" t="s">
        <v>685</v>
      </c>
      <c r="C27" s="504" t="s">
        <v>91</v>
      </c>
      <c r="D27" s="504" t="s">
        <v>12</v>
      </c>
      <c r="E27" s="553">
        <f>SUM(прил3!H268)</f>
        <v>411397</v>
      </c>
      <c r="F27" s="506"/>
      <c r="G27" s="506"/>
    </row>
    <row r="28" spans="1:7" ht="126.75" customHeight="1" x14ac:dyDescent="0.25">
      <c r="A28" s="517" t="s">
        <v>122</v>
      </c>
      <c r="B28" s="513" t="s">
        <v>670</v>
      </c>
      <c r="C28" s="516" t="s">
        <v>665</v>
      </c>
      <c r="D28" s="516" t="s">
        <v>665</v>
      </c>
      <c r="E28" s="554">
        <f>SUM(E29:E30)</f>
        <v>8612036</v>
      </c>
      <c r="F28" s="554">
        <f>SUM(F29:F30)</f>
        <v>0</v>
      </c>
      <c r="G28" s="554">
        <f>SUM(G29:G30)</f>
        <v>0</v>
      </c>
    </row>
    <row r="29" spans="1:7" ht="48" customHeight="1" x14ac:dyDescent="0.25">
      <c r="A29" s="508" t="s">
        <v>415</v>
      </c>
      <c r="B29" s="505" t="s">
        <v>686</v>
      </c>
      <c r="C29" s="504" t="s">
        <v>10</v>
      </c>
      <c r="D29" s="504" t="s">
        <v>672</v>
      </c>
      <c r="E29" s="553">
        <f>SUM(прил3!H149)</f>
        <v>51136</v>
      </c>
      <c r="F29" s="501"/>
      <c r="G29" s="501"/>
    </row>
    <row r="30" spans="1:7" ht="78" customHeight="1" x14ac:dyDescent="0.25">
      <c r="A30" s="508" t="s">
        <v>400</v>
      </c>
      <c r="B30" s="505" t="s">
        <v>687</v>
      </c>
      <c r="C30" s="504" t="s">
        <v>20</v>
      </c>
      <c r="D30" s="504" t="s">
        <v>32</v>
      </c>
      <c r="E30" s="553">
        <f>SUM(прил3!H224)</f>
        <v>8560900</v>
      </c>
      <c r="F30" s="501"/>
      <c r="G30" s="501"/>
    </row>
    <row r="31" spans="1:7" ht="87.75" customHeight="1" x14ac:dyDescent="0.25">
      <c r="A31" s="512" t="s">
        <v>113</v>
      </c>
      <c r="B31" s="513" t="s">
        <v>671</v>
      </c>
      <c r="C31" s="514" t="s">
        <v>665</v>
      </c>
      <c r="D31" s="514" t="s">
        <v>665</v>
      </c>
      <c r="E31" s="554">
        <f>SUM(E32:E33)</f>
        <v>3960000</v>
      </c>
      <c r="F31" s="554">
        <f>SUM(F33)</f>
        <v>0</v>
      </c>
      <c r="G31" s="554">
        <f>SUM(G33)</f>
        <v>0</v>
      </c>
    </row>
    <row r="32" spans="1:7" ht="61.5" customHeight="1" x14ac:dyDescent="0.25">
      <c r="A32" s="507" t="s">
        <v>691</v>
      </c>
      <c r="B32" s="509" t="s">
        <v>692</v>
      </c>
      <c r="C32" s="511" t="s">
        <v>669</v>
      </c>
      <c r="D32" s="511" t="s">
        <v>15</v>
      </c>
      <c r="E32" s="510">
        <f>SUM(прил3!H676)</f>
        <v>3960000</v>
      </c>
      <c r="F32" s="510"/>
      <c r="G32" s="510"/>
    </row>
  </sheetData>
  <mergeCells count="7">
    <mergeCell ref="B8:H8"/>
    <mergeCell ref="A17:D17"/>
    <mergeCell ref="A9:G9"/>
    <mergeCell ref="A10:G10"/>
    <mergeCell ref="A11:G11"/>
    <mergeCell ref="A13:D13"/>
    <mergeCell ref="A14:D14"/>
  </mergeCells>
  <pageMargins left="0.70866141732283472" right="0.70866141732283472" top="0.74803149606299213" bottom="0.74803149606299213" header="0.31496062992125984" footer="0.31496062992125984"/>
  <pageSetup paperSize="9" scale="80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прил1</vt:lpstr>
      <vt:lpstr>прил2</vt:lpstr>
      <vt:lpstr>прил3</vt:lpstr>
      <vt:lpstr>прил4</vt:lpstr>
      <vt:lpstr>прил5</vt:lpstr>
      <vt:lpstr>прил11т1</vt:lpstr>
      <vt:lpstr>прил12</vt:lpstr>
      <vt:lpstr>прил2!Область_печати</vt:lpstr>
      <vt:lpstr>прил3!Область_печати</vt:lpstr>
      <vt:lpstr>прил4!Область_печати</vt:lpstr>
      <vt:lpstr>прил5!Область_печати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2023-09-15T11:31:39Z</cp:lastPrinted>
  <dcterms:created xsi:type="dcterms:W3CDTF">2011-10-10T13:40:01Z</dcterms:created>
  <dcterms:modified xsi:type="dcterms:W3CDTF">2023-09-26T08:12:50Z</dcterms:modified>
</cp:coreProperties>
</file>