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\бюджет 2023-2025\"/>
    </mc:Choice>
  </mc:AlternateContent>
  <xr:revisionPtr revIDLastSave="0" documentId="13_ncr:1_{349181A0-CBA4-4DA1-9E49-6B6B377FE125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прил1" sheetId="42" r:id="rId1"/>
    <sheet name="прил2" sheetId="41" r:id="rId2"/>
    <sheet name="прил3" sheetId="2" r:id="rId3"/>
    <sheet name="прил4" sheetId="51" r:id="rId4"/>
    <sheet name="прил5" sheetId="40" r:id="rId5"/>
    <sheet name="прил11т4" sheetId="73" r:id="rId6"/>
    <sheet name="прил11т5" sheetId="57" r:id="rId7"/>
    <sheet name="прил12" sheetId="74" r:id="rId8"/>
  </sheets>
  <definedNames>
    <definedName name="_xlnm._FilterDatabase" localSheetId="2" hidden="1">прил3!$G$1:$G$666</definedName>
    <definedName name="_xlnm._FilterDatabase" localSheetId="3" hidden="1">прил4!$E$1:$E$804</definedName>
    <definedName name="_xlnm._FilterDatabase" localSheetId="4" hidden="1">прил5!$D$1:$D$476</definedName>
    <definedName name="_xlnm.Print_Area" localSheetId="5">прил11т4!$A$1:$K$30</definedName>
    <definedName name="_xlnm.Print_Area" localSheetId="1">прил2!$A$1:$E$111</definedName>
    <definedName name="_xlnm.Print_Area" localSheetId="2">прил3!$A$1:$J$666</definedName>
    <definedName name="_xlnm.Print_Area" localSheetId="3">прил4!$A$1:$K$884</definedName>
    <definedName name="_xlnm.Print_Area" localSheetId="4">прил5!$A$1:$H$477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40" l="1"/>
  <c r="J480" i="2"/>
  <c r="J479" i="2" s="1"/>
  <c r="I480" i="2"/>
  <c r="I479" i="2"/>
  <c r="H480" i="2"/>
  <c r="J526" i="2"/>
  <c r="I526" i="2"/>
  <c r="H526" i="2"/>
  <c r="J521" i="2"/>
  <c r="I521" i="2"/>
  <c r="H521" i="2"/>
  <c r="J511" i="2"/>
  <c r="I511" i="2"/>
  <c r="J510" i="2"/>
  <c r="I510" i="2"/>
  <c r="J508" i="2"/>
  <c r="I508" i="2"/>
  <c r="H511" i="2"/>
  <c r="H510" i="2"/>
  <c r="H508" i="2"/>
  <c r="H504" i="2"/>
  <c r="I502" i="2"/>
  <c r="J502" i="2"/>
  <c r="J500" i="2"/>
  <c r="I500" i="2"/>
  <c r="J501" i="2"/>
  <c r="H502" i="2"/>
  <c r="H500" i="2"/>
  <c r="J493" i="2"/>
  <c r="I493" i="2"/>
  <c r="J492" i="2"/>
  <c r="I492" i="2"/>
  <c r="J490" i="2"/>
  <c r="I490" i="2"/>
  <c r="J486" i="2"/>
  <c r="J488" i="2"/>
  <c r="H493" i="2"/>
  <c r="H492" i="2"/>
  <c r="H490" i="2"/>
  <c r="H486" i="2"/>
  <c r="I488" i="2"/>
  <c r="I486" i="2"/>
  <c r="J484" i="2"/>
  <c r="I484" i="2"/>
  <c r="J482" i="2"/>
  <c r="I482" i="2"/>
  <c r="H484" i="2"/>
  <c r="H482" i="2"/>
  <c r="H99" i="2"/>
  <c r="H98" i="2"/>
  <c r="J95" i="2"/>
  <c r="I95" i="2"/>
  <c r="H95" i="2"/>
  <c r="J80" i="2"/>
  <c r="I80" i="2"/>
  <c r="H80" i="2"/>
  <c r="J27" i="2"/>
  <c r="I27" i="2"/>
  <c r="H27" i="2"/>
  <c r="I758" i="51"/>
  <c r="H34" i="40"/>
  <c r="G34" i="40"/>
  <c r="F34" i="40"/>
  <c r="J494" i="2"/>
  <c r="I494" i="2"/>
  <c r="H494" i="2"/>
  <c r="K772" i="51" l="1"/>
  <c r="J772" i="51"/>
  <c r="I534" i="51"/>
  <c r="J341" i="2"/>
  <c r="H171" i="40" s="1"/>
  <c r="H170" i="40" s="1"/>
  <c r="I341" i="2"/>
  <c r="I340" i="2" s="1"/>
  <c r="H341" i="2"/>
  <c r="H340" i="2" s="1"/>
  <c r="J314" i="2"/>
  <c r="J313" i="2" s="1"/>
  <c r="I314" i="2"/>
  <c r="I313" i="2" s="1"/>
  <c r="H314" i="2"/>
  <c r="H313" i="2" s="1"/>
  <c r="K570" i="51"/>
  <c r="J570" i="51"/>
  <c r="I570" i="51"/>
  <c r="K543" i="51"/>
  <c r="J543" i="51"/>
  <c r="I543" i="51"/>
  <c r="F144" i="40" l="1"/>
  <c r="F143" i="40" s="1"/>
  <c r="F171" i="40"/>
  <c r="F170" i="40" s="1"/>
  <c r="G144" i="40"/>
  <c r="G143" i="40" s="1"/>
  <c r="G171" i="40"/>
  <c r="G170" i="40" s="1"/>
  <c r="J340" i="2"/>
  <c r="H144" i="40"/>
  <c r="H143" i="40" s="1"/>
  <c r="K301" i="51" l="1"/>
  <c r="K300" i="51" s="1"/>
  <c r="J301" i="51"/>
  <c r="J300" i="51" s="1"/>
  <c r="I301" i="51"/>
  <c r="I300" i="51" s="1"/>
  <c r="K426" i="51" l="1"/>
  <c r="K425" i="51" s="1"/>
  <c r="K424" i="51" s="1"/>
  <c r="K423" i="51" s="1"/>
  <c r="K422" i="51" s="1"/>
  <c r="K421" i="51" s="1"/>
  <c r="J426" i="51"/>
  <c r="J425" i="51" s="1"/>
  <c r="J424" i="51" s="1"/>
  <c r="J423" i="51" s="1"/>
  <c r="J422" i="51" s="1"/>
  <c r="J421" i="51" s="1"/>
  <c r="I426" i="51"/>
  <c r="I425" i="51" s="1"/>
  <c r="I424" i="51" s="1"/>
  <c r="I423" i="51" s="1"/>
  <c r="I422" i="51" s="1"/>
  <c r="I421" i="51" s="1"/>
  <c r="K419" i="51"/>
  <c r="K418" i="51" s="1"/>
  <c r="K417" i="51" s="1"/>
  <c r="J419" i="51"/>
  <c r="J418" i="51" s="1"/>
  <c r="J417" i="51" s="1"/>
  <c r="I419" i="51"/>
  <c r="I418" i="51" s="1"/>
  <c r="I417" i="51" s="1"/>
  <c r="K415" i="51"/>
  <c r="K414" i="51" s="1"/>
  <c r="K413" i="51" s="1"/>
  <c r="J415" i="51"/>
  <c r="J414" i="51" s="1"/>
  <c r="J413" i="51" s="1"/>
  <c r="I415" i="51"/>
  <c r="I414" i="51" s="1"/>
  <c r="I413" i="51" s="1"/>
  <c r="K411" i="51"/>
  <c r="J411" i="51"/>
  <c r="I411" i="51"/>
  <c r="K408" i="51"/>
  <c r="J408" i="51"/>
  <c r="I408" i="51"/>
  <c r="K405" i="51"/>
  <c r="J405" i="51"/>
  <c r="I405" i="51"/>
  <c r="K387" i="51"/>
  <c r="J387" i="51"/>
  <c r="I387" i="51"/>
  <c r="K385" i="51"/>
  <c r="J385" i="51"/>
  <c r="I385" i="51"/>
  <c r="K383" i="51"/>
  <c r="J383" i="51"/>
  <c r="I383" i="51"/>
  <c r="K381" i="51"/>
  <c r="J381" i="51"/>
  <c r="I381" i="51"/>
  <c r="K374" i="51"/>
  <c r="J374" i="51"/>
  <c r="I374" i="51"/>
  <c r="K371" i="51"/>
  <c r="J371" i="51"/>
  <c r="I371" i="51"/>
  <c r="K368" i="51"/>
  <c r="J368" i="51"/>
  <c r="I368" i="51"/>
  <c r="K365" i="51"/>
  <c r="J365" i="51"/>
  <c r="I365" i="51"/>
  <c r="K359" i="51"/>
  <c r="K358" i="51" s="1"/>
  <c r="K357" i="51" s="1"/>
  <c r="K356" i="51" s="1"/>
  <c r="K355" i="51" s="1"/>
  <c r="J359" i="51"/>
  <c r="J358" i="51" s="1"/>
  <c r="J357" i="51" s="1"/>
  <c r="J356" i="51" s="1"/>
  <c r="J355" i="51" s="1"/>
  <c r="I359" i="51"/>
  <c r="I358" i="51" s="1"/>
  <c r="I357" i="51" s="1"/>
  <c r="I356" i="51" s="1"/>
  <c r="I355" i="51" s="1"/>
  <c r="K346" i="51"/>
  <c r="K345" i="51" s="1"/>
  <c r="K344" i="51" s="1"/>
  <c r="K343" i="51" s="1"/>
  <c r="J346" i="51"/>
  <c r="J345" i="51" s="1"/>
  <c r="J344" i="51" s="1"/>
  <c r="J343" i="51" s="1"/>
  <c r="I346" i="51"/>
  <c r="I345" i="51" s="1"/>
  <c r="I344" i="51" s="1"/>
  <c r="I343" i="51" s="1"/>
  <c r="K341" i="51"/>
  <c r="K340" i="51" s="1"/>
  <c r="K339" i="51" s="1"/>
  <c r="J341" i="51"/>
  <c r="J340" i="51" s="1"/>
  <c r="J339" i="51" s="1"/>
  <c r="I341" i="51"/>
  <c r="I340" i="51" s="1"/>
  <c r="I339" i="51" s="1"/>
  <c r="K337" i="51"/>
  <c r="K336" i="51" s="1"/>
  <c r="K335" i="51" s="1"/>
  <c r="J337" i="51"/>
  <c r="J336" i="51" s="1"/>
  <c r="J335" i="51" s="1"/>
  <c r="I337" i="51"/>
  <c r="I336" i="51" s="1"/>
  <c r="I335" i="51" s="1"/>
  <c r="I334" i="51" s="1"/>
  <c r="K331" i="51"/>
  <c r="K330" i="51" s="1"/>
  <c r="K329" i="51" s="1"/>
  <c r="K328" i="51" s="1"/>
  <c r="J331" i="51"/>
  <c r="J330" i="51" s="1"/>
  <c r="J329" i="51" s="1"/>
  <c r="J328" i="51" s="1"/>
  <c r="I331" i="51"/>
  <c r="I330" i="51" s="1"/>
  <c r="I329" i="51" s="1"/>
  <c r="I328" i="51" s="1"/>
  <c r="K326" i="51"/>
  <c r="K325" i="51" s="1"/>
  <c r="K324" i="51" s="1"/>
  <c r="K323" i="51" s="1"/>
  <c r="J326" i="51"/>
  <c r="J325" i="51" s="1"/>
  <c r="J324" i="51" s="1"/>
  <c r="J323" i="51" s="1"/>
  <c r="I326" i="51"/>
  <c r="I325" i="51" s="1"/>
  <c r="I324" i="51" s="1"/>
  <c r="I323" i="51" s="1"/>
  <c r="K321" i="51"/>
  <c r="K320" i="51" s="1"/>
  <c r="K319" i="51" s="1"/>
  <c r="K318" i="51" s="1"/>
  <c r="J321" i="51"/>
  <c r="J320" i="51" s="1"/>
  <c r="J319" i="51" s="1"/>
  <c r="J318" i="51" s="1"/>
  <c r="I321" i="51"/>
  <c r="I320" i="51" s="1"/>
  <c r="I319" i="51" s="1"/>
  <c r="I318" i="51" s="1"/>
  <c r="K315" i="51"/>
  <c r="J315" i="51"/>
  <c r="I315" i="51"/>
  <c r="K313" i="51"/>
  <c r="J313" i="51"/>
  <c r="I313" i="51"/>
  <c r="K311" i="51"/>
  <c r="J311" i="51"/>
  <c r="I311" i="51"/>
  <c r="K309" i="51"/>
  <c r="J309" i="51"/>
  <c r="I309" i="51"/>
  <c r="K305" i="51"/>
  <c r="J305" i="51"/>
  <c r="I305" i="51"/>
  <c r="K298" i="51"/>
  <c r="J298" i="51"/>
  <c r="I298" i="51"/>
  <c r="K295" i="51"/>
  <c r="J295" i="51"/>
  <c r="I295" i="51"/>
  <c r="K293" i="51"/>
  <c r="J293" i="51"/>
  <c r="I293" i="51"/>
  <c r="K291" i="51"/>
  <c r="J291" i="51"/>
  <c r="I291" i="51"/>
  <c r="K289" i="51"/>
  <c r="J289" i="51"/>
  <c r="I289" i="51"/>
  <c r="K285" i="51"/>
  <c r="J285" i="51"/>
  <c r="I285" i="51"/>
  <c r="K278" i="51"/>
  <c r="J278" i="51"/>
  <c r="I278" i="51"/>
  <c r="K276" i="51"/>
  <c r="J276" i="51"/>
  <c r="I276" i="51"/>
  <c r="K274" i="51"/>
  <c r="J274" i="51"/>
  <c r="I274" i="51"/>
  <c r="K268" i="51"/>
  <c r="K267" i="51" s="1"/>
  <c r="K266" i="51" s="1"/>
  <c r="K265" i="51" s="1"/>
  <c r="J268" i="51"/>
  <c r="J267" i="51" s="1"/>
  <c r="J266" i="51" s="1"/>
  <c r="J265" i="51" s="1"/>
  <c r="I268" i="51"/>
  <c r="I267" i="51" s="1"/>
  <c r="I266" i="51" s="1"/>
  <c r="I265" i="51" s="1"/>
  <c r="K262" i="51"/>
  <c r="K261" i="51" s="1"/>
  <c r="K260" i="51" s="1"/>
  <c r="K259" i="51" s="1"/>
  <c r="J262" i="51"/>
  <c r="J261" i="51" s="1"/>
  <c r="J260" i="51" s="1"/>
  <c r="J259" i="51" s="1"/>
  <c r="I262" i="51"/>
  <c r="I261" i="51" s="1"/>
  <c r="I260" i="51" s="1"/>
  <c r="I259" i="51" s="1"/>
  <c r="I258" i="51" s="1"/>
  <c r="K105" i="51"/>
  <c r="K104" i="51" s="1"/>
  <c r="K103" i="51" s="1"/>
  <c r="K102" i="51" s="1"/>
  <c r="J105" i="51"/>
  <c r="J104" i="51" s="1"/>
  <c r="J103" i="51" s="1"/>
  <c r="J102" i="51" s="1"/>
  <c r="I105" i="51"/>
  <c r="I104" i="51" s="1"/>
  <c r="I103" i="51" s="1"/>
  <c r="I102" i="51" s="1"/>
  <c r="K88" i="51"/>
  <c r="J88" i="51"/>
  <c r="J87" i="51" s="1"/>
  <c r="I88" i="51"/>
  <c r="I87" i="51" s="1"/>
  <c r="K87" i="51"/>
  <c r="K85" i="51"/>
  <c r="K84" i="51" s="1"/>
  <c r="J85" i="51"/>
  <c r="J84" i="51" s="1"/>
  <c r="J83" i="51" s="1"/>
  <c r="I85" i="51"/>
  <c r="I84" i="51"/>
  <c r="K81" i="51"/>
  <c r="K80" i="51" s="1"/>
  <c r="K79" i="51" s="1"/>
  <c r="K78" i="51" s="1"/>
  <c r="J81" i="51"/>
  <c r="J80" i="51" s="1"/>
  <c r="J79" i="51" s="1"/>
  <c r="J78" i="51" s="1"/>
  <c r="I81" i="51"/>
  <c r="I80" i="51" s="1"/>
  <c r="I79" i="51" s="1"/>
  <c r="I78" i="51" s="1"/>
  <c r="K26" i="51"/>
  <c r="K25" i="51" s="1"/>
  <c r="K24" i="51" s="1"/>
  <c r="K23" i="51" s="1"/>
  <c r="K22" i="51" s="1"/>
  <c r="J26" i="51"/>
  <c r="J25" i="51" s="1"/>
  <c r="J24" i="51" s="1"/>
  <c r="J23" i="51" s="1"/>
  <c r="J22" i="51" s="1"/>
  <c r="I26" i="51"/>
  <c r="I25" i="51" s="1"/>
  <c r="I24" i="51" s="1"/>
  <c r="I23" i="51" s="1"/>
  <c r="I22" i="51" s="1"/>
  <c r="I20" i="51"/>
  <c r="I19" i="51" s="1"/>
  <c r="I18" i="51" s="1"/>
  <c r="I17" i="51" s="1"/>
  <c r="J20" i="51"/>
  <c r="J19" i="51" s="1"/>
  <c r="J18" i="51" s="1"/>
  <c r="J17" i="51" s="1"/>
  <c r="K20" i="51"/>
  <c r="K19" i="51" s="1"/>
  <c r="K18" i="51" s="1"/>
  <c r="K17" i="51" s="1"/>
  <c r="I32" i="51"/>
  <c r="I31" i="51" s="1"/>
  <c r="I30" i="51" s="1"/>
  <c r="I29" i="51" s="1"/>
  <c r="J32" i="51"/>
  <c r="K32" i="51"/>
  <c r="K31" i="51" s="1"/>
  <c r="K30" i="51" s="1"/>
  <c r="K29" i="51" s="1"/>
  <c r="I34" i="51"/>
  <c r="J34" i="51"/>
  <c r="K34" i="51"/>
  <c r="I39" i="51"/>
  <c r="J39" i="51"/>
  <c r="K39" i="51"/>
  <c r="K38" i="51" s="1"/>
  <c r="K37" i="51" s="1"/>
  <c r="K36" i="51" s="1"/>
  <c r="I41" i="51"/>
  <c r="J41" i="51"/>
  <c r="K41" i="51"/>
  <c r="I47" i="51"/>
  <c r="I46" i="51" s="1"/>
  <c r="I45" i="51" s="1"/>
  <c r="I44" i="51" s="1"/>
  <c r="J47" i="51"/>
  <c r="J46" i="51" s="1"/>
  <c r="J45" i="51" s="1"/>
  <c r="J44" i="51" s="1"/>
  <c r="K47" i="51"/>
  <c r="K46" i="51" s="1"/>
  <c r="K45" i="51" s="1"/>
  <c r="K44" i="51" s="1"/>
  <c r="K51" i="51"/>
  <c r="K50" i="51" s="1"/>
  <c r="K49" i="51" s="1"/>
  <c r="I52" i="51"/>
  <c r="I51" i="51" s="1"/>
  <c r="I50" i="51" s="1"/>
  <c r="I49" i="51" s="1"/>
  <c r="J52" i="51"/>
  <c r="J51" i="51" s="1"/>
  <c r="J50" i="51" s="1"/>
  <c r="J49" i="51" s="1"/>
  <c r="K52" i="51"/>
  <c r="I58" i="51"/>
  <c r="J58" i="51"/>
  <c r="K58" i="51"/>
  <c r="I60" i="51"/>
  <c r="J60" i="51"/>
  <c r="J57" i="51" s="1"/>
  <c r="J56" i="51" s="1"/>
  <c r="J55" i="51" s="1"/>
  <c r="K60" i="51"/>
  <c r="I65" i="51"/>
  <c r="I64" i="51" s="1"/>
  <c r="I63" i="51" s="1"/>
  <c r="I62" i="51" s="1"/>
  <c r="J65" i="51"/>
  <c r="J64" i="51" s="1"/>
  <c r="J63" i="51" s="1"/>
  <c r="J62" i="51" s="1"/>
  <c r="K65" i="51"/>
  <c r="K64" i="51" s="1"/>
  <c r="K63" i="51" s="1"/>
  <c r="K62" i="51" s="1"/>
  <c r="I68" i="51"/>
  <c r="I67" i="51" s="1"/>
  <c r="I69" i="51"/>
  <c r="J69" i="51"/>
  <c r="J68" i="51" s="1"/>
  <c r="J67" i="51" s="1"/>
  <c r="K69" i="51"/>
  <c r="K68" i="51" s="1"/>
  <c r="K67" i="51" s="1"/>
  <c r="I74" i="51"/>
  <c r="I73" i="51" s="1"/>
  <c r="I72" i="51" s="1"/>
  <c r="I75" i="51"/>
  <c r="J75" i="51"/>
  <c r="J74" i="51" s="1"/>
  <c r="J73" i="51" s="1"/>
  <c r="J72" i="51" s="1"/>
  <c r="K75" i="51"/>
  <c r="K74" i="51" s="1"/>
  <c r="K73" i="51" s="1"/>
  <c r="K72" i="51" s="1"/>
  <c r="I94" i="51"/>
  <c r="I93" i="51" s="1"/>
  <c r="I92" i="51" s="1"/>
  <c r="I91" i="51" s="1"/>
  <c r="J94" i="51"/>
  <c r="J93" i="51" s="1"/>
  <c r="J92" i="51" s="1"/>
  <c r="J91" i="51" s="1"/>
  <c r="K94" i="51"/>
  <c r="K93" i="51" s="1"/>
  <c r="K92" i="51" s="1"/>
  <c r="K91" i="51" s="1"/>
  <c r="J98" i="51"/>
  <c r="J97" i="51" s="1"/>
  <c r="J96" i="51" s="1"/>
  <c r="I99" i="51"/>
  <c r="I98" i="51" s="1"/>
  <c r="I97" i="51" s="1"/>
  <c r="I96" i="51" s="1"/>
  <c r="J99" i="51"/>
  <c r="K99" i="51"/>
  <c r="K98" i="51" s="1"/>
  <c r="K97" i="51" s="1"/>
  <c r="K96" i="51" s="1"/>
  <c r="I110" i="51"/>
  <c r="I109" i="51" s="1"/>
  <c r="I108" i="51" s="1"/>
  <c r="I107" i="51" s="1"/>
  <c r="J110" i="51"/>
  <c r="J109" i="51" s="1"/>
  <c r="J108" i="51" s="1"/>
  <c r="J107" i="51" s="1"/>
  <c r="K110" i="51"/>
  <c r="K109" i="51" s="1"/>
  <c r="K108" i="51" s="1"/>
  <c r="K107" i="51" s="1"/>
  <c r="I115" i="51"/>
  <c r="I114" i="51" s="1"/>
  <c r="I113" i="51" s="1"/>
  <c r="J115" i="51"/>
  <c r="J114" i="51" s="1"/>
  <c r="J113" i="51" s="1"/>
  <c r="J112" i="51" s="1"/>
  <c r="K115" i="51"/>
  <c r="K114" i="51" s="1"/>
  <c r="K113" i="51" s="1"/>
  <c r="I119" i="51"/>
  <c r="I118" i="51" s="1"/>
  <c r="I117" i="51" s="1"/>
  <c r="J119" i="51"/>
  <c r="J118" i="51" s="1"/>
  <c r="J117" i="51" s="1"/>
  <c r="K119" i="51"/>
  <c r="K118" i="51" s="1"/>
  <c r="K117" i="51" s="1"/>
  <c r="I123" i="51"/>
  <c r="I122" i="51" s="1"/>
  <c r="I121" i="51" s="1"/>
  <c r="I124" i="51"/>
  <c r="J124" i="51"/>
  <c r="J123" i="51" s="1"/>
  <c r="J122" i="51" s="1"/>
  <c r="J121" i="51" s="1"/>
  <c r="K124" i="51"/>
  <c r="K123" i="51" s="1"/>
  <c r="K122" i="51" s="1"/>
  <c r="K121" i="51" s="1"/>
  <c r="I128" i="51"/>
  <c r="I127" i="51" s="1"/>
  <c r="I126" i="51" s="1"/>
  <c r="I129" i="51"/>
  <c r="J129" i="51"/>
  <c r="J128" i="51" s="1"/>
  <c r="J127" i="51" s="1"/>
  <c r="J126" i="51" s="1"/>
  <c r="K129" i="51"/>
  <c r="K128" i="51" s="1"/>
  <c r="K127" i="51" s="1"/>
  <c r="K126" i="51" s="1"/>
  <c r="I133" i="51"/>
  <c r="J133" i="51"/>
  <c r="K133" i="51"/>
  <c r="I135" i="51"/>
  <c r="J135" i="51"/>
  <c r="K135" i="51"/>
  <c r="I138" i="51"/>
  <c r="J138" i="51"/>
  <c r="K138" i="51"/>
  <c r="I142" i="51"/>
  <c r="J142" i="51"/>
  <c r="K142" i="51"/>
  <c r="I144" i="51"/>
  <c r="J144" i="51"/>
  <c r="K144" i="51"/>
  <c r="I146" i="51"/>
  <c r="J146" i="51"/>
  <c r="K146" i="51"/>
  <c r="I149" i="51"/>
  <c r="J149" i="51"/>
  <c r="K149" i="51"/>
  <c r="I151" i="51"/>
  <c r="J151" i="51"/>
  <c r="K151" i="51"/>
  <c r="I155" i="51"/>
  <c r="J155" i="51"/>
  <c r="K155" i="51"/>
  <c r="K154" i="51" s="1"/>
  <c r="K153" i="51" s="1"/>
  <c r="I159" i="51"/>
  <c r="J159" i="51"/>
  <c r="K159" i="51"/>
  <c r="I166" i="51"/>
  <c r="J166" i="51"/>
  <c r="J165" i="51" s="1"/>
  <c r="J164" i="51" s="1"/>
  <c r="K166" i="51"/>
  <c r="I170" i="51"/>
  <c r="J170" i="51"/>
  <c r="K170" i="51"/>
  <c r="I173" i="51"/>
  <c r="I172" i="51" s="1"/>
  <c r="I174" i="51"/>
  <c r="J174" i="51"/>
  <c r="J173" i="51" s="1"/>
  <c r="J172" i="51" s="1"/>
  <c r="K174" i="51"/>
  <c r="K173" i="51" s="1"/>
  <c r="K172" i="51" s="1"/>
  <c r="I180" i="51"/>
  <c r="I179" i="51" s="1"/>
  <c r="I178" i="51" s="1"/>
  <c r="I177" i="51" s="1"/>
  <c r="I176" i="51" s="1"/>
  <c r="J180" i="51"/>
  <c r="J179" i="51" s="1"/>
  <c r="J178" i="51" s="1"/>
  <c r="J177" i="51" s="1"/>
  <c r="J176" i="51" s="1"/>
  <c r="K180" i="51"/>
  <c r="K179" i="51" s="1"/>
  <c r="K178" i="51" s="1"/>
  <c r="K177" i="51" s="1"/>
  <c r="K176" i="51" s="1"/>
  <c r="I187" i="51"/>
  <c r="I186" i="51" s="1"/>
  <c r="I185" i="51" s="1"/>
  <c r="I184" i="51" s="1"/>
  <c r="I183" i="51" s="1"/>
  <c r="J187" i="51"/>
  <c r="J186" i="51" s="1"/>
  <c r="J185" i="51" s="1"/>
  <c r="J184" i="51" s="1"/>
  <c r="J183" i="51" s="1"/>
  <c r="K187" i="51"/>
  <c r="K186" i="51" s="1"/>
  <c r="K185" i="51" s="1"/>
  <c r="K184" i="51" s="1"/>
  <c r="K183" i="51" s="1"/>
  <c r="I193" i="51"/>
  <c r="J193" i="51"/>
  <c r="K193" i="51"/>
  <c r="I195" i="51"/>
  <c r="J195" i="51"/>
  <c r="K195" i="51"/>
  <c r="I197" i="51"/>
  <c r="J197" i="51"/>
  <c r="K197" i="51"/>
  <c r="I201" i="51"/>
  <c r="I200" i="51" s="1"/>
  <c r="I199" i="51" s="1"/>
  <c r="J201" i="51"/>
  <c r="J200" i="51" s="1"/>
  <c r="J199" i="51" s="1"/>
  <c r="K201" i="51"/>
  <c r="K200" i="51" s="1"/>
  <c r="K199" i="51" s="1"/>
  <c r="I207" i="51"/>
  <c r="I206" i="51" s="1"/>
  <c r="I205" i="51" s="1"/>
  <c r="I204" i="51" s="1"/>
  <c r="J207" i="51"/>
  <c r="J206" i="51" s="1"/>
  <c r="J205" i="51" s="1"/>
  <c r="J204" i="51" s="1"/>
  <c r="K207" i="51"/>
  <c r="K206" i="51" s="1"/>
  <c r="K205" i="51" s="1"/>
  <c r="K204" i="51" s="1"/>
  <c r="I212" i="51"/>
  <c r="I211" i="51" s="1"/>
  <c r="I210" i="51" s="1"/>
  <c r="I209" i="51" s="1"/>
  <c r="J212" i="51"/>
  <c r="J211" i="51" s="1"/>
  <c r="J210" i="51" s="1"/>
  <c r="J209" i="51" s="1"/>
  <c r="K212" i="51"/>
  <c r="K211" i="51" s="1"/>
  <c r="K210" i="51" s="1"/>
  <c r="K209" i="51" s="1"/>
  <c r="I217" i="51"/>
  <c r="J217" i="51"/>
  <c r="K217" i="51"/>
  <c r="I219" i="51"/>
  <c r="J219" i="51"/>
  <c r="K219" i="51"/>
  <c r="I221" i="51"/>
  <c r="J221" i="51"/>
  <c r="K221" i="51"/>
  <c r="I226" i="51"/>
  <c r="I225" i="51" s="1"/>
  <c r="I224" i="51" s="1"/>
  <c r="I223" i="51" s="1"/>
  <c r="J226" i="51"/>
  <c r="J225" i="51" s="1"/>
  <c r="J224" i="51" s="1"/>
  <c r="J223" i="51" s="1"/>
  <c r="K226" i="51"/>
  <c r="K225" i="51" s="1"/>
  <c r="K224" i="51" s="1"/>
  <c r="K223" i="51" s="1"/>
  <c r="K232" i="51"/>
  <c r="K231" i="51" s="1"/>
  <c r="K230" i="51" s="1"/>
  <c r="K229" i="51" s="1"/>
  <c r="I233" i="51"/>
  <c r="I232" i="51" s="1"/>
  <c r="I231" i="51" s="1"/>
  <c r="I230" i="51" s="1"/>
  <c r="I229" i="51" s="1"/>
  <c r="J233" i="51"/>
  <c r="J232" i="51" s="1"/>
  <c r="J231" i="51" s="1"/>
  <c r="J230" i="51" s="1"/>
  <c r="J229" i="51" s="1"/>
  <c r="K233" i="51"/>
  <c r="I239" i="51"/>
  <c r="I238" i="51" s="1"/>
  <c r="I237" i="51" s="1"/>
  <c r="J239" i="51"/>
  <c r="J238" i="51" s="1"/>
  <c r="J237" i="51" s="1"/>
  <c r="K239" i="51"/>
  <c r="K238" i="51" s="1"/>
  <c r="K237" i="51" s="1"/>
  <c r="I243" i="51"/>
  <c r="J243" i="51"/>
  <c r="J242" i="51" s="1"/>
  <c r="J241" i="51" s="1"/>
  <c r="K243" i="51"/>
  <c r="I245" i="51"/>
  <c r="J245" i="51"/>
  <c r="K245" i="51"/>
  <c r="I247" i="51"/>
  <c r="J247" i="51"/>
  <c r="K247" i="51"/>
  <c r="I255" i="51"/>
  <c r="I254" i="51" s="1"/>
  <c r="I253" i="51" s="1"/>
  <c r="I252" i="51" s="1"/>
  <c r="I251" i="51" s="1"/>
  <c r="I250" i="51" s="1"/>
  <c r="J255" i="51"/>
  <c r="J254" i="51" s="1"/>
  <c r="J253" i="51" s="1"/>
  <c r="J252" i="51" s="1"/>
  <c r="J251" i="51" s="1"/>
  <c r="J250" i="51" s="1"/>
  <c r="K255" i="51"/>
  <c r="K254" i="51" s="1"/>
  <c r="K253" i="51" s="1"/>
  <c r="K252" i="51" s="1"/>
  <c r="K251" i="51" s="1"/>
  <c r="K250" i="51" s="1"/>
  <c r="J351" i="51"/>
  <c r="J350" i="51" s="1"/>
  <c r="J349" i="51" s="1"/>
  <c r="J348" i="51" s="1"/>
  <c r="K351" i="51"/>
  <c r="K350" i="51" s="1"/>
  <c r="K349" i="51" s="1"/>
  <c r="K348" i="51" s="1"/>
  <c r="I352" i="51"/>
  <c r="I351" i="51" s="1"/>
  <c r="I350" i="51" s="1"/>
  <c r="I349" i="51" s="1"/>
  <c r="I348" i="51" s="1"/>
  <c r="J352" i="51"/>
  <c r="K352" i="51"/>
  <c r="I391" i="51"/>
  <c r="I390" i="51" s="1"/>
  <c r="J391" i="51"/>
  <c r="J390" i="51" s="1"/>
  <c r="K391" i="51"/>
  <c r="K390" i="51" s="1"/>
  <c r="K393" i="51"/>
  <c r="I394" i="51"/>
  <c r="I393" i="51" s="1"/>
  <c r="J394" i="51"/>
  <c r="J393" i="51" s="1"/>
  <c r="K394" i="51"/>
  <c r="I398" i="51"/>
  <c r="I397" i="51" s="1"/>
  <c r="I396" i="51" s="1"/>
  <c r="J398" i="51"/>
  <c r="J397" i="51" s="1"/>
  <c r="J396" i="51" s="1"/>
  <c r="K398" i="51"/>
  <c r="K397" i="51" s="1"/>
  <c r="K396" i="51" s="1"/>
  <c r="I399" i="51"/>
  <c r="J399" i="51"/>
  <c r="K399" i="51"/>
  <c r="K304" i="51" l="1"/>
  <c r="K303" i="51" s="1"/>
  <c r="K258" i="51"/>
  <c r="J132" i="51"/>
  <c r="J131" i="51" s="1"/>
  <c r="J258" i="51"/>
  <c r="I304" i="51"/>
  <c r="I303" i="51" s="1"/>
  <c r="K273" i="51"/>
  <c r="K272" i="51" s="1"/>
  <c r="K271" i="51" s="1"/>
  <c r="K270" i="51" s="1"/>
  <c r="K257" i="51" s="1"/>
  <c r="I242" i="51"/>
  <c r="I241" i="51" s="1"/>
  <c r="I236" i="51" s="1"/>
  <c r="I235" i="51" s="1"/>
  <c r="I228" i="51" s="1"/>
  <c r="K216" i="51"/>
  <c r="K215" i="51" s="1"/>
  <c r="K214" i="51" s="1"/>
  <c r="J154" i="51"/>
  <c r="J153" i="51" s="1"/>
  <c r="K57" i="51"/>
  <c r="K56" i="51" s="1"/>
  <c r="K55" i="51" s="1"/>
  <c r="J284" i="51"/>
  <c r="J283" i="51" s="1"/>
  <c r="I380" i="51"/>
  <c r="I379" i="51" s="1"/>
  <c r="I389" i="51"/>
  <c r="I378" i="51" s="1"/>
  <c r="J273" i="51"/>
  <c r="J272" i="51" s="1"/>
  <c r="J271" i="51" s="1"/>
  <c r="J270" i="51" s="1"/>
  <c r="I284" i="51"/>
  <c r="I283" i="51" s="1"/>
  <c r="J304" i="51"/>
  <c r="J303" i="51" s="1"/>
  <c r="I154" i="51"/>
  <c r="I153" i="51" s="1"/>
  <c r="I38" i="51"/>
  <c r="I37" i="51" s="1"/>
  <c r="I36" i="51" s="1"/>
  <c r="K83" i="51"/>
  <c r="K77" i="51" s="1"/>
  <c r="K284" i="51"/>
  <c r="K334" i="51"/>
  <c r="K364" i="51"/>
  <c r="K363" i="51" s="1"/>
  <c r="K362" i="51" s="1"/>
  <c r="K361" i="51" s="1"/>
  <c r="J364" i="51"/>
  <c r="J363" i="51" s="1"/>
  <c r="J362" i="51" s="1"/>
  <c r="J361" i="51" s="1"/>
  <c r="J404" i="51"/>
  <c r="J403" i="51" s="1"/>
  <c r="K404" i="51"/>
  <c r="K403" i="51" s="1"/>
  <c r="I404" i="51"/>
  <c r="I403" i="51" s="1"/>
  <c r="I402" i="51" s="1"/>
  <c r="I401" i="51" s="1"/>
  <c r="K380" i="51"/>
  <c r="K379" i="51" s="1"/>
  <c r="J380" i="51"/>
  <c r="J379" i="51" s="1"/>
  <c r="K402" i="51"/>
  <c r="K401" i="51" s="1"/>
  <c r="I83" i="51"/>
  <c r="I77" i="51" s="1"/>
  <c r="I364" i="51"/>
  <c r="I363" i="51" s="1"/>
  <c r="I362" i="51" s="1"/>
  <c r="I361" i="51" s="1"/>
  <c r="J402" i="51"/>
  <c r="J401" i="51" s="1"/>
  <c r="I273" i="51"/>
  <c r="I272" i="51" s="1"/>
  <c r="I271" i="51" s="1"/>
  <c r="I270" i="51" s="1"/>
  <c r="I257" i="51" s="1"/>
  <c r="K333" i="51"/>
  <c r="J334" i="51"/>
  <c r="J333" i="51" s="1"/>
  <c r="I333" i="51"/>
  <c r="J77" i="51"/>
  <c r="K203" i="51"/>
  <c r="K242" i="51"/>
  <c r="K241" i="51" s="1"/>
  <c r="K236" i="51" s="1"/>
  <c r="K235" i="51" s="1"/>
  <c r="K228" i="51" s="1"/>
  <c r="I141" i="51"/>
  <c r="I140" i="51" s="1"/>
  <c r="I132" i="51"/>
  <c r="I131" i="51" s="1"/>
  <c r="K389" i="51"/>
  <c r="K378" i="51" s="1"/>
  <c r="K377" i="51" s="1"/>
  <c r="K354" i="51" s="1"/>
  <c r="J216" i="51"/>
  <c r="J215" i="51" s="1"/>
  <c r="J214" i="51" s="1"/>
  <c r="J203" i="51" s="1"/>
  <c r="I216" i="51"/>
  <c r="I215" i="51" s="1"/>
  <c r="I214" i="51" s="1"/>
  <c r="I203" i="51" s="1"/>
  <c r="K165" i="51"/>
  <c r="K164" i="51" s="1"/>
  <c r="I112" i="51"/>
  <c r="J38" i="51"/>
  <c r="J37" i="51" s="1"/>
  <c r="J36" i="51" s="1"/>
  <c r="K192" i="51"/>
  <c r="K191" i="51" s="1"/>
  <c r="K190" i="51" s="1"/>
  <c r="K189" i="51" s="1"/>
  <c r="I192" i="51"/>
  <c r="I191" i="51" s="1"/>
  <c r="I190" i="51" s="1"/>
  <c r="I189" i="51" s="1"/>
  <c r="I165" i="51"/>
  <c r="I164" i="51" s="1"/>
  <c r="I163" i="51" s="1"/>
  <c r="I162" i="51" s="1"/>
  <c r="I161" i="51" s="1"/>
  <c r="I57" i="51"/>
  <c r="I56" i="51" s="1"/>
  <c r="I55" i="51" s="1"/>
  <c r="I28" i="51" s="1"/>
  <c r="I377" i="51"/>
  <c r="I354" i="51" s="1"/>
  <c r="J163" i="51"/>
  <c r="J162" i="51" s="1"/>
  <c r="J161" i="51" s="1"/>
  <c r="J141" i="51"/>
  <c r="J140" i="51" s="1"/>
  <c r="J389" i="51"/>
  <c r="J378" i="51" s="1"/>
  <c r="J377" i="51" s="1"/>
  <c r="J354" i="51" s="1"/>
  <c r="K163" i="51"/>
  <c r="K162" i="51" s="1"/>
  <c r="K161" i="51" s="1"/>
  <c r="K141" i="51"/>
  <c r="K140" i="51" s="1"/>
  <c r="K28" i="51"/>
  <c r="J236" i="51"/>
  <c r="J235" i="51" s="1"/>
  <c r="J228" i="51" s="1"/>
  <c r="K112" i="51"/>
  <c r="J192" i="51"/>
  <c r="J191" i="51" s="1"/>
  <c r="J190" i="51" s="1"/>
  <c r="J189" i="51" s="1"/>
  <c r="K132" i="51"/>
  <c r="K131" i="51" s="1"/>
  <c r="J31" i="51"/>
  <c r="J30" i="51" s="1"/>
  <c r="J29" i="51" s="1"/>
  <c r="J282" i="51" l="1"/>
  <c r="J281" i="51" s="1"/>
  <c r="J280" i="51" s="1"/>
  <c r="I282" i="51"/>
  <c r="I281" i="51" s="1"/>
  <c r="I280" i="51" s="1"/>
  <c r="J257" i="51"/>
  <c r="J101" i="51"/>
  <c r="J16" i="51" s="1"/>
  <c r="I101" i="51"/>
  <c r="I16" i="51" s="1"/>
  <c r="K101" i="51"/>
  <c r="K16" i="51" s="1"/>
  <c r="K283" i="51"/>
  <c r="K282" i="51" s="1"/>
  <c r="K281" i="51" s="1"/>
  <c r="K280" i="51" s="1"/>
  <c r="K182" i="51"/>
  <c r="J182" i="51"/>
  <c r="J28" i="51"/>
  <c r="I182" i="51"/>
  <c r="J15" i="51" l="1"/>
  <c r="K15" i="51"/>
  <c r="I15" i="51"/>
  <c r="E30" i="42"/>
  <c r="J532" i="2"/>
  <c r="I532" i="2"/>
  <c r="H532" i="2"/>
  <c r="K809" i="51"/>
  <c r="K808" i="51" s="1"/>
  <c r="K807" i="51" s="1"/>
  <c r="J809" i="51"/>
  <c r="J808" i="51" s="1"/>
  <c r="J807" i="51" s="1"/>
  <c r="I809" i="51"/>
  <c r="I808" i="51" s="1"/>
  <c r="I807" i="51" s="1"/>
  <c r="J144" i="2" l="1"/>
  <c r="H392" i="40" s="1"/>
  <c r="I144" i="2"/>
  <c r="G392" i="40" s="1"/>
  <c r="H144" i="2"/>
  <c r="F392" i="40" s="1"/>
  <c r="K452" i="51"/>
  <c r="J452" i="51"/>
  <c r="I452" i="51"/>
  <c r="K785" i="51" l="1"/>
  <c r="J785" i="51"/>
  <c r="I785" i="51"/>
  <c r="K787" i="51"/>
  <c r="J787" i="51"/>
  <c r="I787" i="51"/>
  <c r="K769" i="51"/>
  <c r="J769" i="51"/>
  <c r="I769" i="51"/>
  <c r="K767" i="51"/>
  <c r="J767" i="51"/>
  <c r="I767" i="51"/>
  <c r="H485" i="2"/>
  <c r="H503" i="2"/>
  <c r="H45" i="40"/>
  <c r="G45" i="40"/>
  <c r="H25" i="40"/>
  <c r="G25" i="40"/>
  <c r="K763" i="51"/>
  <c r="J763" i="51"/>
  <c r="I763" i="51"/>
  <c r="K783" i="51"/>
  <c r="J783" i="51"/>
  <c r="I783" i="51"/>
  <c r="J503" i="2"/>
  <c r="I503" i="2"/>
  <c r="J485" i="2"/>
  <c r="I485" i="2"/>
  <c r="F46" i="40" l="1"/>
  <c r="F45" i="40" s="1"/>
  <c r="F26" i="40"/>
  <c r="F25" i="40" s="1"/>
  <c r="J380" i="2" l="1"/>
  <c r="H212" i="40" s="1"/>
  <c r="H211" i="40" s="1"/>
  <c r="H210" i="40" s="1"/>
  <c r="I380" i="2"/>
  <c r="I379" i="2" s="1"/>
  <c r="I378" i="2" s="1"/>
  <c r="H380" i="2"/>
  <c r="H379" i="2" s="1"/>
  <c r="H378" i="2" s="1"/>
  <c r="K609" i="51"/>
  <c r="K608" i="51" s="1"/>
  <c r="J609" i="51"/>
  <c r="J608" i="51" s="1"/>
  <c r="I609" i="51"/>
  <c r="I608" i="51" s="1"/>
  <c r="J379" i="2" l="1"/>
  <c r="J378" i="2" s="1"/>
  <c r="F212" i="40"/>
  <c r="F211" i="40" s="1"/>
  <c r="F210" i="40" s="1"/>
  <c r="G212" i="40"/>
  <c r="G211" i="40" s="1"/>
  <c r="G210" i="40" s="1"/>
  <c r="J335" i="2" l="1"/>
  <c r="H165" i="40" s="1"/>
  <c r="H164" i="40" s="1"/>
  <c r="I335" i="2"/>
  <c r="I334" i="2" s="1"/>
  <c r="H335" i="2"/>
  <c r="H334" i="2" s="1"/>
  <c r="J333" i="2"/>
  <c r="J332" i="2" s="1"/>
  <c r="I333" i="2"/>
  <c r="I332" i="2" s="1"/>
  <c r="H333" i="2"/>
  <c r="H332" i="2" s="1"/>
  <c r="J331" i="2"/>
  <c r="J330" i="2" s="1"/>
  <c r="I331" i="2"/>
  <c r="I330" i="2" s="1"/>
  <c r="H331" i="2"/>
  <c r="H330" i="2" s="1"/>
  <c r="K560" i="51"/>
  <c r="J560" i="51"/>
  <c r="I560" i="51"/>
  <c r="K562" i="51"/>
  <c r="J562" i="51"/>
  <c r="I562" i="51"/>
  <c r="K564" i="51"/>
  <c r="J564" i="51"/>
  <c r="I564" i="51"/>
  <c r="F163" i="40" l="1"/>
  <c r="F162" i="40" s="1"/>
  <c r="G163" i="40"/>
  <c r="G162" i="40" s="1"/>
  <c r="F165" i="40"/>
  <c r="F164" i="40" s="1"/>
  <c r="G165" i="40"/>
  <c r="G164" i="40" s="1"/>
  <c r="G161" i="40"/>
  <c r="G160" i="40" s="1"/>
  <c r="J334" i="2"/>
  <c r="H161" i="40"/>
  <c r="H160" i="40" s="1"/>
  <c r="H163" i="40"/>
  <c r="H162" i="40" s="1"/>
  <c r="F161" i="40"/>
  <c r="F160" i="40" s="1"/>
  <c r="J666" i="2"/>
  <c r="H477" i="40" s="1"/>
  <c r="I666" i="2"/>
  <c r="G477" i="40" s="1"/>
  <c r="F18" i="42" l="1"/>
  <c r="D18" i="42"/>
  <c r="F21" i="42"/>
  <c r="E21" i="42"/>
  <c r="E18" i="42" s="1"/>
  <c r="D21" i="42"/>
  <c r="D17" i="42"/>
  <c r="F19" i="42"/>
  <c r="E19" i="42"/>
  <c r="D19" i="42"/>
  <c r="E17" i="42" l="1"/>
  <c r="F17" i="42"/>
  <c r="H463" i="40" l="1"/>
  <c r="G463" i="40"/>
  <c r="H462" i="40"/>
  <c r="G462" i="40"/>
  <c r="H104" i="2" l="1"/>
  <c r="J103" i="2"/>
  <c r="J102" i="2" s="1"/>
  <c r="J101" i="2" s="1"/>
  <c r="J100" i="2" s="1"/>
  <c r="I103" i="2"/>
  <c r="I102" i="2" s="1"/>
  <c r="I101" i="2" s="1"/>
  <c r="I100" i="2" s="1"/>
  <c r="H103" i="2" l="1"/>
  <c r="H102" i="2" s="1"/>
  <c r="H101" i="2" s="1"/>
  <c r="H100" i="2" s="1"/>
  <c r="F464" i="40"/>
  <c r="J199" i="2"/>
  <c r="J198" i="2" s="1"/>
  <c r="J197" i="2" s="1"/>
  <c r="I199" i="2"/>
  <c r="I198" i="2" s="1"/>
  <c r="I197" i="2" s="1"/>
  <c r="I196" i="2" s="1"/>
  <c r="I195" i="2" s="1"/>
  <c r="I194" i="2" s="1"/>
  <c r="H199" i="2"/>
  <c r="H198" i="2" s="1"/>
  <c r="H197" i="2" s="1"/>
  <c r="H196" i="2" s="1"/>
  <c r="H195" i="2" s="1"/>
  <c r="H194" i="2" s="1"/>
  <c r="F462" i="40" l="1"/>
  <c r="F463" i="40"/>
  <c r="G380" i="40"/>
  <c r="G379" i="40" s="1"/>
  <c r="G378" i="40" s="1"/>
  <c r="G377" i="40" s="1"/>
  <c r="F380" i="40"/>
  <c r="F379" i="40" s="1"/>
  <c r="F378" i="40" s="1"/>
  <c r="F377" i="40" s="1"/>
  <c r="J196" i="2"/>
  <c r="J195" i="2" s="1"/>
  <c r="J194" i="2" s="1"/>
  <c r="H380" i="40"/>
  <c r="H379" i="40" s="1"/>
  <c r="H378" i="40" s="1"/>
  <c r="H377" i="40" s="1"/>
  <c r="J355" i="2" l="1"/>
  <c r="H185" i="40" s="1"/>
  <c r="H184" i="40" s="1"/>
  <c r="I355" i="2"/>
  <c r="I354" i="2" s="1"/>
  <c r="H355" i="2"/>
  <c r="H354" i="2" s="1"/>
  <c r="J339" i="2"/>
  <c r="J338" i="2" s="1"/>
  <c r="I339" i="2"/>
  <c r="I338" i="2" s="1"/>
  <c r="J329" i="2"/>
  <c r="J328" i="2" s="1"/>
  <c r="I329" i="2"/>
  <c r="I328" i="2" s="1"/>
  <c r="H339" i="2"/>
  <c r="F169" i="40" s="1"/>
  <c r="F168" i="40" s="1"/>
  <c r="H329" i="2"/>
  <c r="H328" i="2" s="1"/>
  <c r="K584" i="51"/>
  <c r="J584" i="51"/>
  <c r="I584" i="51"/>
  <c r="K568" i="51"/>
  <c r="K558" i="51"/>
  <c r="J568" i="51"/>
  <c r="I568" i="51"/>
  <c r="J558" i="51"/>
  <c r="I558" i="51"/>
  <c r="H159" i="40" l="1"/>
  <c r="H158" i="40" s="1"/>
  <c r="G169" i="40"/>
  <c r="G168" i="40" s="1"/>
  <c r="F185" i="40"/>
  <c r="F184" i="40" s="1"/>
  <c r="F159" i="40"/>
  <c r="F158" i="40" s="1"/>
  <c r="G185" i="40"/>
  <c r="G184" i="40" s="1"/>
  <c r="J354" i="2"/>
  <c r="H338" i="2"/>
  <c r="H169" i="40"/>
  <c r="H168" i="40" s="1"/>
  <c r="G159" i="40"/>
  <c r="G158" i="40" s="1"/>
  <c r="K454" i="51"/>
  <c r="K451" i="51" s="1"/>
  <c r="J454" i="51"/>
  <c r="J451" i="51" s="1"/>
  <c r="I454" i="51"/>
  <c r="I451" i="51" s="1"/>
  <c r="J148" i="2"/>
  <c r="H396" i="40" s="1"/>
  <c r="I148" i="2"/>
  <c r="G396" i="40" s="1"/>
  <c r="H148" i="2"/>
  <c r="F396" i="40" s="1"/>
  <c r="J274" i="2"/>
  <c r="J273" i="2" s="1"/>
  <c r="J272" i="2" s="1"/>
  <c r="J271" i="2" s="1"/>
  <c r="J270" i="2" s="1"/>
  <c r="J269" i="2" s="1"/>
  <c r="J268" i="2" s="1"/>
  <c r="I274" i="2"/>
  <c r="I273" i="2" s="1"/>
  <c r="I272" i="2" s="1"/>
  <c r="I271" i="2" s="1"/>
  <c r="I270" i="2" s="1"/>
  <c r="I269" i="2" s="1"/>
  <c r="I268" i="2" s="1"/>
  <c r="H274" i="2"/>
  <c r="H273" i="2" s="1"/>
  <c r="H272" i="2" s="1"/>
  <c r="H271" i="2" s="1"/>
  <c r="H270" i="2" s="1"/>
  <c r="H269" i="2" s="1"/>
  <c r="H268" i="2" s="1"/>
  <c r="G264" i="40" l="1"/>
  <c r="G263" i="40" s="1"/>
  <c r="G262" i="40" s="1"/>
  <c r="G261" i="40" s="1"/>
  <c r="G260" i="40" s="1"/>
  <c r="H264" i="40"/>
  <c r="H263" i="40" s="1"/>
  <c r="F264" i="40"/>
  <c r="F263" i="40" s="1"/>
  <c r="H262" i="40" l="1"/>
  <c r="H261" i="40" s="1"/>
  <c r="H260" i="40" s="1"/>
  <c r="F262" i="40"/>
  <c r="F261" i="40" s="1"/>
  <c r="F260" i="40" s="1"/>
  <c r="J507" i="2"/>
  <c r="I507" i="2"/>
  <c r="H507" i="2"/>
  <c r="J489" i="2"/>
  <c r="I489" i="2"/>
  <c r="H489" i="2"/>
  <c r="I165" i="2" l="1"/>
  <c r="J165" i="2"/>
  <c r="I236" i="2"/>
  <c r="J236" i="2"/>
  <c r="I262" i="2"/>
  <c r="J262" i="2"/>
  <c r="I286" i="2"/>
  <c r="J286" i="2"/>
  <c r="H456" i="40" l="1"/>
  <c r="G456" i="40"/>
  <c r="H279" i="40"/>
  <c r="H278" i="40" s="1"/>
  <c r="G279" i="40"/>
  <c r="G278" i="40" s="1"/>
  <c r="H277" i="40"/>
  <c r="H276" i="40" s="1"/>
  <c r="G277" i="40"/>
  <c r="G276" i="40" s="1"/>
  <c r="H120" i="40"/>
  <c r="G120" i="40"/>
  <c r="H48" i="40"/>
  <c r="H47" i="40" s="1"/>
  <c r="G48" i="40"/>
  <c r="G47" i="40" s="1"/>
  <c r="H30" i="40"/>
  <c r="H29" i="40" s="1"/>
  <c r="G30" i="40"/>
  <c r="G29" i="40" s="1"/>
  <c r="J665" i="2"/>
  <c r="I665" i="2"/>
  <c r="G388" i="40" s="1"/>
  <c r="G387" i="40" s="1"/>
  <c r="G386" i="40" s="1"/>
  <c r="J659" i="2"/>
  <c r="J658" i="2" s="1"/>
  <c r="J657" i="2" s="1"/>
  <c r="J656" i="2" s="1"/>
  <c r="J655" i="2" s="1"/>
  <c r="J654" i="2" s="1"/>
  <c r="I659" i="2"/>
  <c r="J652" i="2"/>
  <c r="H303" i="40" s="1"/>
  <c r="I652" i="2"/>
  <c r="G303" i="40" s="1"/>
  <c r="J651" i="2"/>
  <c r="I651" i="2"/>
  <c r="J644" i="2"/>
  <c r="I644" i="2"/>
  <c r="I643" i="2" s="1"/>
  <c r="I642" i="2" s="1"/>
  <c r="I641" i="2" s="1"/>
  <c r="J640" i="2"/>
  <c r="J639" i="2" s="1"/>
  <c r="J638" i="2" s="1"/>
  <c r="J637" i="2" s="1"/>
  <c r="I640" i="2"/>
  <c r="J636" i="2"/>
  <c r="J635" i="2" s="1"/>
  <c r="I636" i="2"/>
  <c r="G71" i="40" s="1"/>
  <c r="G70" i="40" s="1"/>
  <c r="J634" i="2"/>
  <c r="H69" i="40" s="1"/>
  <c r="I634" i="2"/>
  <c r="G69" i="40" s="1"/>
  <c r="J633" i="2"/>
  <c r="H68" i="40" s="1"/>
  <c r="I633" i="2"/>
  <c r="J631" i="2"/>
  <c r="H66" i="40" s="1"/>
  <c r="I631" i="2"/>
  <c r="G66" i="40" s="1"/>
  <c r="J630" i="2"/>
  <c r="I630" i="2"/>
  <c r="G65" i="40" s="1"/>
  <c r="J624" i="2"/>
  <c r="J623" i="2" s="1"/>
  <c r="J622" i="2" s="1"/>
  <c r="J621" i="2" s="1"/>
  <c r="J620" i="2" s="1"/>
  <c r="I624" i="2"/>
  <c r="I623" i="2" s="1"/>
  <c r="I622" i="2" s="1"/>
  <c r="I621" i="2" s="1"/>
  <c r="I620" i="2" s="1"/>
  <c r="J619" i="2"/>
  <c r="I619" i="2"/>
  <c r="G118" i="40" s="1"/>
  <c r="G117" i="40" s="1"/>
  <c r="J614" i="2"/>
  <c r="J613" i="2" s="1"/>
  <c r="J612" i="2" s="1"/>
  <c r="I614" i="2"/>
  <c r="I613" i="2" s="1"/>
  <c r="I612" i="2" s="1"/>
  <c r="J611" i="2"/>
  <c r="I611" i="2"/>
  <c r="G103" i="40" s="1"/>
  <c r="G102" i="40" s="1"/>
  <c r="J607" i="2"/>
  <c r="H93" i="40" s="1"/>
  <c r="H92" i="40" s="1"/>
  <c r="I607" i="2"/>
  <c r="J605" i="2"/>
  <c r="I605" i="2"/>
  <c r="I604" i="2" s="1"/>
  <c r="J603" i="2"/>
  <c r="H89" i="40" s="1"/>
  <c r="H88" i="40" s="1"/>
  <c r="I603" i="2"/>
  <c r="J601" i="2"/>
  <c r="H75" i="40" s="1"/>
  <c r="H74" i="40" s="1"/>
  <c r="I601" i="2"/>
  <c r="J595" i="2"/>
  <c r="I595" i="2"/>
  <c r="J593" i="2"/>
  <c r="H223" i="40" s="1"/>
  <c r="I593" i="2"/>
  <c r="G223" i="40" s="1"/>
  <c r="J592" i="2"/>
  <c r="I592" i="2"/>
  <c r="G222" i="40" s="1"/>
  <c r="J590" i="2"/>
  <c r="J589" i="2" s="1"/>
  <c r="I590" i="2"/>
  <c r="G220" i="40" s="1"/>
  <c r="G219" i="40" s="1"/>
  <c r="J586" i="2"/>
  <c r="I586" i="2"/>
  <c r="I585" i="2" s="1"/>
  <c r="J584" i="2"/>
  <c r="J583" i="2" s="1"/>
  <c r="I584" i="2"/>
  <c r="I583" i="2" s="1"/>
  <c r="J582" i="2"/>
  <c r="J581" i="2" s="1"/>
  <c r="I582" i="2"/>
  <c r="I581" i="2" s="1"/>
  <c r="J579" i="2"/>
  <c r="J578" i="2" s="1"/>
  <c r="I579" i="2"/>
  <c r="I578" i="2" s="1"/>
  <c r="J577" i="2"/>
  <c r="I577" i="2"/>
  <c r="G127" i="40" s="1"/>
  <c r="G126" i="40" s="1"/>
  <c r="J575" i="2"/>
  <c r="H125" i="40" s="1"/>
  <c r="H124" i="40" s="1"/>
  <c r="I575" i="2"/>
  <c r="I574" i="2" s="1"/>
  <c r="J570" i="2"/>
  <c r="H87" i="40" s="1"/>
  <c r="I570" i="2"/>
  <c r="G87" i="40" s="1"/>
  <c r="J569" i="2"/>
  <c r="I569" i="2"/>
  <c r="G86" i="40" s="1"/>
  <c r="J567" i="2"/>
  <c r="H84" i="40" s="1"/>
  <c r="I567" i="2"/>
  <c r="G84" i="40" s="1"/>
  <c r="J566" i="2"/>
  <c r="I566" i="2"/>
  <c r="J564" i="2"/>
  <c r="H81" i="40" s="1"/>
  <c r="I564" i="2"/>
  <c r="G81" i="40" s="1"/>
  <c r="J563" i="2"/>
  <c r="I563" i="2"/>
  <c r="J561" i="2"/>
  <c r="H78" i="40" s="1"/>
  <c r="I561" i="2"/>
  <c r="J560" i="2"/>
  <c r="H77" i="40" s="1"/>
  <c r="I560" i="2"/>
  <c r="G77" i="40" s="1"/>
  <c r="J554" i="2"/>
  <c r="J553" i="2" s="1"/>
  <c r="J552" i="2" s="1"/>
  <c r="J551" i="2" s="1"/>
  <c r="J550" i="2" s="1"/>
  <c r="J549" i="2" s="1"/>
  <c r="I554" i="2"/>
  <c r="I553" i="2" s="1"/>
  <c r="I552" i="2" s="1"/>
  <c r="I551" i="2" s="1"/>
  <c r="I550" i="2" s="1"/>
  <c r="I549" i="2" s="1"/>
  <c r="J547" i="2"/>
  <c r="I547" i="2"/>
  <c r="J541" i="2"/>
  <c r="J540" i="2" s="1"/>
  <c r="J539" i="2" s="1"/>
  <c r="J538" i="2" s="1"/>
  <c r="J537" i="2" s="1"/>
  <c r="I541" i="2"/>
  <c r="I540" i="2" s="1"/>
  <c r="I539" i="2" s="1"/>
  <c r="I538" i="2" s="1"/>
  <c r="I537" i="2" s="1"/>
  <c r="J536" i="2"/>
  <c r="J535" i="2" s="1"/>
  <c r="J534" i="2" s="1"/>
  <c r="J533" i="2" s="1"/>
  <c r="I536" i="2"/>
  <c r="I531" i="2"/>
  <c r="I530" i="2" s="1"/>
  <c r="I529" i="2" s="1"/>
  <c r="J520" i="2"/>
  <c r="J519" i="2" s="1"/>
  <c r="J518" i="2" s="1"/>
  <c r="J517" i="2" s="1"/>
  <c r="I520" i="2"/>
  <c r="I519" i="2" s="1"/>
  <c r="I518" i="2" s="1"/>
  <c r="I517" i="2" s="1"/>
  <c r="J516" i="2"/>
  <c r="J515" i="2" s="1"/>
  <c r="J514" i="2" s="1"/>
  <c r="J513" i="2" s="1"/>
  <c r="J512" i="2" s="1"/>
  <c r="I516" i="2"/>
  <c r="I515" i="2" s="1"/>
  <c r="I514" i="2" s="1"/>
  <c r="I513" i="2" s="1"/>
  <c r="I512" i="2" s="1"/>
  <c r="H51" i="40"/>
  <c r="G51" i="40"/>
  <c r="J506" i="2"/>
  <c r="H44" i="40" s="1"/>
  <c r="H43" i="40" s="1"/>
  <c r="I506" i="2"/>
  <c r="I505" i="2" s="1"/>
  <c r="H42" i="40"/>
  <c r="G42" i="40"/>
  <c r="H41" i="40"/>
  <c r="I501" i="2"/>
  <c r="G41" i="40" s="1"/>
  <c r="H40" i="40"/>
  <c r="G40" i="40"/>
  <c r="J496" i="2"/>
  <c r="I496" i="2"/>
  <c r="G36" i="40" s="1"/>
  <c r="G35" i="40" s="1"/>
  <c r="H33" i="40"/>
  <c r="G33" i="40"/>
  <c r="J487" i="2"/>
  <c r="I487" i="2"/>
  <c r="H24" i="40"/>
  <c r="G24" i="40"/>
  <c r="J483" i="2"/>
  <c r="H23" i="40" s="1"/>
  <c r="I483" i="2"/>
  <c r="H22" i="40"/>
  <c r="G22" i="40"/>
  <c r="J475" i="2"/>
  <c r="J474" i="2" s="1"/>
  <c r="J473" i="2" s="1"/>
  <c r="J472" i="2" s="1"/>
  <c r="J471" i="2" s="1"/>
  <c r="I475" i="2"/>
  <c r="I474" i="2" s="1"/>
  <c r="I473" i="2" s="1"/>
  <c r="I472" i="2" s="1"/>
  <c r="I471" i="2" s="1"/>
  <c r="J470" i="2"/>
  <c r="J469" i="2" s="1"/>
  <c r="J468" i="2" s="1"/>
  <c r="J467" i="2" s="1"/>
  <c r="J466" i="2" s="1"/>
  <c r="I470" i="2"/>
  <c r="I469" i="2" s="1"/>
  <c r="I468" i="2" s="1"/>
  <c r="I467" i="2" s="1"/>
  <c r="I466" i="2" s="1"/>
  <c r="J454" i="2"/>
  <c r="H246" i="40" s="1"/>
  <c r="I454" i="2"/>
  <c r="G246" i="40" s="1"/>
  <c r="J453" i="2"/>
  <c r="I453" i="2"/>
  <c r="G245" i="40" s="1"/>
  <c r="J450" i="2"/>
  <c r="H242" i="40" s="1"/>
  <c r="I450" i="2"/>
  <c r="G242" i="40" s="1"/>
  <c r="J449" i="2"/>
  <c r="H241" i="40" s="1"/>
  <c r="I449" i="2"/>
  <c r="G241" i="40" s="1"/>
  <c r="J448" i="2"/>
  <c r="I448" i="2"/>
  <c r="G240" i="40" s="1"/>
  <c r="G391" i="40"/>
  <c r="J444" i="2"/>
  <c r="J443" i="2" s="1"/>
  <c r="J442" i="2" s="1"/>
  <c r="J441" i="2" s="1"/>
  <c r="I444" i="2"/>
  <c r="I443" i="2" s="1"/>
  <c r="I442" i="2" s="1"/>
  <c r="I441" i="2" s="1"/>
  <c r="J439" i="2"/>
  <c r="J438" i="2" s="1"/>
  <c r="J437" i="2" s="1"/>
  <c r="J436" i="2" s="1"/>
  <c r="J435" i="2" s="1"/>
  <c r="I439" i="2"/>
  <c r="I438" i="2" s="1"/>
  <c r="I437" i="2" s="1"/>
  <c r="I436" i="2" s="1"/>
  <c r="I435" i="2" s="1"/>
  <c r="J433" i="2"/>
  <c r="I433" i="2"/>
  <c r="J465" i="2"/>
  <c r="H313" i="40" s="1"/>
  <c r="I465" i="2"/>
  <c r="G313" i="40" s="1"/>
  <c r="J464" i="2"/>
  <c r="I464" i="2"/>
  <c r="J462" i="2"/>
  <c r="H310" i="40" s="1"/>
  <c r="I462" i="2"/>
  <c r="G310" i="40" s="1"/>
  <c r="J461" i="2"/>
  <c r="H309" i="40" s="1"/>
  <c r="I461" i="2"/>
  <c r="J459" i="2"/>
  <c r="I459" i="2"/>
  <c r="G307" i="40" s="1"/>
  <c r="G306" i="40" s="1"/>
  <c r="J428" i="2"/>
  <c r="H298" i="40" s="1"/>
  <c r="I428" i="2"/>
  <c r="G298" i="40" s="1"/>
  <c r="J427" i="2"/>
  <c r="I427" i="2"/>
  <c r="J421" i="2"/>
  <c r="H372" i="40" s="1"/>
  <c r="I421" i="2"/>
  <c r="J420" i="2"/>
  <c r="I420" i="2"/>
  <c r="J415" i="2"/>
  <c r="J414" i="2" s="1"/>
  <c r="J413" i="2" s="1"/>
  <c r="J412" i="2" s="1"/>
  <c r="I415" i="2"/>
  <c r="I414" i="2" s="1"/>
  <c r="I413" i="2" s="1"/>
  <c r="I412" i="2" s="1"/>
  <c r="J411" i="2"/>
  <c r="I411" i="2"/>
  <c r="I410" i="2" s="1"/>
  <c r="J409" i="2"/>
  <c r="H228" i="40" s="1"/>
  <c r="I409" i="2"/>
  <c r="G228" i="40" s="1"/>
  <c r="J408" i="2"/>
  <c r="H227" i="40" s="1"/>
  <c r="I408" i="2"/>
  <c r="G227" i="40" s="1"/>
  <c r="J407" i="2"/>
  <c r="H226" i="40" s="1"/>
  <c r="I407" i="2"/>
  <c r="G226" i="40" s="1"/>
  <c r="J406" i="2"/>
  <c r="H225" i="40" s="1"/>
  <c r="I406" i="2"/>
  <c r="J404" i="2"/>
  <c r="I404" i="2"/>
  <c r="J402" i="2"/>
  <c r="I402" i="2"/>
  <c r="J397" i="2"/>
  <c r="J396" i="2" s="1"/>
  <c r="I397" i="2"/>
  <c r="I396" i="2" s="1"/>
  <c r="J394" i="2"/>
  <c r="H413" i="40" s="1"/>
  <c r="H412" i="40" s="1"/>
  <c r="H411" i="40" s="1"/>
  <c r="H410" i="40" s="1"/>
  <c r="I394" i="2"/>
  <c r="G413" i="40" s="1"/>
  <c r="G412" i="40" s="1"/>
  <c r="G411" i="40" s="1"/>
  <c r="G410" i="40" s="1"/>
  <c r="J389" i="2"/>
  <c r="J388" i="2" s="1"/>
  <c r="J387" i="2" s="1"/>
  <c r="J386" i="2" s="1"/>
  <c r="J385" i="2" s="1"/>
  <c r="I389" i="2"/>
  <c r="I388" i="2" s="1"/>
  <c r="I387" i="2" s="1"/>
  <c r="I386" i="2" s="1"/>
  <c r="I385" i="2" s="1"/>
  <c r="J384" i="2"/>
  <c r="I384" i="2"/>
  <c r="I383" i="2" s="1"/>
  <c r="I382" i="2" s="1"/>
  <c r="I381" i="2" s="1"/>
  <c r="J377" i="2"/>
  <c r="I377" i="2"/>
  <c r="I376" i="2" s="1"/>
  <c r="I375" i="2" s="1"/>
  <c r="J374" i="2"/>
  <c r="I374" i="2"/>
  <c r="J371" i="2"/>
  <c r="I371" i="2"/>
  <c r="J368" i="2"/>
  <c r="H200" i="40" s="1"/>
  <c r="H199" i="40" s="1"/>
  <c r="I368" i="2"/>
  <c r="G200" i="40" s="1"/>
  <c r="G199" i="40" s="1"/>
  <c r="J366" i="2"/>
  <c r="H198" i="40" s="1"/>
  <c r="I366" i="2"/>
  <c r="G198" i="40" s="1"/>
  <c r="J365" i="2"/>
  <c r="I365" i="2"/>
  <c r="J363" i="2"/>
  <c r="I363" i="2"/>
  <c r="I362" i="2" s="1"/>
  <c r="J361" i="2"/>
  <c r="I361" i="2"/>
  <c r="J359" i="2"/>
  <c r="H189" i="40" s="1"/>
  <c r="I359" i="2"/>
  <c r="G189" i="40" s="1"/>
  <c r="J358" i="2"/>
  <c r="H188" i="40" s="1"/>
  <c r="I358" i="2"/>
  <c r="G188" i="40" s="1"/>
  <c r="J357" i="2"/>
  <c r="I357" i="2"/>
  <c r="J353" i="2"/>
  <c r="I353" i="2"/>
  <c r="I352" i="2" s="1"/>
  <c r="J351" i="2"/>
  <c r="I351" i="2"/>
  <c r="J349" i="2"/>
  <c r="H179" i="40" s="1"/>
  <c r="I349" i="2"/>
  <c r="G179" i="40" s="1"/>
  <c r="J348" i="2"/>
  <c r="I348" i="2"/>
  <c r="J346" i="2"/>
  <c r="I346" i="2"/>
  <c r="J344" i="2"/>
  <c r="I344" i="2"/>
  <c r="J343" i="2"/>
  <c r="H173" i="40" s="1"/>
  <c r="I343" i="2"/>
  <c r="J327" i="2"/>
  <c r="I327" i="2"/>
  <c r="I326" i="2" s="1"/>
  <c r="J337" i="2"/>
  <c r="J336" i="2" s="1"/>
  <c r="I337" i="2"/>
  <c r="I336" i="2" s="1"/>
  <c r="J325" i="2"/>
  <c r="I325" i="2"/>
  <c r="J323" i="2"/>
  <c r="J322" i="2" s="1"/>
  <c r="I323" i="2"/>
  <c r="I322" i="2" s="1"/>
  <c r="J321" i="2"/>
  <c r="J320" i="2" s="1"/>
  <c r="I321" i="2"/>
  <c r="J319" i="2"/>
  <c r="J318" i="2" s="1"/>
  <c r="I319" i="2"/>
  <c r="J317" i="2"/>
  <c r="H147" i="40" s="1"/>
  <c r="I317" i="2"/>
  <c r="G147" i="40" s="1"/>
  <c r="J316" i="2"/>
  <c r="I316" i="2"/>
  <c r="J312" i="2"/>
  <c r="H142" i="40" s="1"/>
  <c r="I312" i="2"/>
  <c r="G142" i="40" s="1"/>
  <c r="J311" i="2"/>
  <c r="H141" i="40" s="1"/>
  <c r="I311" i="2"/>
  <c r="J309" i="2"/>
  <c r="I309" i="2"/>
  <c r="J307" i="2"/>
  <c r="H137" i="40" s="1"/>
  <c r="I307" i="2"/>
  <c r="G137" i="40" s="1"/>
  <c r="J306" i="2"/>
  <c r="I306" i="2"/>
  <c r="J300" i="2"/>
  <c r="J299" i="2" s="1"/>
  <c r="J298" i="2" s="1"/>
  <c r="J297" i="2" s="1"/>
  <c r="J296" i="2" s="1"/>
  <c r="I300" i="2"/>
  <c r="I299" i="2" s="1"/>
  <c r="I298" i="2" s="1"/>
  <c r="I297" i="2" s="1"/>
  <c r="I296" i="2" s="1"/>
  <c r="J295" i="2"/>
  <c r="J294" i="2" s="1"/>
  <c r="I295" i="2"/>
  <c r="I294" i="2" s="1"/>
  <c r="J293" i="2"/>
  <c r="H131" i="40" s="1"/>
  <c r="I293" i="2"/>
  <c r="G131" i="40" s="1"/>
  <c r="J292" i="2"/>
  <c r="H130" i="40" s="1"/>
  <c r="I292" i="2"/>
  <c r="G130" i="40" s="1"/>
  <c r="J291" i="2"/>
  <c r="I291" i="2"/>
  <c r="J289" i="2"/>
  <c r="I289" i="2"/>
  <c r="I288" i="2" s="1"/>
  <c r="J287" i="2"/>
  <c r="H121" i="40" s="1"/>
  <c r="I287" i="2"/>
  <c r="I285" i="2" s="1"/>
  <c r="J284" i="2"/>
  <c r="J283" i="2" s="1"/>
  <c r="I284" i="2"/>
  <c r="G116" i="40" s="1"/>
  <c r="G115" i="40" s="1"/>
  <c r="J282" i="2"/>
  <c r="H114" i="40" s="1"/>
  <c r="I282" i="2"/>
  <c r="G114" i="40" s="1"/>
  <c r="J281" i="2"/>
  <c r="H113" i="40" s="1"/>
  <c r="I281" i="2"/>
  <c r="J267" i="2"/>
  <c r="H292" i="40" s="1"/>
  <c r="I267" i="2"/>
  <c r="G292" i="40" s="1"/>
  <c r="J266" i="2"/>
  <c r="I266" i="2"/>
  <c r="J264" i="2"/>
  <c r="H283" i="40" s="1"/>
  <c r="H282" i="40" s="1"/>
  <c r="I264" i="2"/>
  <c r="I261" i="2"/>
  <c r="J261" i="2"/>
  <c r="J258" i="2"/>
  <c r="I258" i="2"/>
  <c r="J252" i="2"/>
  <c r="I252" i="2"/>
  <c r="I251" i="2" s="1"/>
  <c r="I250" i="2" s="1"/>
  <c r="I249" i="2" s="1"/>
  <c r="I248" i="2" s="1"/>
  <c r="I247" i="2" s="1"/>
  <c r="J245" i="2"/>
  <c r="I245" i="2"/>
  <c r="G408" i="40" s="1"/>
  <c r="G407" i="40" s="1"/>
  <c r="G406" i="40" s="1"/>
  <c r="G405" i="40" s="1"/>
  <c r="J240" i="2"/>
  <c r="I240" i="2"/>
  <c r="J238" i="2"/>
  <c r="I238" i="2"/>
  <c r="I235" i="2"/>
  <c r="J235" i="2"/>
  <c r="J231" i="2"/>
  <c r="I231" i="2"/>
  <c r="G259" i="40" s="1"/>
  <c r="G258" i="40" s="1"/>
  <c r="G257" i="40" s="1"/>
  <c r="G256" i="40" s="1"/>
  <c r="G255" i="40" s="1"/>
  <c r="J226" i="2"/>
  <c r="J225" i="2" s="1"/>
  <c r="J224" i="2" s="1"/>
  <c r="J223" i="2" s="1"/>
  <c r="J222" i="2" s="1"/>
  <c r="I226" i="2"/>
  <c r="I225" i="2" s="1"/>
  <c r="I224" i="2" s="1"/>
  <c r="I223" i="2" s="1"/>
  <c r="I222" i="2" s="1"/>
  <c r="J220" i="2"/>
  <c r="I220" i="2"/>
  <c r="I219" i="2" s="1"/>
  <c r="I218" i="2" s="1"/>
  <c r="I217" i="2" s="1"/>
  <c r="J216" i="2"/>
  <c r="I216" i="2"/>
  <c r="I215" i="2" s="1"/>
  <c r="J214" i="2"/>
  <c r="H335" i="40" s="1"/>
  <c r="H334" i="40" s="1"/>
  <c r="I214" i="2"/>
  <c r="J212" i="2"/>
  <c r="H333" i="40" s="1"/>
  <c r="H332" i="40" s="1"/>
  <c r="I212" i="2"/>
  <c r="I211" i="2" s="1"/>
  <c r="J206" i="2"/>
  <c r="H343" i="40" s="1"/>
  <c r="H342" i="40" s="1"/>
  <c r="H341" i="40" s="1"/>
  <c r="H340" i="40" s="1"/>
  <c r="I206" i="2"/>
  <c r="J193" i="2"/>
  <c r="J192" i="2" s="1"/>
  <c r="J191" i="2" s="1"/>
  <c r="J190" i="2" s="1"/>
  <c r="I193" i="2"/>
  <c r="G376" i="40" s="1"/>
  <c r="G375" i="40" s="1"/>
  <c r="G374" i="40" s="1"/>
  <c r="G373" i="40" s="1"/>
  <c r="J189" i="2"/>
  <c r="I189" i="2"/>
  <c r="G367" i="40" s="1"/>
  <c r="G366" i="40" s="1"/>
  <c r="J187" i="2"/>
  <c r="H365" i="40" s="1"/>
  <c r="I187" i="2"/>
  <c r="G365" i="40" s="1"/>
  <c r="J186" i="2"/>
  <c r="H364" i="40" s="1"/>
  <c r="I186" i="2"/>
  <c r="J185" i="2"/>
  <c r="H363" i="40" s="1"/>
  <c r="I185" i="2"/>
  <c r="G363" i="40" s="1"/>
  <c r="J178" i="2"/>
  <c r="J177" i="2" s="1"/>
  <c r="I178" i="2"/>
  <c r="J176" i="2"/>
  <c r="H474" i="40" s="1"/>
  <c r="I176" i="2"/>
  <c r="G474" i="40" s="1"/>
  <c r="J175" i="2"/>
  <c r="H473" i="40" s="1"/>
  <c r="I175" i="2"/>
  <c r="G473" i="40" s="1"/>
  <c r="J174" i="2"/>
  <c r="H472" i="40" s="1"/>
  <c r="I174" i="2"/>
  <c r="J170" i="2"/>
  <c r="H461" i="40" s="1"/>
  <c r="H460" i="40" s="1"/>
  <c r="I170" i="2"/>
  <c r="J168" i="2"/>
  <c r="I168" i="2"/>
  <c r="J166" i="2"/>
  <c r="I166" i="2"/>
  <c r="J163" i="2"/>
  <c r="J162" i="2" s="1"/>
  <c r="I163" i="2"/>
  <c r="G454" i="40" s="1"/>
  <c r="G453" i="40" s="1"/>
  <c r="J161" i="2"/>
  <c r="I161" i="2"/>
  <c r="G450" i="40" s="1"/>
  <c r="G449" i="40" s="1"/>
  <c r="J157" i="2"/>
  <c r="I157" i="2"/>
  <c r="G444" i="40" s="1"/>
  <c r="G443" i="40" s="1"/>
  <c r="J155" i="2"/>
  <c r="H442" i="40" s="1"/>
  <c r="I155" i="2"/>
  <c r="G442" i="40" s="1"/>
  <c r="J154" i="2"/>
  <c r="H441" i="40" s="1"/>
  <c r="I154" i="2"/>
  <c r="G441" i="40" s="1"/>
  <c r="J152" i="2"/>
  <c r="I152" i="2"/>
  <c r="J147" i="2"/>
  <c r="H395" i="40" s="1"/>
  <c r="I147" i="2"/>
  <c r="G395" i="40" s="1"/>
  <c r="J146" i="2"/>
  <c r="I146" i="2"/>
  <c r="J139" i="2"/>
  <c r="I139" i="2"/>
  <c r="J134" i="2"/>
  <c r="I134" i="2"/>
  <c r="G328" i="40" s="1"/>
  <c r="G327" i="40" s="1"/>
  <c r="G326" i="40" s="1"/>
  <c r="G325" i="40" s="1"/>
  <c r="J129" i="2"/>
  <c r="I129" i="2"/>
  <c r="I128" i="2" s="1"/>
  <c r="I127" i="2" s="1"/>
  <c r="I126" i="2" s="1"/>
  <c r="J125" i="2"/>
  <c r="H273" i="40" s="1"/>
  <c r="H272" i="40" s="1"/>
  <c r="I125" i="2"/>
  <c r="J120" i="2"/>
  <c r="I120" i="2"/>
  <c r="I119" i="2" s="1"/>
  <c r="I118" i="2" s="1"/>
  <c r="I117" i="2" s="1"/>
  <c r="I116" i="2" s="1"/>
  <c r="J115" i="2"/>
  <c r="H56" i="40" s="1"/>
  <c r="H55" i="40" s="1"/>
  <c r="I115" i="2"/>
  <c r="I114" i="2" s="1"/>
  <c r="I113" i="2" s="1"/>
  <c r="I112" i="2" s="1"/>
  <c r="I111" i="2" s="1"/>
  <c r="J109" i="2"/>
  <c r="H468" i="40" s="1"/>
  <c r="H467" i="40" s="1"/>
  <c r="H466" i="40" s="1"/>
  <c r="H465" i="40" s="1"/>
  <c r="I109" i="2"/>
  <c r="H435" i="40"/>
  <c r="G435" i="40"/>
  <c r="G431" i="40"/>
  <c r="G430" i="40" s="1"/>
  <c r="G429" i="40" s="1"/>
  <c r="J91" i="2"/>
  <c r="H399" i="40" s="1"/>
  <c r="I91" i="2"/>
  <c r="G399" i="40" s="1"/>
  <c r="J90" i="2"/>
  <c r="H398" i="40" s="1"/>
  <c r="I90" i="2"/>
  <c r="J85" i="2"/>
  <c r="I85" i="2"/>
  <c r="I84" i="2" s="1"/>
  <c r="I83" i="2" s="1"/>
  <c r="I82" i="2" s="1"/>
  <c r="I81" i="2" s="1"/>
  <c r="J79" i="2"/>
  <c r="J78" i="2" s="1"/>
  <c r="J77" i="2" s="1"/>
  <c r="J76" i="2" s="1"/>
  <c r="I79" i="2"/>
  <c r="I78" i="2" s="1"/>
  <c r="I77" i="2" s="1"/>
  <c r="I76" i="2" s="1"/>
  <c r="J74" i="2"/>
  <c r="H452" i="40" s="1"/>
  <c r="H451" i="40" s="1"/>
  <c r="I74" i="2"/>
  <c r="J69" i="2"/>
  <c r="H427" i="40" s="1"/>
  <c r="I69" i="2"/>
  <c r="G427" i="40" s="1"/>
  <c r="J68" i="2"/>
  <c r="I68" i="2"/>
  <c r="J64" i="2"/>
  <c r="I64" i="2"/>
  <c r="J59" i="2"/>
  <c r="I59" i="2"/>
  <c r="G358" i="40" s="1"/>
  <c r="G357" i="40" s="1"/>
  <c r="J57" i="2"/>
  <c r="J56" i="2" s="1"/>
  <c r="I57" i="2"/>
  <c r="G356" i="40" s="1"/>
  <c r="G355" i="40" s="1"/>
  <c r="J52" i="2"/>
  <c r="I52" i="2"/>
  <c r="G324" i="40" s="1"/>
  <c r="J51" i="2"/>
  <c r="H323" i="40" s="1"/>
  <c r="I51" i="2"/>
  <c r="G323" i="40" s="1"/>
  <c r="J46" i="2"/>
  <c r="J45" i="2" s="1"/>
  <c r="J44" i="2" s="1"/>
  <c r="J43" i="2" s="1"/>
  <c r="J42" i="2" s="1"/>
  <c r="I46" i="2"/>
  <c r="I45" i="2" s="1"/>
  <c r="I44" i="2" s="1"/>
  <c r="I43" i="2" s="1"/>
  <c r="I42" i="2" s="1"/>
  <c r="J41" i="2"/>
  <c r="H254" i="40" s="1"/>
  <c r="I41" i="2"/>
  <c r="G254" i="40" s="1"/>
  <c r="J40" i="2"/>
  <c r="I40" i="2"/>
  <c r="J35" i="2"/>
  <c r="J34" i="2" s="1"/>
  <c r="I35" i="2"/>
  <c r="J33" i="2"/>
  <c r="H101" i="40" s="1"/>
  <c r="H100" i="40" s="1"/>
  <c r="I33" i="2"/>
  <c r="J26" i="2"/>
  <c r="J25" i="2" s="1"/>
  <c r="J24" i="2" s="1"/>
  <c r="J23" i="2" s="1"/>
  <c r="J22" i="2" s="1"/>
  <c r="J21" i="2"/>
  <c r="H422" i="40" s="1"/>
  <c r="H421" i="40" s="1"/>
  <c r="H420" i="40" s="1"/>
  <c r="H419" i="40" s="1"/>
  <c r="I21" i="2"/>
  <c r="K882" i="51"/>
  <c r="K881" i="51" s="1"/>
  <c r="K880" i="51" s="1"/>
  <c r="J882" i="51"/>
  <c r="J881" i="51" s="1"/>
  <c r="J880" i="51" s="1"/>
  <c r="K878" i="51"/>
  <c r="K877" i="51" s="1"/>
  <c r="K876" i="51" s="1"/>
  <c r="J878" i="51"/>
  <c r="J877" i="51" s="1"/>
  <c r="J876" i="51" s="1"/>
  <c r="K874" i="51"/>
  <c r="J874" i="51"/>
  <c r="K871" i="51"/>
  <c r="J871" i="51"/>
  <c r="K868" i="51"/>
  <c r="J868" i="51"/>
  <c r="K862" i="51"/>
  <c r="J862" i="51"/>
  <c r="K860" i="51"/>
  <c r="J860" i="51"/>
  <c r="K858" i="51"/>
  <c r="J858" i="51"/>
  <c r="K856" i="51"/>
  <c r="J856" i="51"/>
  <c r="K849" i="51"/>
  <c r="J849" i="51"/>
  <c r="K846" i="51"/>
  <c r="J846" i="51"/>
  <c r="K843" i="51"/>
  <c r="J843" i="51"/>
  <c r="K840" i="51"/>
  <c r="J840" i="51"/>
  <c r="K834" i="51"/>
  <c r="K833" i="51" s="1"/>
  <c r="K832" i="51" s="1"/>
  <c r="K831" i="51" s="1"/>
  <c r="K830" i="51" s="1"/>
  <c r="J834" i="51"/>
  <c r="J833" i="51" s="1"/>
  <c r="J832" i="51" s="1"/>
  <c r="J831" i="51" s="1"/>
  <c r="J830" i="51" s="1"/>
  <c r="K825" i="51"/>
  <c r="K824" i="51" s="1"/>
  <c r="K823" i="51" s="1"/>
  <c r="K822" i="51" s="1"/>
  <c r="K821" i="51" s="1"/>
  <c r="K820" i="51" s="1"/>
  <c r="J825" i="51"/>
  <c r="J824" i="51" s="1"/>
  <c r="J823" i="51" s="1"/>
  <c r="J822" i="51" s="1"/>
  <c r="J821" i="51" s="1"/>
  <c r="J820" i="51" s="1"/>
  <c r="K818" i="51"/>
  <c r="K817" i="51" s="1"/>
  <c r="K816" i="51" s="1"/>
  <c r="K815" i="51" s="1"/>
  <c r="J818" i="51"/>
  <c r="J817" i="51" s="1"/>
  <c r="J816" i="51" s="1"/>
  <c r="J815" i="51" s="1"/>
  <c r="K813" i="51"/>
  <c r="K812" i="51" s="1"/>
  <c r="K811" i="51" s="1"/>
  <c r="K806" i="51" s="1"/>
  <c r="J813" i="51"/>
  <c r="J812" i="51" s="1"/>
  <c r="J811" i="51" s="1"/>
  <c r="J806" i="51" s="1"/>
  <c r="K803" i="51"/>
  <c r="K802" i="51" s="1"/>
  <c r="K801" i="51" s="1"/>
  <c r="K800" i="51" s="1"/>
  <c r="J803" i="51"/>
  <c r="J802" i="51" s="1"/>
  <c r="J801" i="51" s="1"/>
  <c r="J800" i="51" s="1"/>
  <c r="K798" i="51"/>
  <c r="K797" i="51" s="1"/>
  <c r="K796" i="51" s="1"/>
  <c r="K795" i="51" s="1"/>
  <c r="J798" i="51"/>
  <c r="J797" i="51" s="1"/>
  <c r="J796" i="51" s="1"/>
  <c r="J795" i="51" s="1"/>
  <c r="K793" i="51"/>
  <c r="K792" i="51" s="1"/>
  <c r="K791" i="51" s="1"/>
  <c r="K790" i="51" s="1"/>
  <c r="J793" i="51"/>
  <c r="J792" i="51" s="1"/>
  <c r="J791" i="51" s="1"/>
  <c r="J790" i="51" s="1"/>
  <c r="K781" i="51"/>
  <c r="J781" i="51"/>
  <c r="K777" i="51"/>
  <c r="J777" i="51"/>
  <c r="K773" i="51"/>
  <c r="J773" i="51"/>
  <c r="K765" i="51"/>
  <c r="J765" i="51"/>
  <c r="K759" i="51"/>
  <c r="J759" i="51"/>
  <c r="K742" i="51"/>
  <c r="K741" i="51" s="1"/>
  <c r="K740" i="51" s="1"/>
  <c r="K739" i="51" s="1"/>
  <c r="J742" i="51"/>
  <c r="J741" i="51" s="1"/>
  <c r="J740" i="51" s="1"/>
  <c r="J739" i="51" s="1"/>
  <c r="K752" i="51"/>
  <c r="J752" i="51"/>
  <c r="K750" i="51"/>
  <c r="J750" i="51"/>
  <c r="K748" i="51"/>
  <c r="J748" i="51"/>
  <c r="K736" i="51"/>
  <c r="K735" i="51" s="1"/>
  <c r="K734" i="51" s="1"/>
  <c r="K733" i="51" s="1"/>
  <c r="K732" i="51" s="1"/>
  <c r="J736" i="51"/>
  <c r="J735" i="51" s="1"/>
  <c r="J734" i="51" s="1"/>
  <c r="J733" i="51" s="1"/>
  <c r="J732" i="51" s="1"/>
  <c r="K729" i="51"/>
  <c r="K728" i="51" s="1"/>
  <c r="K727" i="51" s="1"/>
  <c r="K726" i="51" s="1"/>
  <c r="K725" i="51" s="1"/>
  <c r="K724" i="51" s="1"/>
  <c r="J729" i="51"/>
  <c r="J728" i="51" s="1"/>
  <c r="J727" i="51" s="1"/>
  <c r="J726" i="51" s="1"/>
  <c r="J725" i="51" s="1"/>
  <c r="J724" i="51" s="1"/>
  <c r="K721" i="51"/>
  <c r="K720" i="51" s="1"/>
  <c r="K719" i="51" s="1"/>
  <c r="K718" i="51" s="1"/>
  <c r="K717" i="51" s="1"/>
  <c r="J721" i="51"/>
  <c r="J720" i="51" s="1"/>
  <c r="J719" i="51" s="1"/>
  <c r="J718" i="51" s="1"/>
  <c r="J717" i="51" s="1"/>
  <c r="K715" i="51"/>
  <c r="J715" i="51"/>
  <c r="K712" i="51"/>
  <c r="J712" i="51"/>
  <c r="K710" i="51"/>
  <c r="J710" i="51"/>
  <c r="K706" i="51"/>
  <c r="J706" i="51"/>
  <c r="K704" i="51"/>
  <c r="J704" i="51"/>
  <c r="K702" i="51"/>
  <c r="J702" i="51"/>
  <c r="K699" i="51"/>
  <c r="J699" i="51"/>
  <c r="K697" i="51"/>
  <c r="J697" i="51"/>
  <c r="K695" i="51"/>
  <c r="J695" i="51"/>
  <c r="K688" i="51"/>
  <c r="K687" i="51" s="1"/>
  <c r="K686" i="51" s="1"/>
  <c r="K685" i="51" s="1"/>
  <c r="J688" i="51"/>
  <c r="J687" i="51" s="1"/>
  <c r="J686" i="51" s="1"/>
  <c r="J685" i="51" s="1"/>
  <c r="K683" i="51"/>
  <c r="K682" i="51" s="1"/>
  <c r="K681" i="51" s="1"/>
  <c r="K680" i="51" s="1"/>
  <c r="J683" i="51"/>
  <c r="J682" i="51" s="1"/>
  <c r="J681" i="51" s="1"/>
  <c r="J680" i="51" s="1"/>
  <c r="K668" i="51"/>
  <c r="K667" i="51" s="1"/>
  <c r="J668" i="51"/>
  <c r="J667" i="51" s="1"/>
  <c r="K663" i="51"/>
  <c r="K662" i="51" s="1"/>
  <c r="J663" i="51"/>
  <c r="J662" i="51" s="1"/>
  <c r="K659" i="51"/>
  <c r="K658" i="51" s="1"/>
  <c r="K657" i="51" s="1"/>
  <c r="J659" i="51"/>
  <c r="J658" i="51" s="1"/>
  <c r="J657" i="51" s="1"/>
  <c r="K654" i="51"/>
  <c r="K653" i="51" s="1"/>
  <c r="K652" i="51" s="1"/>
  <c r="K651" i="51" s="1"/>
  <c r="J654" i="51"/>
  <c r="J653" i="51" s="1"/>
  <c r="J652" i="51" s="1"/>
  <c r="J651" i="51" s="1"/>
  <c r="K677" i="51"/>
  <c r="J677" i="51"/>
  <c r="K674" i="51"/>
  <c r="J674" i="51"/>
  <c r="K647" i="51"/>
  <c r="K646" i="51" s="1"/>
  <c r="K645" i="51" s="1"/>
  <c r="K644" i="51" s="1"/>
  <c r="J647" i="51"/>
  <c r="J646" i="51" s="1"/>
  <c r="J645" i="51" s="1"/>
  <c r="J644" i="51" s="1"/>
  <c r="K642" i="51"/>
  <c r="K641" i="51" s="1"/>
  <c r="K640" i="51" s="1"/>
  <c r="J642" i="51"/>
  <c r="J641" i="51" s="1"/>
  <c r="J640" i="51" s="1"/>
  <c r="K638" i="51"/>
  <c r="J638" i="51"/>
  <c r="K633" i="51"/>
  <c r="J633" i="51"/>
  <c r="K631" i="51"/>
  <c r="J631" i="51"/>
  <c r="K629" i="51"/>
  <c r="J629" i="51"/>
  <c r="K623" i="51"/>
  <c r="K622" i="51" s="1"/>
  <c r="K621" i="51" s="1"/>
  <c r="K620" i="51" s="1"/>
  <c r="J623" i="51"/>
  <c r="J622" i="51" s="1"/>
  <c r="J621" i="51" s="1"/>
  <c r="J620" i="51" s="1"/>
  <c r="K618" i="51"/>
  <c r="K617" i="51" s="1"/>
  <c r="K616" i="51" s="1"/>
  <c r="K615" i="51" s="1"/>
  <c r="J618" i="51"/>
  <c r="J617" i="51" s="1"/>
  <c r="J616" i="51" s="1"/>
  <c r="J615" i="51" s="1"/>
  <c r="K613" i="51"/>
  <c r="K612" i="51" s="1"/>
  <c r="K611" i="51" s="1"/>
  <c r="J613" i="51"/>
  <c r="J612" i="51" s="1"/>
  <c r="J611" i="51" s="1"/>
  <c r="K606" i="51"/>
  <c r="K605" i="51" s="1"/>
  <c r="J606" i="51"/>
  <c r="J605" i="51" s="1"/>
  <c r="K603" i="51"/>
  <c r="K602" i="51" s="1"/>
  <c r="J603" i="51"/>
  <c r="J602" i="51" s="1"/>
  <c r="K600" i="51"/>
  <c r="K599" i="51" s="1"/>
  <c r="J600" i="51"/>
  <c r="J599" i="51" s="1"/>
  <c r="K597" i="51"/>
  <c r="J597" i="51"/>
  <c r="K594" i="51"/>
  <c r="J594" i="51"/>
  <c r="K592" i="51"/>
  <c r="J592" i="51"/>
  <c r="K590" i="51"/>
  <c r="J590" i="51"/>
  <c r="K586" i="51"/>
  <c r="J586" i="51"/>
  <c r="K582" i="51"/>
  <c r="J582" i="51"/>
  <c r="K580" i="51"/>
  <c r="J580" i="51"/>
  <c r="K577" i="51"/>
  <c r="J577" i="51"/>
  <c r="K575" i="51"/>
  <c r="J575" i="51"/>
  <c r="K572" i="51"/>
  <c r="J572" i="51"/>
  <c r="K556" i="51"/>
  <c r="J556" i="51"/>
  <c r="K566" i="51"/>
  <c r="J566" i="51"/>
  <c r="K554" i="51"/>
  <c r="J554" i="51"/>
  <c r="K552" i="51"/>
  <c r="J552" i="51"/>
  <c r="K550" i="51"/>
  <c r="J550" i="51"/>
  <c r="K548" i="51"/>
  <c r="J548" i="51"/>
  <c r="K545" i="51"/>
  <c r="J545" i="51"/>
  <c r="K540" i="51"/>
  <c r="J540" i="51"/>
  <c r="K538" i="51"/>
  <c r="J538" i="51"/>
  <c r="K535" i="51"/>
  <c r="J535" i="51"/>
  <c r="K529" i="51"/>
  <c r="K528" i="51" s="1"/>
  <c r="K527" i="51" s="1"/>
  <c r="K526" i="51" s="1"/>
  <c r="J529" i="51"/>
  <c r="J528" i="51" s="1"/>
  <c r="J527" i="51" s="1"/>
  <c r="J526" i="51" s="1"/>
  <c r="K524" i="51"/>
  <c r="J524" i="51"/>
  <c r="K520" i="51"/>
  <c r="J520" i="51"/>
  <c r="K518" i="51"/>
  <c r="J518" i="51"/>
  <c r="K515" i="51"/>
  <c r="J515" i="51"/>
  <c r="K513" i="51"/>
  <c r="J513" i="51"/>
  <c r="K510" i="51"/>
  <c r="J510" i="51"/>
  <c r="K503" i="51"/>
  <c r="K502" i="51" s="1"/>
  <c r="K501" i="51" s="1"/>
  <c r="K500" i="51" s="1"/>
  <c r="K499" i="51" s="1"/>
  <c r="K498" i="51" s="1"/>
  <c r="J503" i="51"/>
  <c r="J502" i="51" s="1"/>
  <c r="J501" i="51" s="1"/>
  <c r="J500" i="51" s="1"/>
  <c r="J499" i="51" s="1"/>
  <c r="J498" i="51" s="1"/>
  <c r="K494" i="51"/>
  <c r="K493" i="51" s="1"/>
  <c r="J494" i="51"/>
  <c r="J493" i="51" s="1"/>
  <c r="K491" i="51"/>
  <c r="K490" i="51" s="1"/>
  <c r="J491" i="51"/>
  <c r="J490" i="51" s="1"/>
  <c r="K487" i="51"/>
  <c r="K486" i="51" s="1"/>
  <c r="K485" i="51" s="1"/>
  <c r="K484" i="51" s="1"/>
  <c r="J487" i="51"/>
  <c r="J486" i="51" s="1"/>
  <c r="J485" i="51" s="1"/>
  <c r="J484" i="51" s="1"/>
  <c r="K481" i="51"/>
  <c r="K480" i="51" s="1"/>
  <c r="K479" i="51" s="1"/>
  <c r="K478" i="51" s="1"/>
  <c r="K477" i="51" s="1"/>
  <c r="J481" i="51"/>
  <c r="J480" i="51" s="1"/>
  <c r="J479" i="51" s="1"/>
  <c r="J478" i="51" s="1"/>
  <c r="J477" i="51" s="1"/>
  <c r="K473" i="51"/>
  <c r="K472" i="51" s="1"/>
  <c r="K471" i="51" s="1"/>
  <c r="K470" i="51" s="1"/>
  <c r="K469" i="51" s="1"/>
  <c r="J473" i="51"/>
  <c r="J472" i="51" s="1"/>
  <c r="J471" i="51" s="1"/>
  <c r="J470" i="51" s="1"/>
  <c r="J469" i="51" s="1"/>
  <c r="K467" i="51"/>
  <c r="K466" i="51" s="1"/>
  <c r="K465" i="51" s="1"/>
  <c r="K464" i="51" s="1"/>
  <c r="K463" i="51" s="1"/>
  <c r="J467" i="51"/>
  <c r="J466" i="51" s="1"/>
  <c r="J465" i="51" s="1"/>
  <c r="J464" i="51" s="1"/>
  <c r="J463" i="51" s="1"/>
  <c r="K460" i="51"/>
  <c r="K459" i="51" s="1"/>
  <c r="K458" i="51" s="1"/>
  <c r="J460" i="51"/>
  <c r="J459" i="51" s="1"/>
  <c r="J458" i="51" s="1"/>
  <c r="K450" i="51"/>
  <c r="K449" i="51" s="1"/>
  <c r="K448" i="51" s="1"/>
  <c r="J450" i="51"/>
  <c r="J449" i="51" s="1"/>
  <c r="J448" i="51" s="1"/>
  <c r="K445" i="51"/>
  <c r="K444" i="51" s="1"/>
  <c r="K443" i="51" s="1"/>
  <c r="K442" i="51" s="1"/>
  <c r="J445" i="51"/>
  <c r="J444" i="51" s="1"/>
  <c r="J443" i="51" s="1"/>
  <c r="J442" i="51" s="1"/>
  <c r="K440" i="51"/>
  <c r="K439" i="51" s="1"/>
  <c r="K438" i="51" s="1"/>
  <c r="K437" i="51" s="1"/>
  <c r="J440" i="51"/>
  <c r="J439" i="51" s="1"/>
  <c r="J438" i="51" s="1"/>
  <c r="J437" i="51" s="1"/>
  <c r="K435" i="51"/>
  <c r="K434" i="51" s="1"/>
  <c r="K433" i="51" s="1"/>
  <c r="K432" i="51" s="1"/>
  <c r="J435" i="51"/>
  <c r="J434" i="51" s="1"/>
  <c r="J433" i="51" s="1"/>
  <c r="J432" i="51" s="1"/>
  <c r="E49" i="41"/>
  <c r="D49" i="41"/>
  <c r="C49" i="41"/>
  <c r="E42" i="41"/>
  <c r="D42" i="41"/>
  <c r="E105" i="41"/>
  <c r="D105" i="41"/>
  <c r="E96" i="41"/>
  <c r="D96" i="41"/>
  <c r="E85" i="41"/>
  <c r="D85" i="41"/>
  <c r="E78" i="41"/>
  <c r="E77" i="41" s="1"/>
  <c r="E73" i="41"/>
  <c r="D78" i="41"/>
  <c r="D77" i="41"/>
  <c r="D73" i="41"/>
  <c r="J758" i="51" l="1"/>
  <c r="J757" i="51" s="1"/>
  <c r="J776" i="51"/>
  <c r="K758" i="51"/>
  <c r="K757" i="51" s="1"/>
  <c r="K776" i="51"/>
  <c r="I509" i="2"/>
  <c r="J509" i="2"/>
  <c r="H32" i="40"/>
  <c r="H31" i="40" s="1"/>
  <c r="J491" i="2"/>
  <c r="I491" i="2"/>
  <c r="E81" i="41"/>
  <c r="E80" i="41" s="1"/>
  <c r="J805" i="51"/>
  <c r="K805" i="51"/>
  <c r="D81" i="41"/>
  <c r="D80" i="41" s="1"/>
  <c r="K534" i="51"/>
  <c r="J534" i="51"/>
  <c r="K694" i="51"/>
  <c r="J145" i="2"/>
  <c r="G394" i="40"/>
  <c r="G393" i="40" s="1"/>
  <c r="I145" i="2"/>
  <c r="K509" i="51"/>
  <c r="K508" i="51" s="1"/>
  <c r="K507" i="51" s="1"/>
  <c r="K506" i="51" s="1"/>
  <c r="J509" i="51"/>
  <c r="J508" i="51" s="1"/>
  <c r="J507" i="51" s="1"/>
  <c r="J506" i="51" s="1"/>
  <c r="J419" i="2"/>
  <c r="J418" i="2" s="1"/>
  <c r="J417" i="2" s="1"/>
  <c r="J416" i="2" s="1"/>
  <c r="J709" i="51"/>
  <c r="J708" i="51" s="1"/>
  <c r="K628" i="51"/>
  <c r="K627" i="51" s="1"/>
  <c r="K626" i="51" s="1"/>
  <c r="K625" i="51" s="1"/>
  <c r="I580" i="2"/>
  <c r="K661" i="51"/>
  <c r="K656" i="51" s="1"/>
  <c r="H76" i="40"/>
  <c r="J108" i="2"/>
  <c r="J107" i="2" s="1"/>
  <c r="J106" i="2" s="1"/>
  <c r="J105" i="2" s="1"/>
  <c r="J460" i="2"/>
  <c r="I188" i="2"/>
  <c r="J489" i="51"/>
  <c r="J483" i="51" s="1"/>
  <c r="J476" i="51" s="1"/>
  <c r="K867" i="51"/>
  <c r="K866" i="51" s="1"/>
  <c r="K865" i="51" s="1"/>
  <c r="K864" i="51" s="1"/>
  <c r="K462" i="51"/>
  <c r="J694" i="51"/>
  <c r="J114" i="2"/>
  <c r="J113" i="2" s="1"/>
  <c r="J112" i="2" s="1"/>
  <c r="J111" i="2" s="1"/>
  <c r="I495" i="2"/>
  <c r="J673" i="51"/>
  <c r="J672" i="51" s="1"/>
  <c r="J671" i="51" s="1"/>
  <c r="J701" i="51"/>
  <c r="K709" i="51"/>
  <c r="K708" i="51" s="1"/>
  <c r="J839" i="51"/>
  <c r="J838" i="51" s="1"/>
  <c r="J837" i="51" s="1"/>
  <c r="J836" i="51" s="1"/>
  <c r="G440" i="40"/>
  <c r="J173" i="2"/>
  <c r="J172" i="2" s="1"/>
  <c r="J171" i="2" s="1"/>
  <c r="J285" i="2"/>
  <c r="G56" i="40"/>
  <c r="G55" i="40" s="1"/>
  <c r="J628" i="51"/>
  <c r="J627" i="51" s="1"/>
  <c r="J626" i="51" s="1"/>
  <c r="J625" i="51" s="1"/>
  <c r="K701" i="51"/>
  <c r="J124" i="2"/>
  <c r="J123" i="2" s="1"/>
  <c r="J122" i="2" s="1"/>
  <c r="G64" i="40"/>
  <c r="J632" i="2"/>
  <c r="H67" i="40"/>
  <c r="G125" i="40"/>
  <c r="G124" i="40" s="1"/>
  <c r="K747" i="51"/>
  <c r="K746" i="51" s="1"/>
  <c r="I58" i="2"/>
  <c r="G251" i="40"/>
  <c r="G250" i="40" s="1"/>
  <c r="I160" i="2"/>
  <c r="J213" i="2"/>
  <c r="I283" i="2"/>
  <c r="I290" i="2"/>
  <c r="J305" i="2"/>
  <c r="J393" i="2"/>
  <c r="J392" i="2" s="1"/>
  <c r="J391" i="2" s="1"/>
  <c r="J390" i="2" s="1"/>
  <c r="I481" i="2"/>
  <c r="J559" i="2"/>
  <c r="I635" i="2"/>
  <c r="H116" i="40"/>
  <c r="H115" i="40" s="1"/>
  <c r="H105" i="40"/>
  <c r="H104" i="40" s="1"/>
  <c r="J32" i="2"/>
  <c r="J31" i="2" s="1"/>
  <c r="J30" i="2" s="1"/>
  <c r="J29" i="2" s="1"/>
  <c r="I56" i="2"/>
  <c r="J73" i="2"/>
  <c r="J72" i="2" s="1"/>
  <c r="J71" i="2" s="1"/>
  <c r="J70" i="2" s="1"/>
  <c r="J153" i="2"/>
  <c r="J211" i="2"/>
  <c r="J263" i="2"/>
  <c r="I565" i="2"/>
  <c r="J574" i="2"/>
  <c r="I576" i="2"/>
  <c r="I573" i="2" s="1"/>
  <c r="J600" i="2"/>
  <c r="G347" i="40"/>
  <c r="G346" i="40" s="1"/>
  <c r="G345" i="40" s="1"/>
  <c r="G344" i="40" s="1"/>
  <c r="K855" i="51"/>
  <c r="K854" i="51" s="1"/>
  <c r="K853" i="51" s="1"/>
  <c r="K852" i="51" s="1"/>
  <c r="J280" i="2"/>
  <c r="J661" i="51"/>
  <c r="J656" i="51" s="1"/>
  <c r="G354" i="40"/>
  <c r="G353" i="40" s="1"/>
  <c r="J89" i="2"/>
  <c r="J88" i="2" s="1"/>
  <c r="J87" i="2" s="1"/>
  <c r="J86" i="2" s="1"/>
  <c r="I133" i="2"/>
  <c r="I132" i="2" s="1"/>
  <c r="I131" i="2" s="1"/>
  <c r="I130" i="2" s="1"/>
  <c r="J169" i="2"/>
  <c r="J205" i="2"/>
  <c r="J204" i="2" s="1"/>
  <c r="J203" i="2" s="1"/>
  <c r="J202" i="2" s="1"/>
  <c r="J201" i="2" s="1"/>
  <c r="G174" i="40"/>
  <c r="I367" i="2"/>
  <c r="J405" i="2"/>
  <c r="J505" i="2"/>
  <c r="I589" i="2"/>
  <c r="I610" i="2"/>
  <c r="I609" i="2" s="1"/>
  <c r="I608" i="2" s="1"/>
  <c r="J643" i="2"/>
  <c r="J642" i="2" s="1"/>
  <c r="J641" i="2" s="1"/>
  <c r="H28" i="40"/>
  <c r="H27" i="40" s="1"/>
  <c r="G95" i="40"/>
  <c r="G94" i="40" s="1"/>
  <c r="G108" i="40"/>
  <c r="G107" i="40" s="1"/>
  <c r="G106" i="40" s="1"/>
  <c r="G191" i="40"/>
  <c r="G190" i="40" s="1"/>
  <c r="G232" i="40"/>
  <c r="G231" i="40" s="1"/>
  <c r="H220" i="40"/>
  <c r="H219" i="40" s="1"/>
  <c r="G322" i="40"/>
  <c r="G321" i="40" s="1"/>
  <c r="G320" i="40" s="1"/>
  <c r="G319" i="40" s="1"/>
  <c r="G244" i="40"/>
  <c r="G243" i="40" s="1"/>
  <c r="H151" i="40"/>
  <c r="H150" i="40" s="1"/>
  <c r="G183" i="40"/>
  <c r="G182" i="40" s="1"/>
  <c r="G287" i="40"/>
  <c r="G286" i="40" s="1"/>
  <c r="J747" i="51"/>
  <c r="J746" i="51" s="1"/>
  <c r="J867" i="51"/>
  <c r="J866" i="51" s="1"/>
  <c r="J865" i="51" s="1"/>
  <c r="J864" i="51" s="1"/>
  <c r="J20" i="2"/>
  <c r="J19" i="2" s="1"/>
  <c r="J18" i="2" s="1"/>
  <c r="J17" i="2" s="1"/>
  <c r="H440" i="40"/>
  <c r="I162" i="2"/>
  <c r="I192" i="2"/>
  <c r="I191" i="2" s="1"/>
  <c r="I190" i="2" s="1"/>
  <c r="J347" i="2"/>
  <c r="J367" i="2"/>
  <c r="I393" i="2"/>
  <c r="I392" i="2" s="1"/>
  <c r="I391" i="2" s="1"/>
  <c r="I390" i="2" s="1"/>
  <c r="J481" i="2"/>
  <c r="J499" i="2"/>
  <c r="I559" i="2"/>
  <c r="J602" i="2"/>
  <c r="G121" i="40"/>
  <c r="G119" i="40" s="1"/>
  <c r="G167" i="40"/>
  <c r="G166" i="40" s="1"/>
  <c r="H457" i="40"/>
  <c r="H455" i="40" s="1"/>
  <c r="J164" i="2"/>
  <c r="J288" i="2"/>
  <c r="H123" i="40"/>
  <c r="H122" i="40" s="1"/>
  <c r="G136" i="40"/>
  <c r="G135" i="40" s="1"/>
  <c r="I305" i="2"/>
  <c r="I308" i="2"/>
  <c r="G139" i="40"/>
  <c r="G138" i="40" s="1"/>
  <c r="G176" i="40"/>
  <c r="G175" i="40" s="1"/>
  <c r="I345" i="2"/>
  <c r="G206" i="40"/>
  <c r="G205" i="40" s="1"/>
  <c r="G204" i="40" s="1"/>
  <c r="I373" i="2"/>
  <c r="I372" i="2" s="1"/>
  <c r="H352" i="40"/>
  <c r="H351" i="40" s="1"/>
  <c r="H350" i="40" s="1"/>
  <c r="H349" i="40" s="1"/>
  <c r="J432" i="2"/>
  <c r="J431" i="2" s="1"/>
  <c r="J430" i="2" s="1"/>
  <c r="J429" i="2" s="1"/>
  <c r="J546" i="2"/>
  <c r="J545" i="2" s="1"/>
  <c r="J544" i="2" s="1"/>
  <c r="J543" i="2" s="1"/>
  <c r="J542" i="2" s="1"/>
  <c r="H448" i="40"/>
  <c r="H447" i="40" s="1"/>
  <c r="I602" i="2"/>
  <c r="G89" i="40"/>
  <c r="G88" i="40" s="1"/>
  <c r="K839" i="51"/>
  <c r="K838" i="51" s="1"/>
  <c r="K837" i="51" s="1"/>
  <c r="K836" i="51" s="1"/>
  <c r="G422" i="40"/>
  <c r="G421" i="40" s="1"/>
  <c r="G420" i="40" s="1"/>
  <c r="G419" i="40" s="1"/>
  <c r="I20" i="2"/>
  <c r="I19" i="2" s="1"/>
  <c r="I18" i="2" s="1"/>
  <c r="I17" i="2" s="1"/>
  <c r="J39" i="2"/>
  <c r="J38" i="2" s="1"/>
  <c r="J37" i="2" s="1"/>
  <c r="J36" i="2" s="1"/>
  <c r="H253" i="40"/>
  <c r="H252" i="40" s="1"/>
  <c r="J50" i="2"/>
  <c r="J49" i="2" s="1"/>
  <c r="J48" i="2" s="1"/>
  <c r="J47" i="2" s="1"/>
  <c r="H324" i="40"/>
  <c r="H322" i="40" s="1"/>
  <c r="H321" i="40" s="1"/>
  <c r="H320" i="40" s="1"/>
  <c r="G371" i="40"/>
  <c r="H434" i="40"/>
  <c r="H433" i="40" s="1"/>
  <c r="H432" i="40" s="1"/>
  <c r="J97" i="2"/>
  <c r="J96" i="2" s="1"/>
  <c r="H439" i="40"/>
  <c r="H438" i="40" s="1"/>
  <c r="J151" i="2"/>
  <c r="I177" i="2"/>
  <c r="G476" i="40"/>
  <c r="G475" i="40" s="1"/>
  <c r="I184" i="2"/>
  <c r="G364" i="40"/>
  <c r="G362" i="40" s="1"/>
  <c r="G361" i="40" s="1"/>
  <c r="G360" i="40" s="1"/>
  <c r="H347" i="40"/>
  <c r="H346" i="40" s="1"/>
  <c r="H345" i="40" s="1"/>
  <c r="H344" i="40" s="1"/>
  <c r="J219" i="2"/>
  <c r="J218" i="2" s="1"/>
  <c r="J217" i="2" s="1"/>
  <c r="H289" i="40"/>
  <c r="H288" i="40" s="1"/>
  <c r="J239" i="2"/>
  <c r="I257" i="2"/>
  <c r="I256" i="2" s="1"/>
  <c r="I255" i="2" s="1"/>
  <c r="G271" i="40"/>
  <c r="G270" i="40" s="1"/>
  <c r="H291" i="40"/>
  <c r="H290" i="40" s="1"/>
  <c r="J265" i="2"/>
  <c r="I280" i="2"/>
  <c r="G113" i="40"/>
  <c r="G112" i="40" s="1"/>
  <c r="J308" i="2"/>
  <c r="H139" i="40"/>
  <c r="H138" i="40" s="1"/>
  <c r="H176" i="40"/>
  <c r="H175" i="40" s="1"/>
  <c r="J345" i="2"/>
  <c r="H206" i="40"/>
  <c r="H205" i="40" s="1"/>
  <c r="H204" i="40" s="1"/>
  <c r="J373" i="2"/>
  <c r="J372" i="2" s="1"/>
  <c r="J410" i="2"/>
  <c r="H232" i="40"/>
  <c r="H231" i="40" s="1"/>
  <c r="I447" i="2"/>
  <c r="I446" i="2" s="1"/>
  <c r="H36" i="40"/>
  <c r="H35" i="40" s="1"/>
  <c r="J495" i="2"/>
  <c r="J531" i="2"/>
  <c r="J530" i="2" s="1"/>
  <c r="J529" i="2" s="1"/>
  <c r="H54" i="40"/>
  <c r="H53" i="40" s="1"/>
  <c r="H52" i="40" s="1"/>
  <c r="I591" i="2"/>
  <c r="H103" i="40"/>
  <c r="H102" i="40" s="1"/>
  <c r="J610" i="2"/>
  <c r="J609" i="2" s="1"/>
  <c r="J608" i="2" s="1"/>
  <c r="H21" i="40"/>
  <c r="G78" i="40"/>
  <c r="G76" i="40" s="1"/>
  <c r="H136" i="40"/>
  <c r="H135" i="40" s="1"/>
  <c r="H356" i="40"/>
  <c r="H355" i="40" s="1"/>
  <c r="H476" i="40"/>
  <c r="H475" i="40" s="1"/>
  <c r="J244" i="2"/>
  <c r="J243" i="2" s="1"/>
  <c r="J242" i="2" s="1"/>
  <c r="J241" i="2" s="1"/>
  <c r="H408" i="40"/>
  <c r="H407" i="40" s="1"/>
  <c r="H406" i="40" s="1"/>
  <c r="H405" i="40" s="1"/>
  <c r="H216" i="40"/>
  <c r="H215" i="40" s="1"/>
  <c r="J401" i="2"/>
  <c r="H391" i="40"/>
  <c r="J143" i="2"/>
  <c r="I658" i="2"/>
  <c r="I657" i="2" s="1"/>
  <c r="I656" i="2" s="1"/>
  <c r="I655" i="2" s="1"/>
  <c r="I654" i="2" s="1"/>
  <c r="F16" i="74"/>
  <c r="J431" i="51"/>
  <c r="J855" i="51"/>
  <c r="J854" i="51" s="1"/>
  <c r="J853" i="51" s="1"/>
  <c r="J852" i="51" s="1"/>
  <c r="G105" i="40"/>
  <c r="G104" i="40" s="1"/>
  <c r="I34" i="2"/>
  <c r="I67" i="2"/>
  <c r="I66" i="2" s="1"/>
  <c r="I65" i="2" s="1"/>
  <c r="G426" i="40"/>
  <c r="G425" i="40" s="1"/>
  <c r="G424" i="40" s="1"/>
  <c r="G423" i="40" s="1"/>
  <c r="J94" i="2"/>
  <c r="J93" i="2" s="1"/>
  <c r="H431" i="40"/>
  <c r="H430" i="40" s="1"/>
  <c r="H429" i="40" s="1"/>
  <c r="H337" i="40"/>
  <c r="H336" i="40" s="1"/>
  <c r="J138" i="2"/>
  <c r="J137" i="2" s="1"/>
  <c r="J136" i="2" s="1"/>
  <c r="J135" i="2" s="1"/>
  <c r="H459" i="40"/>
  <c r="H458" i="40" s="1"/>
  <c r="J167" i="2"/>
  <c r="I237" i="2"/>
  <c r="G285" i="40"/>
  <c r="G284" i="40" s="1"/>
  <c r="H271" i="40"/>
  <c r="H270" i="40" s="1"/>
  <c r="J257" i="2"/>
  <c r="J256" i="2" s="1"/>
  <c r="J255" i="2" s="1"/>
  <c r="I263" i="2"/>
  <c r="G283" i="40"/>
  <c r="G282" i="40" s="1"/>
  <c r="H112" i="40"/>
  <c r="G146" i="40"/>
  <c r="G145" i="40" s="1"/>
  <c r="I315" i="2"/>
  <c r="I318" i="2"/>
  <c r="G149" i="40"/>
  <c r="G148" i="40" s="1"/>
  <c r="G178" i="40"/>
  <c r="G177" i="40" s="1"/>
  <c r="I347" i="2"/>
  <c r="I350" i="2"/>
  <c r="G181" i="40"/>
  <c r="G180" i="40" s="1"/>
  <c r="I360" i="2"/>
  <c r="G193" i="40"/>
  <c r="G192" i="40" s="1"/>
  <c r="I364" i="2"/>
  <c r="G197" i="40"/>
  <c r="G196" i="40" s="1"/>
  <c r="I370" i="2"/>
  <c r="I369" i="2" s="1"/>
  <c r="G203" i="40"/>
  <c r="G202" i="40" s="1"/>
  <c r="G201" i="40" s="1"/>
  <c r="H236" i="40"/>
  <c r="H235" i="40" s="1"/>
  <c r="H234" i="40" s="1"/>
  <c r="H233" i="40" s="1"/>
  <c r="J383" i="2"/>
  <c r="J382" i="2" s="1"/>
  <c r="J381" i="2" s="1"/>
  <c r="H218" i="40"/>
  <c r="H217" i="40" s="1"/>
  <c r="J403" i="2"/>
  <c r="G309" i="40"/>
  <c r="G308" i="40" s="1"/>
  <c r="I460" i="2"/>
  <c r="I463" i="2"/>
  <c r="G312" i="40"/>
  <c r="G311" i="40" s="1"/>
  <c r="G404" i="40"/>
  <c r="G403" i="40" s="1"/>
  <c r="G402" i="40" s="1"/>
  <c r="G401" i="40" s="1"/>
  <c r="G400" i="40" s="1"/>
  <c r="I525" i="2"/>
  <c r="I524" i="2" s="1"/>
  <c r="I523" i="2" s="1"/>
  <c r="I522" i="2" s="1"/>
  <c r="I535" i="2"/>
  <c r="I534" i="2" s="1"/>
  <c r="I533" i="2" s="1"/>
  <c r="G60" i="40"/>
  <c r="G59" i="40" s="1"/>
  <c r="G58" i="40" s="1"/>
  <c r="G57" i="40" s="1"/>
  <c r="G85" i="40"/>
  <c r="J618" i="2"/>
  <c r="J617" i="2" s="1"/>
  <c r="J616" i="2" s="1"/>
  <c r="J615" i="2" s="1"/>
  <c r="H118" i="40"/>
  <c r="H117" i="40" s="1"/>
  <c r="I664" i="2"/>
  <c r="I663" i="2" s="1"/>
  <c r="I662" i="2" s="1"/>
  <c r="I661" i="2" s="1"/>
  <c r="I660" i="2" s="1"/>
  <c r="G23" i="40"/>
  <c r="G21" i="40" s="1"/>
  <c r="G39" i="40"/>
  <c r="G44" i="40"/>
  <c r="G43" i="40" s="1"/>
  <c r="G50" i="40"/>
  <c r="G49" i="40" s="1"/>
  <c r="H71" i="40"/>
  <c r="H70" i="40" s="1"/>
  <c r="G129" i="40"/>
  <c r="G128" i="40" s="1"/>
  <c r="H140" i="40"/>
  <c r="H149" i="40"/>
  <c r="H148" i="40" s="1"/>
  <c r="H281" i="40"/>
  <c r="H280" i="40" s="1"/>
  <c r="G318" i="40"/>
  <c r="G317" i="40" s="1"/>
  <c r="G316" i="40" s="1"/>
  <c r="G315" i="40" s="1"/>
  <c r="G314" i="40" s="1"/>
  <c r="I26" i="2"/>
  <c r="I25" i="2" s="1"/>
  <c r="I24" i="2" s="1"/>
  <c r="I23" i="2" s="1"/>
  <c r="I22" i="2" s="1"/>
  <c r="I63" i="2"/>
  <c r="I62" i="2" s="1"/>
  <c r="I61" i="2" s="1"/>
  <c r="I60" i="2" s="1"/>
  <c r="G417" i="40"/>
  <c r="G416" i="40" s="1"/>
  <c r="G415" i="40" s="1"/>
  <c r="G414" i="40" s="1"/>
  <c r="G409" i="40" s="1"/>
  <c r="I89" i="2"/>
  <c r="I88" i="2" s="1"/>
  <c r="I87" i="2" s="1"/>
  <c r="I86" i="2" s="1"/>
  <c r="G398" i="40"/>
  <c r="G397" i="40" s="1"/>
  <c r="G390" i="40" s="1"/>
  <c r="J156" i="2"/>
  <c r="H444" i="40"/>
  <c r="H443" i="40" s="1"/>
  <c r="I213" i="2"/>
  <c r="I210" i="2" s="1"/>
  <c r="I209" i="2" s="1"/>
  <c r="I208" i="2" s="1"/>
  <c r="I207" i="2" s="1"/>
  <c r="G335" i="40"/>
  <c r="G334" i="40" s="1"/>
  <c r="I265" i="2"/>
  <c r="G291" i="40"/>
  <c r="G290" i="40" s="1"/>
  <c r="J650" i="2"/>
  <c r="J649" i="2" s="1"/>
  <c r="J648" i="2" s="1"/>
  <c r="J647" i="2" s="1"/>
  <c r="J646" i="2" s="1"/>
  <c r="J645" i="2" s="1"/>
  <c r="H302" i="40"/>
  <c r="H301" i="40" s="1"/>
  <c r="H300" i="40" s="1"/>
  <c r="H299" i="40" s="1"/>
  <c r="H133" i="40"/>
  <c r="H132" i="40" s="1"/>
  <c r="G101" i="40"/>
  <c r="G100" i="40" s="1"/>
  <c r="I32" i="2"/>
  <c r="H358" i="40"/>
  <c r="H357" i="40" s="1"/>
  <c r="J58" i="2"/>
  <c r="J55" i="2" s="1"/>
  <c r="J54" i="2" s="1"/>
  <c r="J53" i="2" s="1"/>
  <c r="H426" i="40"/>
  <c r="H425" i="40" s="1"/>
  <c r="H424" i="40" s="1"/>
  <c r="H423" i="40" s="1"/>
  <c r="J67" i="2"/>
  <c r="J66" i="2" s="1"/>
  <c r="J65" i="2" s="1"/>
  <c r="I73" i="2"/>
  <c r="I72" i="2" s="1"/>
  <c r="I71" i="2" s="1"/>
  <c r="I70" i="2" s="1"/>
  <c r="G452" i="40"/>
  <c r="G451" i="40" s="1"/>
  <c r="H287" i="40"/>
  <c r="H286" i="40" s="1"/>
  <c r="J128" i="2"/>
  <c r="J127" i="2" s="1"/>
  <c r="J126" i="2" s="1"/>
  <c r="I164" i="2"/>
  <c r="G457" i="40"/>
  <c r="G455" i="40" s="1"/>
  <c r="I173" i="2"/>
  <c r="G472" i="40"/>
  <c r="G471" i="40" s="1"/>
  <c r="H339" i="40"/>
  <c r="H338" i="40" s="1"/>
  <c r="J215" i="2"/>
  <c r="J230" i="2"/>
  <c r="J229" i="2" s="1"/>
  <c r="J228" i="2" s="1"/>
  <c r="J227" i="2" s="1"/>
  <c r="H259" i="40"/>
  <c r="H258" i="40" s="1"/>
  <c r="H257" i="40" s="1"/>
  <c r="H256" i="40" s="1"/>
  <c r="H255" i="40" s="1"/>
  <c r="H285" i="40"/>
  <c r="H284" i="40" s="1"/>
  <c r="J237" i="2"/>
  <c r="H269" i="40"/>
  <c r="H268" i="40" s="1"/>
  <c r="J251" i="2"/>
  <c r="J250" i="2" s="1"/>
  <c r="J249" i="2" s="1"/>
  <c r="J248" i="2" s="1"/>
  <c r="J247" i="2" s="1"/>
  <c r="H146" i="40"/>
  <c r="H145" i="40" s="1"/>
  <c r="J315" i="2"/>
  <c r="J326" i="2"/>
  <c r="H157" i="40"/>
  <c r="H156" i="40" s="1"/>
  <c r="H174" i="40"/>
  <c r="H172" i="40" s="1"/>
  <c r="J350" i="2"/>
  <c r="H181" i="40"/>
  <c r="H180" i="40" s="1"/>
  <c r="J360" i="2"/>
  <c r="H193" i="40"/>
  <c r="H192" i="40" s="1"/>
  <c r="J364" i="2"/>
  <c r="H197" i="40"/>
  <c r="H196" i="40" s="1"/>
  <c r="J370" i="2"/>
  <c r="J369" i="2" s="1"/>
  <c r="H203" i="40"/>
  <c r="H202" i="40" s="1"/>
  <c r="H201" i="40" s="1"/>
  <c r="J376" i="2"/>
  <c r="J375" i="2" s="1"/>
  <c r="H209" i="40"/>
  <c r="H208" i="40" s="1"/>
  <c r="H207" i="40" s="1"/>
  <c r="I401" i="2"/>
  <c r="G216" i="40"/>
  <c r="G215" i="40" s="1"/>
  <c r="I426" i="2"/>
  <c r="I425" i="2" s="1"/>
  <c r="I424" i="2" s="1"/>
  <c r="I423" i="2" s="1"/>
  <c r="G297" i="40"/>
  <c r="G296" i="40" s="1"/>
  <c r="G295" i="40" s="1"/>
  <c r="G294" i="40" s="1"/>
  <c r="H308" i="40"/>
  <c r="H240" i="40"/>
  <c r="H239" i="40" s="1"/>
  <c r="H238" i="40" s="1"/>
  <c r="J447" i="2"/>
  <c r="J446" i="2" s="1"/>
  <c r="G32" i="40"/>
  <c r="G31" i="40" s="1"/>
  <c r="J525" i="2"/>
  <c r="J524" i="2" s="1"/>
  <c r="J523" i="2" s="1"/>
  <c r="J522" i="2" s="1"/>
  <c r="H404" i="40"/>
  <c r="H403" i="40" s="1"/>
  <c r="H402" i="40" s="1"/>
  <c r="H401" i="40" s="1"/>
  <c r="G448" i="40"/>
  <c r="G447" i="40" s="1"/>
  <c r="I546" i="2"/>
  <c r="I545" i="2" s="1"/>
  <c r="I544" i="2" s="1"/>
  <c r="I543" i="2" s="1"/>
  <c r="I542" i="2" s="1"/>
  <c r="H83" i="40"/>
  <c r="H82" i="40" s="1"/>
  <c r="J565" i="2"/>
  <c r="J568" i="2"/>
  <c r="H86" i="40"/>
  <c r="H85" i="40" s="1"/>
  <c r="J591" i="2"/>
  <c r="H222" i="40"/>
  <c r="H221" i="40" s="1"/>
  <c r="J594" i="2"/>
  <c r="H230" i="40"/>
  <c r="H229" i="40" s="1"/>
  <c r="H91" i="40"/>
  <c r="H90" i="40" s="1"/>
  <c r="J604" i="2"/>
  <c r="I650" i="2"/>
  <c r="I649" i="2" s="1"/>
  <c r="I648" i="2" s="1"/>
  <c r="I647" i="2" s="1"/>
  <c r="I646" i="2" s="1"/>
  <c r="I645" i="2" s="1"/>
  <c r="G302" i="40"/>
  <c r="G301" i="40" s="1"/>
  <c r="G300" i="40" s="1"/>
  <c r="G299" i="40" s="1"/>
  <c r="H39" i="40"/>
  <c r="H50" i="40"/>
  <c r="H49" i="40" s="1"/>
  <c r="G83" i="40"/>
  <c r="G82" i="40" s="1"/>
  <c r="H95" i="40"/>
  <c r="H94" i="40" s="1"/>
  <c r="H178" i="40"/>
  <c r="H177" i="40" s="1"/>
  <c r="G339" i="40"/>
  <c r="G338" i="40" s="1"/>
  <c r="H362" i="40"/>
  <c r="H318" i="40"/>
  <c r="H317" i="40" s="1"/>
  <c r="H316" i="40" s="1"/>
  <c r="H315" i="40" s="1"/>
  <c r="H314" i="40" s="1"/>
  <c r="J63" i="2"/>
  <c r="J62" i="2" s="1"/>
  <c r="J61" i="2" s="1"/>
  <c r="J60" i="2" s="1"/>
  <c r="H417" i="40"/>
  <c r="H416" i="40" s="1"/>
  <c r="H415" i="40" s="1"/>
  <c r="H414" i="40" s="1"/>
  <c r="H409" i="40" s="1"/>
  <c r="J84" i="2"/>
  <c r="J83" i="2" s="1"/>
  <c r="J82" i="2" s="1"/>
  <c r="J81" i="2" s="1"/>
  <c r="H371" i="40"/>
  <c r="H370" i="40" s="1"/>
  <c r="H369" i="40" s="1"/>
  <c r="H368" i="40" s="1"/>
  <c r="H397" i="40"/>
  <c r="I94" i="2"/>
  <c r="I93" i="2" s="1"/>
  <c r="I108" i="2"/>
  <c r="I107" i="2" s="1"/>
  <c r="I106" i="2" s="1"/>
  <c r="I105" i="2" s="1"/>
  <c r="G468" i="40"/>
  <c r="G467" i="40" s="1"/>
  <c r="G466" i="40" s="1"/>
  <c r="G465" i="40" s="1"/>
  <c r="I124" i="2"/>
  <c r="I123" i="2" s="1"/>
  <c r="I122" i="2" s="1"/>
  <c r="I121" i="2" s="1"/>
  <c r="G273" i="40"/>
  <c r="G272" i="40" s="1"/>
  <c r="I153" i="2"/>
  <c r="I156" i="2"/>
  <c r="I169" i="2"/>
  <c r="G461" i="40"/>
  <c r="G460" i="40" s="1"/>
  <c r="H471" i="40"/>
  <c r="J188" i="2"/>
  <c r="H367" i="40"/>
  <c r="H366" i="40" s="1"/>
  <c r="I205" i="2"/>
  <c r="I204" i="2" s="1"/>
  <c r="I203" i="2" s="1"/>
  <c r="I202" i="2" s="1"/>
  <c r="I201" i="2" s="1"/>
  <c r="G343" i="40"/>
  <c r="G342" i="40" s="1"/>
  <c r="G341" i="40" s="1"/>
  <c r="G340" i="40" s="1"/>
  <c r="I230" i="2"/>
  <c r="I229" i="2" s="1"/>
  <c r="I228" i="2" s="1"/>
  <c r="I227" i="2" s="1"/>
  <c r="I244" i="2"/>
  <c r="I243" i="2" s="1"/>
  <c r="I242" i="2" s="1"/>
  <c r="I241" i="2" s="1"/>
  <c r="J290" i="2"/>
  <c r="H129" i="40"/>
  <c r="H128" i="40" s="1"/>
  <c r="I310" i="2"/>
  <c r="I320" i="2"/>
  <c r="G151" i="40"/>
  <c r="G150" i="40" s="1"/>
  <c r="I324" i="2"/>
  <c r="G155" i="40"/>
  <c r="G154" i="40" s="1"/>
  <c r="I342" i="2"/>
  <c r="I356" i="2"/>
  <c r="I405" i="2"/>
  <c r="G225" i="40"/>
  <c r="G224" i="40" s="1"/>
  <c r="J426" i="2"/>
  <c r="J425" i="2" s="1"/>
  <c r="J424" i="2" s="1"/>
  <c r="J423" i="2" s="1"/>
  <c r="H297" i="40"/>
  <c r="H296" i="40" s="1"/>
  <c r="H295" i="40" s="1"/>
  <c r="H294" i="40" s="1"/>
  <c r="J458" i="2"/>
  <c r="H307" i="40"/>
  <c r="H306" i="40" s="1"/>
  <c r="J463" i="2"/>
  <c r="H312" i="40"/>
  <c r="H311" i="40" s="1"/>
  <c r="J452" i="2"/>
  <c r="J451" i="2" s="1"/>
  <c r="H245" i="40"/>
  <c r="H244" i="40" s="1"/>
  <c r="H243" i="40" s="1"/>
  <c r="I499" i="2"/>
  <c r="I562" i="2"/>
  <c r="I600" i="2"/>
  <c r="G75" i="40"/>
  <c r="G74" i="40" s="1"/>
  <c r="I606" i="2"/>
  <c r="G93" i="40"/>
  <c r="G92" i="40" s="1"/>
  <c r="J629" i="2"/>
  <c r="H65" i="40"/>
  <c r="H64" i="40" s="1"/>
  <c r="I632" i="2"/>
  <c r="G68" i="40"/>
  <c r="G67" i="40" s="1"/>
  <c r="I639" i="2"/>
  <c r="I638" i="2" s="1"/>
  <c r="I637" i="2" s="1"/>
  <c r="G97" i="40"/>
  <c r="G96" i="40" s="1"/>
  <c r="J664" i="2"/>
  <c r="J663" i="2" s="1"/>
  <c r="J662" i="2" s="1"/>
  <c r="J661" i="2" s="1"/>
  <c r="J660" i="2" s="1"/>
  <c r="J653" i="2" s="1"/>
  <c r="H388" i="40"/>
  <c r="H387" i="40" s="1"/>
  <c r="H386" i="40" s="1"/>
  <c r="G80" i="40"/>
  <c r="G79" i="40" s="1"/>
  <c r="H97" i="40"/>
  <c r="H96" i="40" s="1"/>
  <c r="G123" i="40"/>
  <c r="G122" i="40" s="1"/>
  <c r="H167" i="40"/>
  <c r="H166" i="40" s="1"/>
  <c r="G187" i="40"/>
  <c r="G186" i="40" s="1"/>
  <c r="G195" i="40"/>
  <c r="G194" i="40" s="1"/>
  <c r="G269" i="40"/>
  <c r="G268" i="40" s="1"/>
  <c r="G333" i="40"/>
  <c r="G332" i="40" s="1"/>
  <c r="H376" i="40"/>
  <c r="H375" i="40" s="1"/>
  <c r="H374" i="40" s="1"/>
  <c r="H373" i="40" s="1"/>
  <c r="K673" i="51"/>
  <c r="K672" i="51" s="1"/>
  <c r="K671" i="51" s="1"/>
  <c r="I39" i="2"/>
  <c r="I38" i="2" s="1"/>
  <c r="I37" i="2" s="1"/>
  <c r="I36" i="2" s="1"/>
  <c r="G253" i="40"/>
  <c r="G252" i="40" s="1"/>
  <c r="I50" i="2"/>
  <c r="I49" i="2" s="1"/>
  <c r="I48" i="2" s="1"/>
  <c r="I47" i="2" s="1"/>
  <c r="I97" i="2"/>
  <c r="I96" i="2" s="1"/>
  <c r="G434" i="40"/>
  <c r="G433" i="40" s="1"/>
  <c r="G432" i="40" s="1"/>
  <c r="G428" i="40" s="1"/>
  <c r="J119" i="2"/>
  <c r="J118" i="2" s="1"/>
  <c r="J117" i="2" s="1"/>
  <c r="J116" i="2" s="1"/>
  <c r="H251" i="40"/>
  <c r="H250" i="40" s="1"/>
  <c r="J133" i="2"/>
  <c r="J132" i="2" s="1"/>
  <c r="J131" i="2" s="1"/>
  <c r="J130" i="2" s="1"/>
  <c r="H328" i="40"/>
  <c r="H327" i="40" s="1"/>
  <c r="H326" i="40" s="1"/>
  <c r="H325" i="40" s="1"/>
  <c r="I138" i="2"/>
  <c r="I137" i="2" s="1"/>
  <c r="I136" i="2" s="1"/>
  <c r="I135" i="2" s="1"/>
  <c r="G337" i="40"/>
  <c r="G336" i="40" s="1"/>
  <c r="H394" i="40"/>
  <c r="H393" i="40" s="1"/>
  <c r="I151" i="2"/>
  <c r="G439" i="40"/>
  <c r="G438" i="40" s="1"/>
  <c r="J160" i="2"/>
  <c r="H450" i="40"/>
  <c r="H449" i="40" s="1"/>
  <c r="I167" i="2"/>
  <c r="G459" i="40"/>
  <c r="G458" i="40" s="1"/>
  <c r="J184" i="2"/>
  <c r="I239" i="2"/>
  <c r="G289" i="40"/>
  <c r="G288" i="40" s="1"/>
  <c r="J310" i="2"/>
  <c r="J324" i="2"/>
  <c r="H155" i="40"/>
  <c r="H154" i="40" s="1"/>
  <c r="J342" i="2"/>
  <c r="J352" i="2"/>
  <c r="H183" i="40"/>
  <c r="H182" i="40" s="1"/>
  <c r="J356" i="2"/>
  <c r="H187" i="40"/>
  <c r="H186" i="40" s="1"/>
  <c r="J362" i="2"/>
  <c r="H195" i="40"/>
  <c r="H194" i="40" s="1"/>
  <c r="G236" i="40"/>
  <c r="G235" i="40" s="1"/>
  <c r="G234" i="40" s="1"/>
  <c r="G233" i="40" s="1"/>
  <c r="I403" i="2"/>
  <c r="G218" i="40"/>
  <c r="G217" i="40" s="1"/>
  <c r="H224" i="40"/>
  <c r="I419" i="2"/>
  <c r="I418" i="2" s="1"/>
  <c r="I417" i="2" s="1"/>
  <c r="I416" i="2" s="1"/>
  <c r="G372" i="40"/>
  <c r="I432" i="2"/>
  <c r="I431" i="2" s="1"/>
  <c r="I430" i="2" s="1"/>
  <c r="I429" i="2" s="1"/>
  <c r="G352" i="40"/>
  <c r="G351" i="40" s="1"/>
  <c r="G350" i="40" s="1"/>
  <c r="G349" i="40" s="1"/>
  <c r="G239" i="40"/>
  <c r="G238" i="40" s="1"/>
  <c r="J562" i="2"/>
  <c r="J576" i="2"/>
  <c r="H127" i="40"/>
  <c r="H126" i="40" s="1"/>
  <c r="J585" i="2"/>
  <c r="J580" i="2" s="1"/>
  <c r="H191" i="40"/>
  <c r="H190" i="40" s="1"/>
  <c r="G221" i="40"/>
  <c r="I594" i="2"/>
  <c r="G230" i="40"/>
  <c r="G229" i="40" s="1"/>
  <c r="G28" i="40"/>
  <c r="G27" i="40" s="1"/>
  <c r="G54" i="40"/>
  <c r="G53" i="40" s="1"/>
  <c r="H60" i="40"/>
  <c r="H59" i="40" s="1"/>
  <c r="H58" i="40" s="1"/>
  <c r="H57" i="40" s="1"/>
  <c r="H80" i="40"/>
  <c r="H79" i="40" s="1"/>
  <c r="H119" i="40"/>
  <c r="G133" i="40"/>
  <c r="G132" i="40" s="1"/>
  <c r="G173" i="40"/>
  <c r="G281" i="40"/>
  <c r="G280" i="40" s="1"/>
  <c r="H454" i="40"/>
  <c r="H453" i="40" s="1"/>
  <c r="J606" i="2"/>
  <c r="G91" i="40"/>
  <c r="G90" i="40" s="1"/>
  <c r="H108" i="40"/>
  <c r="H107" i="40" s="1"/>
  <c r="H106" i="40" s="1"/>
  <c r="I458" i="2"/>
  <c r="I618" i="2"/>
  <c r="I617" i="2" s="1"/>
  <c r="I616" i="2" s="1"/>
  <c r="I615" i="2" s="1"/>
  <c r="I143" i="2"/>
  <c r="G209" i="40"/>
  <c r="G208" i="40" s="1"/>
  <c r="G207" i="40" s="1"/>
  <c r="G157" i="40"/>
  <c r="G156" i="40" s="1"/>
  <c r="G153" i="40"/>
  <c r="G152" i="40" s="1"/>
  <c r="H153" i="40"/>
  <c r="H152" i="40" s="1"/>
  <c r="G141" i="40"/>
  <c r="G140" i="40" s="1"/>
  <c r="G16" i="74"/>
  <c r="H385" i="40"/>
  <c r="H384" i="40" s="1"/>
  <c r="H383" i="40" s="1"/>
  <c r="G385" i="40"/>
  <c r="G384" i="40" s="1"/>
  <c r="G383" i="40" s="1"/>
  <c r="G382" i="40" s="1"/>
  <c r="I452" i="2"/>
  <c r="I451" i="2" s="1"/>
  <c r="I568" i="2"/>
  <c r="I629" i="2"/>
  <c r="J462" i="51"/>
  <c r="K489" i="51"/>
  <c r="K483" i="51" s="1"/>
  <c r="K476" i="51" s="1"/>
  <c r="K431" i="51"/>
  <c r="E82" i="41"/>
  <c r="D82" i="41"/>
  <c r="E63" i="41"/>
  <c r="E62" i="41" s="1"/>
  <c r="D63" i="41"/>
  <c r="D62" i="41" s="1"/>
  <c r="E58" i="41"/>
  <c r="E57" i="41" s="1"/>
  <c r="D58" i="41"/>
  <c r="D57" i="41" s="1"/>
  <c r="E54" i="41"/>
  <c r="D54" i="41"/>
  <c r="E52" i="41"/>
  <c r="D52" i="41"/>
  <c r="E51" i="41"/>
  <c r="E48" i="41" s="1"/>
  <c r="E43" i="41"/>
  <c r="D43" i="41"/>
  <c r="E32" i="41"/>
  <c r="D32" i="41"/>
  <c r="E40" i="41"/>
  <c r="D40" i="41"/>
  <c r="E39" i="41"/>
  <c r="D39" i="41"/>
  <c r="E37" i="41"/>
  <c r="D37" i="41"/>
  <c r="E35" i="41"/>
  <c r="D35" i="41"/>
  <c r="E29" i="41"/>
  <c r="D29" i="41"/>
  <c r="E23" i="41"/>
  <c r="E22" i="41" s="1"/>
  <c r="D23" i="41"/>
  <c r="D22" i="41"/>
  <c r="E17" i="41"/>
  <c r="E16" i="41" s="1"/>
  <c r="D17" i="41"/>
  <c r="D16" i="41"/>
  <c r="C32" i="41"/>
  <c r="F38" i="42"/>
  <c r="E38" i="42"/>
  <c r="E37" i="42" s="1"/>
  <c r="F37" i="42"/>
  <c r="F35" i="42"/>
  <c r="E35" i="42"/>
  <c r="E34" i="42" s="1"/>
  <c r="E33" i="42" s="1"/>
  <c r="E32" i="42" s="1"/>
  <c r="F34" i="42"/>
  <c r="F33" i="42" s="1"/>
  <c r="F32" i="42" s="1"/>
  <c r="F30" i="42"/>
  <c r="E29" i="42"/>
  <c r="E28" i="42" s="1"/>
  <c r="F29" i="42"/>
  <c r="F28" i="42" s="1"/>
  <c r="F26" i="42"/>
  <c r="F25" i="42" s="1"/>
  <c r="F24" i="42" s="1"/>
  <c r="E26" i="42"/>
  <c r="E25" i="42" s="1"/>
  <c r="E24" i="42" s="1"/>
  <c r="I498" i="2" l="1"/>
  <c r="D28" i="41"/>
  <c r="D15" i="41" s="1"/>
  <c r="D111" i="41" s="1"/>
  <c r="E28" i="41"/>
  <c r="E15" i="41" s="1"/>
  <c r="E111" i="41" s="1"/>
  <c r="J142" i="2"/>
  <c r="J141" i="2" s="1"/>
  <c r="J140" i="2" s="1"/>
  <c r="H390" i="40"/>
  <c r="I142" i="2"/>
  <c r="I141" i="2" s="1"/>
  <c r="I140" i="2" s="1"/>
  <c r="H38" i="40"/>
  <c r="G38" i="40"/>
  <c r="G20" i="40"/>
  <c r="G19" i="40" s="1"/>
  <c r="H20" i="40"/>
  <c r="H19" i="40" s="1"/>
  <c r="J498" i="2"/>
  <c r="K650" i="51"/>
  <c r="J650" i="51"/>
  <c r="K745" i="51"/>
  <c r="K744" i="51" s="1"/>
  <c r="K731" i="51" s="1"/>
  <c r="J745" i="51"/>
  <c r="J744" i="51" s="1"/>
  <c r="J731" i="51" s="1"/>
  <c r="K533" i="51"/>
  <c r="K532" i="51" s="1"/>
  <c r="K531" i="51" s="1"/>
  <c r="J533" i="51"/>
  <c r="J532" i="51" s="1"/>
  <c r="J531" i="51" s="1"/>
  <c r="F23" i="42"/>
  <c r="F16" i="42"/>
  <c r="F40" i="42" s="1"/>
  <c r="E23" i="42"/>
  <c r="E16" i="42" s="1"/>
  <c r="E40" i="42" s="1"/>
  <c r="H134" i="40"/>
  <c r="K693" i="51"/>
  <c r="K692" i="51" s="1"/>
  <c r="K691" i="51" s="1"/>
  <c r="K690" i="51" s="1"/>
  <c r="K430" i="51"/>
  <c r="K429" i="51" s="1"/>
  <c r="G111" i="40"/>
  <c r="H111" i="40"/>
  <c r="J304" i="2"/>
  <c r="I304" i="2"/>
  <c r="I279" i="2"/>
  <c r="I278" i="2" s="1"/>
  <c r="I277" i="2" s="1"/>
  <c r="I276" i="2" s="1"/>
  <c r="J279" i="2"/>
  <c r="J278" i="2" s="1"/>
  <c r="J277" i="2" s="1"/>
  <c r="J276" i="2" s="1"/>
  <c r="J475" i="51"/>
  <c r="J92" i="2"/>
  <c r="J75" i="2" s="1"/>
  <c r="J573" i="2"/>
  <c r="G214" i="40"/>
  <c r="G213" i="40" s="1"/>
  <c r="J588" i="2"/>
  <c r="J587" i="2" s="1"/>
  <c r="H214" i="40"/>
  <c r="H213" i="40" s="1"/>
  <c r="J693" i="51"/>
  <c r="J692" i="51" s="1"/>
  <c r="J691" i="51" s="1"/>
  <c r="J690" i="51" s="1"/>
  <c r="I588" i="2"/>
  <c r="I587" i="2" s="1"/>
  <c r="G470" i="40"/>
  <c r="G469" i="40" s="1"/>
  <c r="J183" i="2"/>
  <c r="J182" i="2" s="1"/>
  <c r="J181" i="2" s="1"/>
  <c r="J180" i="2" s="1"/>
  <c r="J179" i="2" s="1"/>
  <c r="J234" i="2"/>
  <c r="J233" i="2" s="1"/>
  <c r="J232" i="2" s="1"/>
  <c r="J221" i="2" s="1"/>
  <c r="H382" i="40"/>
  <c r="G437" i="40"/>
  <c r="G436" i="40" s="1"/>
  <c r="H400" i="40"/>
  <c r="J210" i="2"/>
  <c r="J209" i="2" s="1"/>
  <c r="J208" i="2" s="1"/>
  <c r="J207" i="2" s="1"/>
  <c r="G389" i="40"/>
  <c r="G381" i="40" s="1"/>
  <c r="G348" i="40"/>
  <c r="J528" i="2"/>
  <c r="J527" i="2" s="1"/>
  <c r="H99" i="40"/>
  <c r="H98" i="40" s="1"/>
  <c r="I55" i="2"/>
  <c r="I54" i="2" s="1"/>
  <c r="I53" i="2" s="1"/>
  <c r="G52" i="40"/>
  <c r="H267" i="40"/>
  <c r="H266" i="40" s="1"/>
  <c r="J121" i="2"/>
  <c r="G305" i="40"/>
  <c r="G304" i="40" s="1"/>
  <c r="G293" i="40" s="1"/>
  <c r="G237" i="40"/>
  <c r="H249" i="40"/>
  <c r="H248" i="40" s="1"/>
  <c r="H247" i="40" s="1"/>
  <c r="J260" i="2"/>
  <c r="J259" i="2" s="1"/>
  <c r="J254" i="2" s="1"/>
  <c r="J253" i="2" s="1"/>
  <c r="J246" i="2" s="1"/>
  <c r="J628" i="2"/>
  <c r="J627" i="2" s="1"/>
  <c r="J626" i="2" s="1"/>
  <c r="J625" i="2" s="1"/>
  <c r="I599" i="2"/>
  <c r="I598" i="2" s="1"/>
  <c r="I597" i="2" s="1"/>
  <c r="I596" i="2" s="1"/>
  <c r="I183" i="2"/>
  <c r="I182" i="2" s="1"/>
  <c r="I181" i="2" s="1"/>
  <c r="I180" i="2" s="1"/>
  <c r="I179" i="2" s="1"/>
  <c r="I159" i="2"/>
  <c r="I158" i="2" s="1"/>
  <c r="I572" i="2"/>
  <c r="J159" i="2"/>
  <c r="J158" i="2" s="1"/>
  <c r="I400" i="2"/>
  <c r="I399" i="2" s="1"/>
  <c r="I398" i="2" s="1"/>
  <c r="I395" i="2" s="1"/>
  <c r="J829" i="51"/>
  <c r="J828" i="51" s="1"/>
  <c r="G249" i="40"/>
  <c r="G248" i="40" s="1"/>
  <c r="G247" i="40" s="1"/>
  <c r="G275" i="40"/>
  <c r="G274" i="40" s="1"/>
  <c r="G63" i="40"/>
  <c r="G62" i="40" s="1"/>
  <c r="J457" i="2"/>
  <c r="J456" i="2" s="1"/>
  <c r="I653" i="2"/>
  <c r="K829" i="51"/>
  <c r="K828" i="51" s="1"/>
  <c r="H237" i="40"/>
  <c r="I628" i="2"/>
  <c r="I627" i="2" s="1"/>
  <c r="I626" i="2" s="1"/>
  <c r="I625" i="2" s="1"/>
  <c r="G172" i="40"/>
  <c r="G134" i="40" s="1"/>
  <c r="J558" i="2"/>
  <c r="J557" i="2" s="1"/>
  <c r="J556" i="2" s="1"/>
  <c r="G99" i="40"/>
  <c r="G98" i="40" s="1"/>
  <c r="I528" i="2"/>
  <c r="I527" i="2" s="1"/>
  <c r="I260" i="2"/>
  <c r="I259" i="2" s="1"/>
  <c r="I254" i="2" s="1"/>
  <c r="I253" i="2" s="1"/>
  <c r="I246" i="2" s="1"/>
  <c r="H275" i="40"/>
  <c r="H274" i="40" s="1"/>
  <c r="J599" i="2"/>
  <c r="J598" i="2" s="1"/>
  <c r="J597" i="2" s="1"/>
  <c r="J596" i="2" s="1"/>
  <c r="H63" i="40"/>
  <c r="H62" i="40" s="1"/>
  <c r="I172" i="2"/>
  <c r="I171" i="2" s="1"/>
  <c r="H437" i="40"/>
  <c r="H436" i="40" s="1"/>
  <c r="I234" i="2"/>
  <c r="I233" i="2" s="1"/>
  <c r="I232" i="2" s="1"/>
  <c r="I221" i="2" s="1"/>
  <c r="I200" i="2" s="1"/>
  <c r="G73" i="40"/>
  <c r="G72" i="40" s="1"/>
  <c r="J28" i="2"/>
  <c r="K475" i="51"/>
  <c r="I558" i="2"/>
  <c r="I557" i="2" s="1"/>
  <c r="I556" i="2" s="1"/>
  <c r="I150" i="2"/>
  <c r="I149" i="2" s="1"/>
  <c r="G446" i="40"/>
  <c r="G445" i="40" s="1"/>
  <c r="I31" i="2"/>
  <c r="I30" i="2" s="1"/>
  <c r="I29" i="2" s="1"/>
  <c r="J150" i="2"/>
  <c r="J149" i="2" s="1"/>
  <c r="H428" i="40"/>
  <c r="G331" i="40"/>
  <c r="G330" i="40" s="1"/>
  <c r="G329" i="40" s="1"/>
  <c r="H73" i="40"/>
  <c r="H72" i="40" s="1"/>
  <c r="J430" i="51"/>
  <c r="J429" i="51" s="1"/>
  <c r="H446" i="40"/>
  <c r="H445" i="40" s="1"/>
  <c r="I445" i="2"/>
  <c r="I440" i="2" s="1"/>
  <c r="I457" i="2"/>
  <c r="I456" i="2" s="1"/>
  <c r="G267" i="40"/>
  <c r="G266" i="40" s="1"/>
  <c r="H305" i="40"/>
  <c r="H304" i="40" s="1"/>
  <c r="H293" i="40" s="1"/>
  <c r="H319" i="40"/>
  <c r="J400" i="2"/>
  <c r="J399" i="2" s="1"/>
  <c r="J398" i="2" s="1"/>
  <c r="J395" i="2" s="1"/>
  <c r="H470" i="40"/>
  <c r="H469" i="40" s="1"/>
  <c r="H354" i="40"/>
  <c r="H353" i="40" s="1"/>
  <c r="H348" i="40" s="1"/>
  <c r="H389" i="40"/>
  <c r="I92" i="2"/>
  <c r="I75" i="2" s="1"/>
  <c r="H361" i="40"/>
  <c r="H360" i="40" s="1"/>
  <c r="H359" i="40" s="1"/>
  <c r="H331" i="40"/>
  <c r="H330" i="40" s="1"/>
  <c r="H329" i="40" s="1"/>
  <c r="J445" i="2"/>
  <c r="J440" i="2" s="1"/>
  <c r="G370" i="40"/>
  <c r="G369" i="40" s="1"/>
  <c r="G368" i="40" s="1"/>
  <c r="G359" i="40" s="1"/>
  <c r="D51" i="41"/>
  <c r="D48" i="41" s="1"/>
  <c r="I487" i="51"/>
  <c r="I486" i="51" s="1"/>
  <c r="I485" i="51" s="1"/>
  <c r="I484" i="51" s="1"/>
  <c r="K505" i="51" l="1"/>
  <c r="K497" i="51" s="1"/>
  <c r="J505" i="51"/>
  <c r="J497" i="51" s="1"/>
  <c r="I422" i="2"/>
  <c r="I455" i="2"/>
  <c r="I434" i="2" s="1"/>
  <c r="J422" i="2"/>
  <c r="J455" i="2"/>
  <c r="J434" i="2" s="1"/>
  <c r="I303" i="2"/>
  <c r="I302" i="2" s="1"/>
  <c r="I301" i="2" s="1"/>
  <c r="H110" i="40"/>
  <c r="H109" i="40" s="1"/>
  <c r="J303" i="2"/>
  <c r="J302" i="2" s="1"/>
  <c r="J301" i="2" s="1"/>
  <c r="G110" i="40"/>
  <c r="G109" i="40" s="1"/>
  <c r="I571" i="2"/>
  <c r="I555" i="2" s="1"/>
  <c r="I548" i="2" s="1"/>
  <c r="H381" i="40"/>
  <c r="G418" i="40"/>
  <c r="H265" i="40"/>
  <c r="G61" i="40"/>
  <c r="I28" i="2"/>
  <c r="G265" i="40"/>
  <c r="J110" i="2"/>
  <c r="J16" i="2" s="1"/>
  <c r="J200" i="2"/>
  <c r="I110" i="2"/>
  <c r="J572" i="2"/>
  <c r="J571" i="2" s="1"/>
  <c r="H61" i="40"/>
  <c r="H418" i="40"/>
  <c r="C37" i="41"/>
  <c r="I275" i="2" l="1"/>
  <c r="J275" i="2"/>
  <c r="I16" i="2"/>
  <c r="J555" i="2"/>
  <c r="J548" i="2" s="1"/>
  <c r="F42" i="40"/>
  <c r="H501" i="2"/>
  <c r="F41" i="40" s="1"/>
  <c r="F40" i="40"/>
  <c r="I777" i="51"/>
  <c r="F24" i="40"/>
  <c r="H483" i="2"/>
  <c r="F23" i="40" s="1"/>
  <c r="F22" i="40"/>
  <c r="I759" i="51"/>
  <c r="I757" i="51" s="1"/>
  <c r="H593" i="2"/>
  <c r="F223" i="40" s="1"/>
  <c r="I712" i="51"/>
  <c r="H499" i="2" l="1"/>
  <c r="F39" i="40"/>
  <c r="F21" i="40"/>
  <c r="H481" i="2"/>
  <c r="H421" i="2"/>
  <c r="F372" i="40" s="1"/>
  <c r="H408" i="2"/>
  <c r="F227" i="40" s="1"/>
  <c r="H407" i="2"/>
  <c r="H406" i="2"/>
  <c r="H404" i="2"/>
  <c r="H403" i="2" s="1"/>
  <c r="H402" i="2"/>
  <c r="H401" i="2" s="1"/>
  <c r="I647" i="51"/>
  <c r="F216" i="40" l="1"/>
  <c r="F215" i="40" s="1"/>
  <c r="F218" i="40"/>
  <c r="F217" i="40" s="1"/>
  <c r="I629" i="51"/>
  <c r="I631" i="51"/>
  <c r="H368" i="2"/>
  <c r="H367" i="2" s="1"/>
  <c r="I597" i="51"/>
  <c r="H295" i="2"/>
  <c r="F133" i="40" s="1"/>
  <c r="I524" i="51"/>
  <c r="H309" i="2"/>
  <c r="H308" i="2" s="1"/>
  <c r="H307" i="2"/>
  <c r="F137" i="40" s="1"/>
  <c r="H306" i="2"/>
  <c r="F136" i="40" s="1"/>
  <c r="I538" i="51"/>
  <c r="I535" i="51"/>
  <c r="H284" i="2"/>
  <c r="F116" i="40" s="1"/>
  <c r="F115" i="40" s="1"/>
  <c r="H282" i="2"/>
  <c r="F114" i="40" s="1"/>
  <c r="H281" i="2"/>
  <c r="F113" i="40" s="1"/>
  <c r="I513" i="51"/>
  <c r="I510" i="51"/>
  <c r="F200" i="40" l="1"/>
  <c r="F199" i="40" s="1"/>
  <c r="H294" i="2"/>
  <c r="F135" i="40"/>
  <c r="H305" i="2"/>
  <c r="F139" i="40"/>
  <c r="F138" i="40" s="1"/>
  <c r="H280" i="2"/>
  <c r="H283" i="2"/>
  <c r="F112" i="40"/>
  <c r="H147" i="2"/>
  <c r="F395" i="40" s="1"/>
  <c r="H146" i="2"/>
  <c r="I450" i="51"/>
  <c r="I449" i="51" s="1"/>
  <c r="I448" i="51" s="1"/>
  <c r="F394" i="40" l="1"/>
  <c r="F393" i="40" s="1"/>
  <c r="H145" i="2"/>
  <c r="C17" i="41" l="1"/>
  <c r="H52" i="2" l="1"/>
  <c r="F324" i="40" s="1"/>
  <c r="F226" i="40" l="1"/>
  <c r="F225" i="40"/>
  <c r="H409" i="2"/>
  <c r="H405" i="2" s="1"/>
  <c r="I633" i="51"/>
  <c r="H506" i="2" l="1"/>
  <c r="I781" i="51"/>
  <c r="I776" i="51" s="1"/>
  <c r="C85" i="41"/>
  <c r="H505" i="2" l="1"/>
  <c r="F44" i="40"/>
  <c r="F43" i="40" s="1"/>
  <c r="H374" i="2" l="1"/>
  <c r="H373" i="2" s="1"/>
  <c r="H372" i="2" s="1"/>
  <c r="I603" i="51"/>
  <c r="I602" i="51" s="1"/>
  <c r="F206" i="40" l="1"/>
  <c r="F205" i="40" s="1"/>
  <c r="F204" i="40" s="1"/>
  <c r="H231" i="2"/>
  <c r="H614" i="2" l="1"/>
  <c r="H613" i="2" s="1"/>
  <c r="H612" i="2" s="1"/>
  <c r="I862" i="51"/>
  <c r="F108" i="40" l="1"/>
  <c r="F107" i="40" s="1"/>
  <c r="F106" i="40" s="1"/>
  <c r="F23" i="73" l="1"/>
  <c r="F24" i="73"/>
  <c r="F25" i="73"/>
  <c r="F26" i="73"/>
  <c r="F27" i="73"/>
  <c r="F28" i="73"/>
  <c r="F29" i="73"/>
  <c r="H420" i="2"/>
  <c r="H419" i="2" s="1"/>
  <c r="H652" i="2" l="1"/>
  <c r="F303" i="40" s="1"/>
  <c r="I825" i="51"/>
  <c r="H428" i="2"/>
  <c r="F298" i="40" s="1"/>
  <c r="I736" i="51"/>
  <c r="H366" i="2"/>
  <c r="F198" i="40" s="1"/>
  <c r="H470" i="2"/>
  <c r="H469" i="2" s="1"/>
  <c r="H468" i="2" s="1"/>
  <c r="H467" i="2" s="1"/>
  <c r="H466" i="2" s="1"/>
  <c r="I683" i="51"/>
  <c r="I682" i="51" s="1"/>
  <c r="I681" i="51" s="1"/>
  <c r="I680" i="51" s="1"/>
  <c r="I594" i="51" l="1"/>
  <c r="H267" i="2"/>
  <c r="F292" i="40" s="1"/>
  <c r="H152" i="2" l="1"/>
  <c r="H151" i="2" s="1"/>
  <c r="F439" i="40" l="1"/>
  <c r="C63" i="41"/>
  <c r="C35" i="41"/>
  <c r="H266" i="2" l="1"/>
  <c r="H265" i="2" s="1"/>
  <c r="H189" i="2"/>
  <c r="F367" i="40" s="1"/>
  <c r="F366" i="40" s="1"/>
  <c r="C58" i="41"/>
  <c r="H188" i="2" l="1"/>
  <c r="F291" i="40"/>
  <c r="F290" i="40" s="1"/>
  <c r="H262" i="2"/>
  <c r="F277" i="40" s="1"/>
  <c r="F276" i="40" s="1"/>
  <c r="H261" i="2" l="1"/>
  <c r="C105" i="41" l="1"/>
  <c r="C82" i="41" l="1"/>
  <c r="H163" i="2" l="1"/>
  <c r="F454" i="40" s="1"/>
  <c r="F453" i="40" s="1"/>
  <c r="H162" i="2" l="1"/>
  <c r="I638" i="51"/>
  <c r="I628" i="51" s="1"/>
  <c r="H459" i="2" l="1"/>
  <c r="H264" i="2"/>
  <c r="H263" i="2" s="1"/>
  <c r="H260" i="2" s="1"/>
  <c r="H259" i="2" l="1"/>
  <c r="F283" i="40"/>
  <c r="F282" i="40" s="1"/>
  <c r="G31" i="74"/>
  <c r="F31" i="74"/>
  <c r="G28" i="74" l="1"/>
  <c r="F28" i="74"/>
  <c r="G21" i="74"/>
  <c r="F21" i="74"/>
  <c r="G18" i="74"/>
  <c r="F18" i="74"/>
  <c r="G17" i="74" l="1"/>
  <c r="F17" i="74"/>
  <c r="H353" i="2" l="1"/>
  <c r="H352" i="2" s="1"/>
  <c r="H351" i="2"/>
  <c r="F181" i="40" s="1"/>
  <c r="F180" i="40" s="1"/>
  <c r="H325" i="2"/>
  <c r="F155" i="40" s="1"/>
  <c r="F154" i="40" s="1"/>
  <c r="C78" i="41"/>
  <c r="I582" i="51"/>
  <c r="I580" i="51"/>
  <c r="I554" i="51"/>
  <c r="H350" i="2" l="1"/>
  <c r="H324" i="2"/>
  <c r="F183" i="40"/>
  <c r="F182" i="40" s="1"/>
  <c r="H323" i="2"/>
  <c r="I552" i="51"/>
  <c r="C77" i="41"/>
  <c r="C73" i="41"/>
  <c r="C62" i="41" s="1"/>
  <c r="H322" i="2" l="1"/>
  <c r="F153" i="40"/>
  <c r="F152" i="40" s="1"/>
  <c r="D30" i="42" l="1"/>
  <c r="H603" i="2" l="1"/>
  <c r="H602" i="2" s="1"/>
  <c r="I858" i="51"/>
  <c r="F89" i="40" l="1"/>
  <c r="F88" i="40" s="1"/>
  <c r="H321" i="2"/>
  <c r="H319" i="2"/>
  <c r="H317" i="2"/>
  <c r="H337" i="2" l="1"/>
  <c r="H336" i="2" s="1"/>
  <c r="I566" i="51"/>
  <c r="F167" i="40" l="1"/>
  <c r="F166" i="40" s="1"/>
  <c r="H397" i="2"/>
  <c r="H595" i="2"/>
  <c r="H594" i="2" s="1"/>
  <c r="I715" i="51"/>
  <c r="H579" i="2"/>
  <c r="H578" i="2" s="1"/>
  <c r="I699" i="51"/>
  <c r="H454" i="2"/>
  <c r="H465" i="2"/>
  <c r="F313" i="40" s="1"/>
  <c r="H462" i="2"/>
  <c r="H461" i="2"/>
  <c r="I677" i="51"/>
  <c r="I674" i="51"/>
  <c r="H415" i="2"/>
  <c r="H414" i="2" s="1"/>
  <c r="H413" i="2" s="1"/>
  <c r="H412" i="2" s="1"/>
  <c r="I642" i="51"/>
  <c r="I641" i="51" s="1"/>
  <c r="I640" i="51" s="1"/>
  <c r="H394" i="2"/>
  <c r="F413" i="40" s="1"/>
  <c r="F412" i="40" s="1"/>
  <c r="F411" i="40" s="1"/>
  <c r="F410" i="40" s="1"/>
  <c r="I623" i="51"/>
  <c r="I622" i="51" s="1"/>
  <c r="I621" i="51" s="1"/>
  <c r="I620" i="51" s="1"/>
  <c r="I673" i="51" l="1"/>
  <c r="H396" i="2"/>
  <c r="F230" i="40"/>
  <c r="F229" i="40" s="1"/>
  <c r="H393" i="2"/>
  <c r="H392" i="2" s="1"/>
  <c r="H391" i="2" s="1"/>
  <c r="H390" i="2" s="1"/>
  <c r="H349" i="2" l="1"/>
  <c r="F179" i="40" s="1"/>
  <c r="I577" i="51"/>
  <c r="H634" i="2"/>
  <c r="F69" i="40" s="1"/>
  <c r="H633" i="2"/>
  <c r="F68" i="40" s="1"/>
  <c r="I871" i="51"/>
  <c r="H607" i="2"/>
  <c r="H606" i="2" s="1"/>
  <c r="H605" i="2"/>
  <c r="H604" i="2" s="1"/>
  <c r="I860" i="51"/>
  <c r="F67" i="40" l="1"/>
  <c r="F93" i="40"/>
  <c r="F92" i="40" s="1"/>
  <c r="H632" i="2"/>
  <c r="F91" i="40"/>
  <c r="F90" i="40" s="1"/>
  <c r="H178" i="2" l="1"/>
  <c r="F476" i="40" s="1"/>
  <c r="H157" i="2"/>
  <c r="F444" i="40" s="1"/>
  <c r="F443" i="40" s="1"/>
  <c r="H155" i="2"/>
  <c r="H177" i="2" l="1"/>
  <c r="H156" i="2"/>
  <c r="H665" i="2" l="1"/>
  <c r="E32" i="74" s="1"/>
  <c r="E31" i="74" s="1"/>
  <c r="F388" i="40" l="1"/>
  <c r="F435" i="40" l="1"/>
  <c r="F434" i="40"/>
  <c r="I494" i="51"/>
  <c r="I493" i="51" s="1"/>
  <c r="F433" i="40" l="1"/>
  <c r="F432" i="40" s="1"/>
  <c r="H97" i="2"/>
  <c r="H96" i="2" s="1"/>
  <c r="C29" i="41"/>
  <c r="C28" i="41" s="1"/>
  <c r="C43" i="41"/>
  <c r="C42" i="41" s="1"/>
  <c r="C57" i="41"/>
  <c r="C54" i="41"/>
  <c r="C52" i="41"/>
  <c r="C96" i="41"/>
  <c r="H411" i="2" l="1"/>
  <c r="H410" i="2" s="1"/>
  <c r="H400" i="2" s="1"/>
  <c r="H377" i="2"/>
  <c r="F209" i="40" s="1"/>
  <c r="F208" i="40" s="1"/>
  <c r="F207" i="40" s="1"/>
  <c r="H371" i="2"/>
  <c r="H370" i="2" s="1"/>
  <c r="H369" i="2" s="1"/>
  <c r="I606" i="51"/>
  <c r="I605" i="51" s="1"/>
  <c r="I600" i="51"/>
  <c r="I599" i="51" s="1"/>
  <c r="H376" i="2" l="1"/>
  <c r="H375" i="2" s="1"/>
  <c r="F232" i="40"/>
  <c r="F231" i="40" s="1"/>
  <c r="F203" i="40"/>
  <c r="F202" i="40" s="1"/>
  <c r="F201" i="40" s="1"/>
  <c r="H444" i="2" l="1"/>
  <c r="H443" i="2" s="1"/>
  <c r="H442" i="2" s="1"/>
  <c r="H441" i="2" s="1"/>
  <c r="I659" i="51"/>
  <c r="I658" i="51" s="1"/>
  <c r="I657" i="51" s="1"/>
  <c r="H41" i="2"/>
  <c r="F254" i="40" s="1"/>
  <c r="H516" i="2"/>
  <c r="H515" i="2" s="1"/>
  <c r="H514" i="2" s="1"/>
  <c r="H513" i="2" s="1"/>
  <c r="H512" i="2" s="1"/>
  <c r="I793" i="51"/>
  <c r="I792" i="51" s="1"/>
  <c r="I791" i="51" s="1"/>
  <c r="I790" i="51" s="1"/>
  <c r="H240" i="2" l="1"/>
  <c r="H239" i="2" s="1"/>
  <c r="F289" i="40" l="1"/>
  <c r="F288" i="40" s="1"/>
  <c r="H346" i="2" l="1"/>
  <c r="H345" i="2" s="1"/>
  <c r="H318" i="2"/>
  <c r="F176" i="40" l="1"/>
  <c r="F175" i="40" s="1"/>
  <c r="F149" i="40"/>
  <c r="F148" i="40" s="1"/>
  <c r="I575" i="51"/>
  <c r="I548" i="51"/>
  <c r="H212" i="2" l="1"/>
  <c r="H216" i="2"/>
  <c r="D28" i="73"/>
  <c r="H365" i="2" l="1"/>
  <c r="F197" i="40" l="1"/>
  <c r="F196" i="40" s="1"/>
  <c r="H364" i="2"/>
  <c r="H640" i="2" l="1"/>
  <c r="H639" i="2" s="1"/>
  <c r="H638" i="2" s="1"/>
  <c r="H637" i="2" s="1"/>
  <c r="I878" i="51"/>
  <c r="I877" i="51" s="1"/>
  <c r="I876" i="51" s="1"/>
  <c r="H520" i="2"/>
  <c r="H519" i="2" s="1"/>
  <c r="H518" i="2" s="1"/>
  <c r="H517" i="2" s="1"/>
  <c r="I798" i="51"/>
  <c r="I797" i="51" s="1"/>
  <c r="I796" i="51" s="1"/>
  <c r="I795" i="51" s="1"/>
  <c r="F97" i="40" l="1"/>
  <c r="H139" i="2" l="1"/>
  <c r="F337" i="40" l="1"/>
  <c r="F336" i="40" s="1"/>
  <c r="E29" i="74"/>
  <c r="E30" i="73"/>
  <c r="H74" i="2" l="1"/>
  <c r="H73" i="2" s="1"/>
  <c r="H72" i="2" s="1"/>
  <c r="H71" i="2" s="1"/>
  <c r="H70" i="2" s="1"/>
  <c r="H166" i="2"/>
  <c r="F452" i="40" l="1"/>
  <c r="H361" i="2"/>
  <c r="I590" i="51"/>
  <c r="H360" i="2" l="1"/>
  <c r="F193" i="40"/>
  <c r="H488" i="2" l="1"/>
  <c r="I765" i="51"/>
  <c r="H586" i="2"/>
  <c r="F191" i="40" s="1"/>
  <c r="I706" i="51"/>
  <c r="I545" i="51"/>
  <c r="F147" i="40"/>
  <c r="H487" i="2" l="1"/>
  <c r="F28" i="40"/>
  <c r="F27" i="40" s="1"/>
  <c r="H585" i="2"/>
  <c r="F190" i="40"/>
  <c r="H601" i="2" l="1"/>
  <c r="I856" i="51"/>
  <c r="I855" i="51" s="1"/>
  <c r="I868" i="51"/>
  <c r="I854" i="51" l="1"/>
  <c r="I853" i="51" s="1"/>
  <c r="I852" i="51" s="1"/>
  <c r="F259" i="40" l="1"/>
  <c r="F246" i="40" l="1"/>
  <c r="H289" i="2" l="1"/>
  <c r="F123" i="40" s="1"/>
  <c r="H245" i="2"/>
  <c r="F408" i="40" s="1"/>
  <c r="H363" i="2"/>
  <c r="F195" i="40" s="1"/>
  <c r="H659" i="2"/>
  <c r="H651" i="2"/>
  <c r="H644" i="2"/>
  <c r="H636" i="2"/>
  <c r="F71" i="40" s="1"/>
  <c r="H631" i="2"/>
  <c r="F66" i="40" s="1"/>
  <c r="H630" i="2"/>
  <c r="F65" i="40" s="1"/>
  <c r="H619" i="2"/>
  <c r="F118" i="40" s="1"/>
  <c r="F117" i="40" s="1"/>
  <c r="H611" i="2"/>
  <c r="F103" i="40" s="1"/>
  <c r="H624" i="2"/>
  <c r="F281" i="40" s="1"/>
  <c r="H592" i="2"/>
  <c r="H590" i="2"/>
  <c r="F220" i="40" s="1"/>
  <c r="H584" i="2"/>
  <c r="H582" i="2"/>
  <c r="H577" i="2"/>
  <c r="F127" i="40" s="1"/>
  <c r="H575" i="2"/>
  <c r="F125" i="40" s="1"/>
  <c r="H570" i="2"/>
  <c r="F87" i="40" s="1"/>
  <c r="H569" i="2"/>
  <c r="F86" i="40" s="1"/>
  <c r="H567" i="2"/>
  <c r="F84" i="40" s="1"/>
  <c r="H566" i="2"/>
  <c r="F83" i="40" s="1"/>
  <c r="H564" i="2"/>
  <c r="F81" i="40" s="1"/>
  <c r="H563" i="2"/>
  <c r="F80" i="40" s="1"/>
  <c r="H561" i="2"/>
  <c r="F78" i="40" s="1"/>
  <c r="H560" i="2"/>
  <c r="F77" i="40" s="1"/>
  <c r="F75" i="40"/>
  <c r="H554" i="2"/>
  <c r="F95" i="40" s="1"/>
  <c r="H547" i="2"/>
  <c r="F448" i="40" s="1"/>
  <c r="H541" i="2"/>
  <c r="H536" i="2"/>
  <c r="F60" i="40" s="1"/>
  <c r="F404" i="40"/>
  <c r="F51" i="40"/>
  <c r="F48" i="40"/>
  <c r="F47" i="40" s="1"/>
  <c r="H496" i="2"/>
  <c r="F36" i="40" s="1"/>
  <c r="F33" i="40"/>
  <c r="F30" i="40"/>
  <c r="F29" i="40" s="1"/>
  <c r="H475" i="2"/>
  <c r="H453" i="2"/>
  <c r="F245" i="40" s="1"/>
  <c r="H450" i="2"/>
  <c r="F242" i="40" s="1"/>
  <c r="H449" i="2"/>
  <c r="F241" i="40" s="1"/>
  <c r="H448" i="2"/>
  <c r="H439" i="2"/>
  <c r="H433" i="2"/>
  <c r="F352" i="40" s="1"/>
  <c r="H464" i="2"/>
  <c r="F310" i="40"/>
  <c r="F309" i="40"/>
  <c r="F307" i="40"/>
  <c r="H427" i="2"/>
  <c r="H389" i="2"/>
  <c r="H384" i="2"/>
  <c r="F236" i="40" s="1"/>
  <c r="H359" i="2"/>
  <c r="F189" i="40" s="1"/>
  <c r="H358" i="2"/>
  <c r="F188" i="40" s="1"/>
  <c r="H357" i="2"/>
  <c r="F187" i="40" s="1"/>
  <c r="H348" i="2"/>
  <c r="H344" i="2"/>
  <c r="H343" i="2"/>
  <c r="F173" i="40" s="1"/>
  <c r="H327" i="2"/>
  <c r="F157" i="40" s="1"/>
  <c r="F151" i="40"/>
  <c r="H316" i="2"/>
  <c r="H315" i="2" s="1"/>
  <c r="H312" i="2"/>
  <c r="F142" i="40" s="1"/>
  <c r="H311" i="2"/>
  <c r="F141" i="40" s="1"/>
  <c r="H300" i="2"/>
  <c r="H293" i="2"/>
  <c r="F131" i="40" s="1"/>
  <c r="H292" i="2"/>
  <c r="F130" i="40" s="1"/>
  <c r="H291" i="2"/>
  <c r="F129" i="40" s="1"/>
  <c r="H287" i="2"/>
  <c r="F121" i="40" s="1"/>
  <c r="H286" i="2"/>
  <c r="F120" i="40" s="1"/>
  <c r="H258" i="2"/>
  <c r="H252" i="2"/>
  <c r="H238" i="2"/>
  <c r="E25" i="74" s="1"/>
  <c r="H236" i="2"/>
  <c r="E24" i="74" s="1"/>
  <c r="H226" i="2"/>
  <c r="H220" i="2"/>
  <c r="F347" i="40" s="1"/>
  <c r="H214" i="2"/>
  <c r="F333" i="40"/>
  <c r="F339" i="40"/>
  <c r="H206" i="2"/>
  <c r="F343" i="40" s="1"/>
  <c r="H193" i="2"/>
  <c r="F376" i="40" s="1"/>
  <c r="H187" i="2"/>
  <c r="F365" i="40" s="1"/>
  <c r="H186" i="2"/>
  <c r="F364" i="40" s="1"/>
  <c r="H185" i="2"/>
  <c r="F363" i="40" s="1"/>
  <c r="H176" i="2"/>
  <c r="F474" i="40" s="1"/>
  <c r="H175" i="2"/>
  <c r="F473" i="40" s="1"/>
  <c r="H174" i="2"/>
  <c r="F472" i="40" s="1"/>
  <c r="F240" i="40" l="1"/>
  <c r="F239" i="40" s="1"/>
  <c r="F238" i="40" s="1"/>
  <c r="H447" i="2"/>
  <c r="H446" i="2" s="1"/>
  <c r="F50" i="40"/>
  <c r="F49" i="40" s="1"/>
  <c r="H509" i="2"/>
  <c r="H498" i="2" s="1"/>
  <c r="F32" i="40"/>
  <c r="F31" i="40" s="1"/>
  <c r="H491" i="2"/>
  <c r="F222" i="40"/>
  <c r="F221" i="40" s="1"/>
  <c r="H591" i="2"/>
  <c r="F228" i="40"/>
  <c r="F224" i="40" s="1"/>
  <c r="G15" i="74"/>
  <c r="G14" i="74" s="1"/>
  <c r="G13" i="74" s="1"/>
  <c r="F15" i="74"/>
  <c r="F14" i="74" s="1"/>
  <c r="F13" i="74" s="1"/>
  <c r="F269" i="40"/>
  <c r="E26" i="74"/>
  <c r="F385" i="40"/>
  <c r="E16" i="74"/>
  <c r="E15" i="74" s="1"/>
  <c r="E14" i="74" s="1"/>
  <c r="F271" i="40"/>
  <c r="E27" i="74"/>
  <c r="F54" i="40"/>
  <c r="E20" i="74"/>
  <c r="F335" i="40"/>
  <c r="E30" i="74"/>
  <c r="E28" i="74" s="1"/>
  <c r="F302" i="40"/>
  <c r="F301" i="40" s="1"/>
  <c r="H650" i="2"/>
  <c r="F297" i="40"/>
  <c r="F296" i="40" s="1"/>
  <c r="H426" i="2"/>
  <c r="F312" i="40"/>
  <c r="F311" i="40" s="1"/>
  <c r="H463" i="2"/>
  <c r="F178" i="40"/>
  <c r="F177" i="40" s="1"/>
  <c r="H347" i="2"/>
  <c r="F279" i="40"/>
  <c r="F278" i="40" s="1"/>
  <c r="H235" i="2"/>
  <c r="F285" i="40"/>
  <c r="F284" i="40" s="1"/>
  <c r="H237" i="2"/>
  <c r="F174" i="40"/>
  <c r="F146" i="40"/>
  <c r="F145" i="40" s="1"/>
  <c r="F457" i="40"/>
  <c r="H165" i="2"/>
  <c r="F456" i="40" s="1"/>
  <c r="H168" i="2"/>
  <c r="F459" i="40" s="1"/>
  <c r="H170" i="2"/>
  <c r="F461" i="40" s="1"/>
  <c r="H161" i="2"/>
  <c r="F450" i="40" s="1"/>
  <c r="F442" i="40"/>
  <c r="H154" i="2"/>
  <c r="F441" i="40" s="1"/>
  <c r="H134" i="2"/>
  <c r="F328" i="40" s="1"/>
  <c r="H129" i="2"/>
  <c r="H125" i="2"/>
  <c r="H120" i="2"/>
  <c r="F251" i="40" s="1"/>
  <c r="H115" i="2"/>
  <c r="H109" i="2"/>
  <c r="F468" i="40" s="1"/>
  <c r="H91" i="2"/>
  <c r="F399" i="40" s="1"/>
  <c r="H90" i="2"/>
  <c r="F398" i="40" s="1"/>
  <c r="H85" i="2"/>
  <c r="F371" i="40" s="1"/>
  <c r="F370" i="40" s="1"/>
  <c r="H69" i="2"/>
  <c r="F427" i="40" s="1"/>
  <c r="H68" i="2"/>
  <c r="F426" i="40" s="1"/>
  <c r="H64" i="2"/>
  <c r="F417" i="40" s="1"/>
  <c r="H59" i="2"/>
  <c r="F358" i="40" s="1"/>
  <c r="H57" i="2"/>
  <c r="F356" i="40" s="1"/>
  <c r="F355" i="40" s="1"/>
  <c r="H51" i="2"/>
  <c r="H46" i="2"/>
  <c r="H40" i="2"/>
  <c r="H35" i="2"/>
  <c r="F105" i="40" s="1"/>
  <c r="H33" i="2"/>
  <c r="F101" i="40" s="1"/>
  <c r="F431" i="40"/>
  <c r="H21" i="2"/>
  <c r="F422" i="40" s="1"/>
  <c r="F38" i="40" l="1"/>
  <c r="F323" i="40"/>
  <c r="F322" i="40" s="1"/>
  <c r="H50" i="2"/>
  <c r="F273" i="40"/>
  <c r="E22" i="74"/>
  <c r="F287" i="40"/>
  <c r="E23" i="74"/>
  <c r="F56" i="40"/>
  <c r="E19" i="74"/>
  <c r="E18" i="74" s="1"/>
  <c r="F318" i="40"/>
  <c r="F253" i="40"/>
  <c r="F252" i="40" s="1"/>
  <c r="H39" i="2"/>
  <c r="H234" i="2"/>
  <c r="H30" i="57"/>
  <c r="G30" i="57"/>
  <c r="E21" i="74" l="1"/>
  <c r="E17" i="74" s="1"/>
  <c r="E13" i="74" s="1"/>
  <c r="F475" i="40" l="1"/>
  <c r="F471" i="40"/>
  <c r="F467" i="40"/>
  <c r="F466" i="40" s="1"/>
  <c r="F455" i="40"/>
  <c r="F458" i="40"/>
  <c r="F460" i="40"/>
  <c r="F451" i="40"/>
  <c r="F449" i="40"/>
  <c r="F447" i="40"/>
  <c r="F440" i="40"/>
  <c r="F430" i="40"/>
  <c r="F429" i="40" s="1"/>
  <c r="F428" i="40" s="1"/>
  <c r="F425" i="40"/>
  <c r="F424" i="40" s="1"/>
  <c r="F423" i="40" s="1"/>
  <c r="F421" i="40"/>
  <c r="F420" i="40" s="1"/>
  <c r="F419" i="40" s="1"/>
  <c r="F416" i="40"/>
  <c r="F415" i="40" s="1"/>
  <c r="F414" i="40" s="1"/>
  <c r="F409" i="40" s="1"/>
  <c r="F407" i="40"/>
  <c r="F406" i="40" s="1"/>
  <c r="F403" i="40"/>
  <c r="F402" i="40" s="1"/>
  <c r="F397" i="40"/>
  <c r="F387" i="40"/>
  <c r="F386" i="40" s="1"/>
  <c r="F384" i="40"/>
  <c r="F383" i="40" s="1"/>
  <c r="F375" i="40"/>
  <c r="F374" i="40" s="1"/>
  <c r="F373" i="40" s="1"/>
  <c r="F369" i="40"/>
  <c r="F362" i="40"/>
  <c r="F361" i="40" s="1"/>
  <c r="F357" i="40"/>
  <c r="F351" i="40"/>
  <c r="F350" i="40" s="1"/>
  <c r="F342" i="40"/>
  <c r="F341" i="40" s="1"/>
  <c r="F340" i="40" s="1"/>
  <c r="F334" i="40"/>
  <c r="F332" i="40"/>
  <c r="F338" i="40"/>
  <c r="F327" i="40"/>
  <c r="F326" i="40" s="1"/>
  <c r="F325" i="40" s="1"/>
  <c r="F321" i="40"/>
  <c r="F320" i="40" s="1"/>
  <c r="F317" i="40"/>
  <c r="F316" i="40" s="1"/>
  <c r="F315" i="40" s="1"/>
  <c r="F314" i="40" s="1"/>
  <c r="F308" i="40"/>
  <c r="F306" i="40"/>
  <c r="F300" i="40"/>
  <c r="F299" i="40" s="1"/>
  <c r="F295" i="40"/>
  <c r="F294" i="40" s="1"/>
  <c r="F286" i="40"/>
  <c r="F280" i="40"/>
  <c r="F272" i="40"/>
  <c r="F270" i="40"/>
  <c r="F268" i="40"/>
  <c r="F258" i="40"/>
  <c r="F257" i="40" s="1"/>
  <c r="F256" i="40" s="1"/>
  <c r="F255" i="40" s="1"/>
  <c r="F250" i="40"/>
  <c r="F249" i="40" s="1"/>
  <c r="F244" i="40"/>
  <c r="F243" i="40" s="1"/>
  <c r="F391" i="40"/>
  <c r="F235" i="40"/>
  <c r="F234" i="40" s="1"/>
  <c r="F233" i="40" s="1"/>
  <c r="F219" i="40"/>
  <c r="F214" i="40" s="1"/>
  <c r="F194" i="40"/>
  <c r="F192" i="40"/>
  <c r="F172" i="40"/>
  <c r="F156" i="40"/>
  <c r="F150" i="40"/>
  <c r="F140" i="40"/>
  <c r="F128" i="40"/>
  <c r="F126" i="40"/>
  <c r="F132" i="40"/>
  <c r="F124" i="40"/>
  <c r="F122" i="40"/>
  <c r="F119" i="40"/>
  <c r="F104" i="40"/>
  <c r="F102" i="40"/>
  <c r="F100" i="40"/>
  <c r="F96" i="40"/>
  <c r="F94" i="40"/>
  <c r="F85" i="40"/>
  <c r="F82" i="40"/>
  <c r="F79" i="40"/>
  <c r="F76" i="40"/>
  <c r="F74" i="40"/>
  <c r="F70" i="40"/>
  <c r="F64" i="40"/>
  <c r="F59" i="40"/>
  <c r="F58" i="40" s="1"/>
  <c r="F57" i="40" s="1"/>
  <c r="F55" i="40"/>
  <c r="F53" i="40"/>
  <c r="F35" i="40"/>
  <c r="I824" i="51"/>
  <c r="I823" i="51" s="1"/>
  <c r="I822" i="51" s="1"/>
  <c r="I821" i="51" s="1"/>
  <c r="I818" i="51"/>
  <c r="I817" i="51" s="1"/>
  <c r="I816" i="51" s="1"/>
  <c r="I815" i="51" s="1"/>
  <c r="I813" i="51"/>
  <c r="I812" i="51" s="1"/>
  <c r="I811" i="51" s="1"/>
  <c r="I806" i="51" s="1"/>
  <c r="I803" i="51"/>
  <c r="I802" i="51" s="1"/>
  <c r="I773" i="51"/>
  <c r="I772" i="51" s="1"/>
  <c r="I742" i="51"/>
  <c r="I741" i="51" s="1"/>
  <c r="I740" i="51" s="1"/>
  <c r="I739" i="51" s="1"/>
  <c r="I752" i="51"/>
  <c r="I750" i="51"/>
  <c r="I748" i="51"/>
  <c r="I735" i="51"/>
  <c r="I734" i="51" s="1"/>
  <c r="I733" i="51" s="1"/>
  <c r="I732" i="51" s="1"/>
  <c r="I729" i="51"/>
  <c r="I728" i="51" s="1"/>
  <c r="I727" i="51" s="1"/>
  <c r="I726" i="51" s="1"/>
  <c r="I725" i="51" s="1"/>
  <c r="I724" i="51" s="1"/>
  <c r="I721" i="51"/>
  <c r="I720" i="51" s="1"/>
  <c r="I719" i="51" s="1"/>
  <c r="I718" i="51" s="1"/>
  <c r="I717" i="51" s="1"/>
  <c r="I710" i="51"/>
  <c r="I709" i="51" s="1"/>
  <c r="I704" i="51"/>
  <c r="I702" i="51"/>
  <c r="I697" i="51"/>
  <c r="I695" i="51"/>
  <c r="I688" i="51"/>
  <c r="I687" i="51" s="1"/>
  <c r="I686" i="51" s="1"/>
  <c r="I685" i="51" s="1"/>
  <c r="I668" i="51"/>
  <c r="I667" i="51" s="1"/>
  <c r="I663" i="51"/>
  <c r="I662" i="51" s="1"/>
  <c r="I654" i="51"/>
  <c r="I653" i="51" s="1"/>
  <c r="I652" i="51" s="1"/>
  <c r="I651" i="51" s="1"/>
  <c r="I646" i="51"/>
  <c r="I645" i="51" s="1"/>
  <c r="I644" i="51" s="1"/>
  <c r="I627" i="51"/>
  <c r="I618" i="51"/>
  <c r="I617" i="51" s="1"/>
  <c r="I616" i="51" s="1"/>
  <c r="I615" i="51" s="1"/>
  <c r="I613" i="51"/>
  <c r="I612" i="51" s="1"/>
  <c r="I611" i="51" s="1"/>
  <c r="I592" i="51"/>
  <c r="I586" i="51"/>
  <c r="I572" i="51"/>
  <c r="I556" i="51"/>
  <c r="I550" i="51"/>
  <c r="I540" i="51"/>
  <c r="I529" i="51"/>
  <c r="I528" i="51" s="1"/>
  <c r="I527" i="51" s="1"/>
  <c r="I526" i="51" s="1"/>
  <c r="I520" i="51"/>
  <c r="I518" i="51"/>
  <c r="I515" i="51"/>
  <c r="I503" i="51"/>
  <c r="I502" i="51" s="1"/>
  <c r="I501" i="51" s="1"/>
  <c r="I500" i="51" s="1"/>
  <c r="I499" i="51" s="1"/>
  <c r="I498" i="51" s="1"/>
  <c r="I491" i="51"/>
  <c r="I490" i="51" s="1"/>
  <c r="I489" i="51" s="1"/>
  <c r="I483" i="51" s="1"/>
  <c r="I481" i="51"/>
  <c r="I480" i="51" s="1"/>
  <c r="I479" i="51" s="1"/>
  <c r="I478" i="51" s="1"/>
  <c r="I477" i="51" s="1"/>
  <c r="I473" i="51"/>
  <c r="I472" i="51" s="1"/>
  <c r="I471" i="51" s="1"/>
  <c r="I470" i="51" s="1"/>
  <c r="I469" i="51" s="1"/>
  <c r="I467" i="51"/>
  <c r="I466" i="51" s="1"/>
  <c r="I465" i="51" s="1"/>
  <c r="I464" i="51" s="1"/>
  <c r="I463" i="51" s="1"/>
  <c r="I882" i="51"/>
  <c r="I881" i="51" s="1"/>
  <c r="I880" i="51" s="1"/>
  <c r="I874" i="51"/>
  <c r="I849" i="51"/>
  <c r="I846" i="51"/>
  <c r="I843" i="51"/>
  <c r="I840" i="51"/>
  <c r="I834" i="51"/>
  <c r="I833" i="51" s="1"/>
  <c r="I832" i="51" s="1"/>
  <c r="I831" i="51" s="1"/>
  <c r="I830" i="51" s="1"/>
  <c r="I460" i="51"/>
  <c r="I459" i="51" s="1"/>
  <c r="I458" i="51" s="1"/>
  <c r="I445" i="51"/>
  <c r="I444" i="51" s="1"/>
  <c r="I443" i="51" s="1"/>
  <c r="I442" i="51" s="1"/>
  <c r="I440" i="51"/>
  <c r="I439" i="51" s="1"/>
  <c r="I438" i="51" s="1"/>
  <c r="I437" i="51" s="1"/>
  <c r="I435" i="51"/>
  <c r="I434" i="51" s="1"/>
  <c r="I433" i="51" s="1"/>
  <c r="I432" i="51" s="1"/>
  <c r="H664" i="2"/>
  <c r="H663" i="2" s="1"/>
  <c r="H662" i="2" s="1"/>
  <c r="H661" i="2" s="1"/>
  <c r="H660" i="2" s="1"/>
  <c r="H658" i="2"/>
  <c r="H657" i="2" s="1"/>
  <c r="H656" i="2" s="1"/>
  <c r="H655" i="2" s="1"/>
  <c r="H654" i="2" s="1"/>
  <c r="H649" i="2"/>
  <c r="H648" i="2" s="1"/>
  <c r="H647" i="2" s="1"/>
  <c r="H646" i="2" s="1"/>
  <c r="H643" i="2"/>
  <c r="H642" i="2" s="1"/>
  <c r="H641" i="2" s="1"/>
  <c r="H635" i="2"/>
  <c r="H629" i="2"/>
  <c r="H618" i="2"/>
  <c r="H617" i="2" s="1"/>
  <c r="H616" i="2" s="1"/>
  <c r="H615" i="2" s="1"/>
  <c r="H610" i="2"/>
  <c r="H609" i="2" s="1"/>
  <c r="H608" i="2" s="1"/>
  <c r="H623" i="2"/>
  <c r="H622" i="2" s="1"/>
  <c r="H589" i="2"/>
  <c r="H588" i="2" s="1"/>
  <c r="H583" i="2"/>
  <c r="H581" i="2"/>
  <c r="H576" i="2"/>
  <c r="H574" i="2"/>
  <c r="H568" i="2"/>
  <c r="H565" i="2"/>
  <c r="H562" i="2"/>
  <c r="H559" i="2"/>
  <c r="H600" i="2"/>
  <c r="H599" i="2" s="1"/>
  <c r="H553" i="2"/>
  <c r="H552" i="2" s="1"/>
  <c r="H551" i="2" s="1"/>
  <c r="H550" i="2" s="1"/>
  <c r="H549" i="2" s="1"/>
  <c r="H546" i="2"/>
  <c r="H545" i="2" s="1"/>
  <c r="H544" i="2" s="1"/>
  <c r="H543" i="2" s="1"/>
  <c r="H542" i="2" s="1"/>
  <c r="H540" i="2"/>
  <c r="H539" i="2" s="1"/>
  <c r="H538" i="2" s="1"/>
  <c r="H537" i="2" s="1"/>
  <c r="H535" i="2"/>
  <c r="H534" i="2" s="1"/>
  <c r="H533" i="2" s="1"/>
  <c r="H531" i="2"/>
  <c r="H530" i="2" s="1"/>
  <c r="H525" i="2"/>
  <c r="H524" i="2" s="1"/>
  <c r="H495" i="2"/>
  <c r="H479" i="2" s="1"/>
  <c r="H474" i="2"/>
  <c r="H473" i="2" s="1"/>
  <c r="H472" i="2" s="1"/>
  <c r="H471" i="2" s="1"/>
  <c r="H452" i="2"/>
  <c r="H451" i="2" s="1"/>
  <c r="H143" i="2"/>
  <c r="H142" i="2" s="1"/>
  <c r="H141" i="2" s="1"/>
  <c r="H140" i="2" s="1"/>
  <c r="H438" i="2"/>
  <c r="H437" i="2" s="1"/>
  <c r="H436" i="2" s="1"/>
  <c r="H435" i="2" s="1"/>
  <c r="H432" i="2"/>
  <c r="H431" i="2" s="1"/>
  <c r="H430" i="2" s="1"/>
  <c r="H429" i="2" s="1"/>
  <c r="H460" i="2"/>
  <c r="H458" i="2"/>
  <c r="H425" i="2"/>
  <c r="H424" i="2" s="1"/>
  <c r="H423" i="2" s="1"/>
  <c r="H418" i="2"/>
  <c r="H417" i="2" s="1"/>
  <c r="H416" i="2" s="1"/>
  <c r="H399" i="2"/>
  <c r="H388" i="2"/>
  <c r="H387" i="2" s="1"/>
  <c r="H386" i="2" s="1"/>
  <c r="H385" i="2" s="1"/>
  <c r="H383" i="2"/>
  <c r="H382" i="2" s="1"/>
  <c r="H381" i="2" s="1"/>
  <c r="H362" i="2"/>
  <c r="H356" i="2"/>
  <c r="H342" i="2"/>
  <c r="H326" i="2"/>
  <c r="H320" i="2"/>
  <c r="H310" i="2"/>
  <c r="H299" i="2"/>
  <c r="H298" i="2" s="1"/>
  <c r="H297" i="2" s="1"/>
  <c r="H296" i="2" s="1"/>
  <c r="F346" i="40"/>
  <c r="F345" i="40" s="1"/>
  <c r="H288" i="2"/>
  <c r="H257" i="2"/>
  <c r="H256" i="2" s="1"/>
  <c r="H255" i="2" s="1"/>
  <c r="H254" i="2" s="1"/>
  <c r="H253" i="2" s="1"/>
  <c r="H251" i="2"/>
  <c r="H250" i="2" s="1"/>
  <c r="H244" i="2"/>
  <c r="H243" i="2" s="1"/>
  <c r="H230" i="2"/>
  <c r="H229" i="2" s="1"/>
  <c r="H228" i="2" s="1"/>
  <c r="H227" i="2" s="1"/>
  <c r="H225" i="2"/>
  <c r="H224" i="2" s="1"/>
  <c r="H223" i="2" s="1"/>
  <c r="H222" i="2" s="1"/>
  <c r="H219" i="2"/>
  <c r="H218" i="2" s="1"/>
  <c r="H213" i="2"/>
  <c r="H211" i="2"/>
  <c r="H215" i="2"/>
  <c r="H205" i="2"/>
  <c r="H204" i="2" s="1"/>
  <c r="H203" i="2" s="1"/>
  <c r="H202" i="2" s="1"/>
  <c r="H201" i="2" s="1"/>
  <c r="H192" i="2"/>
  <c r="H191" i="2" s="1"/>
  <c r="H190" i="2" s="1"/>
  <c r="H184" i="2"/>
  <c r="H183" i="2" s="1"/>
  <c r="H173" i="2"/>
  <c r="H164" i="2"/>
  <c r="H167" i="2"/>
  <c r="H169" i="2"/>
  <c r="H160" i="2"/>
  <c r="H153" i="2"/>
  <c r="H138" i="2"/>
  <c r="H137" i="2" s="1"/>
  <c r="H136" i="2" s="1"/>
  <c r="H135" i="2" s="1"/>
  <c r="H133" i="2"/>
  <c r="H132" i="2" s="1"/>
  <c r="H131" i="2" s="1"/>
  <c r="H130" i="2" s="1"/>
  <c r="H128" i="2"/>
  <c r="H127" i="2" s="1"/>
  <c r="H126" i="2" s="1"/>
  <c r="H124" i="2"/>
  <c r="H123" i="2" s="1"/>
  <c r="H122" i="2" s="1"/>
  <c r="H119" i="2"/>
  <c r="H118" i="2" s="1"/>
  <c r="H117" i="2" s="1"/>
  <c r="H116" i="2" s="1"/>
  <c r="H114" i="2"/>
  <c r="H113" i="2" s="1"/>
  <c r="H112" i="2" s="1"/>
  <c r="H111" i="2" s="1"/>
  <c r="H108" i="2"/>
  <c r="H107" i="2" s="1"/>
  <c r="H106" i="2" s="1"/>
  <c r="H105" i="2" s="1"/>
  <c r="H89" i="2"/>
  <c r="H88" i="2" s="1"/>
  <c r="H87" i="2" s="1"/>
  <c r="H86" i="2" s="1"/>
  <c r="H84" i="2"/>
  <c r="H83" i="2" s="1"/>
  <c r="H82" i="2" s="1"/>
  <c r="H81" i="2" s="1"/>
  <c r="H79" i="2"/>
  <c r="H78" i="2" s="1"/>
  <c r="H77" i="2" s="1"/>
  <c r="H76" i="2" s="1"/>
  <c r="H63" i="2"/>
  <c r="H62" i="2" s="1"/>
  <c r="H61" i="2" s="1"/>
  <c r="H60" i="2" s="1"/>
  <c r="H58" i="2"/>
  <c r="H56" i="2"/>
  <c r="H49" i="2"/>
  <c r="H48" i="2" s="1"/>
  <c r="H47" i="2" s="1"/>
  <c r="H45" i="2"/>
  <c r="H44" i="2" s="1"/>
  <c r="H43" i="2" s="1"/>
  <c r="H42" i="2" s="1"/>
  <c r="H38" i="2"/>
  <c r="H34" i="2"/>
  <c r="H32" i="2"/>
  <c r="H94" i="2"/>
  <c r="H93" i="2" s="1"/>
  <c r="H92" i="2" s="1"/>
  <c r="H26" i="2"/>
  <c r="H25" i="2" s="1"/>
  <c r="H24" i="2" s="1"/>
  <c r="H23" i="2" s="1"/>
  <c r="H22" i="2" s="1"/>
  <c r="H20" i="2"/>
  <c r="H19" i="2" s="1"/>
  <c r="H18" i="2" s="1"/>
  <c r="H17" i="2" s="1"/>
  <c r="C48" i="41"/>
  <c r="C40" i="41"/>
  <c r="C39" i="41" s="1"/>
  <c r="C23" i="41"/>
  <c r="C22" i="41" s="1"/>
  <c r="C16" i="41"/>
  <c r="D38" i="42"/>
  <c r="D37" i="42" s="1"/>
  <c r="D35" i="42"/>
  <c r="D34" i="42" s="1"/>
  <c r="D29" i="42"/>
  <c r="D28" i="42" s="1"/>
  <c r="D26" i="42"/>
  <c r="D25" i="42" s="1"/>
  <c r="D24" i="42" s="1"/>
  <c r="F19" i="40" l="1"/>
  <c r="H304" i="2"/>
  <c r="H303" i="2" s="1"/>
  <c r="F390" i="40"/>
  <c r="F389" i="40" s="1"/>
  <c r="I476" i="51"/>
  <c r="I475" i="51" s="1"/>
  <c r="H75" i="2"/>
  <c r="I805" i="51"/>
  <c r="I533" i="51"/>
  <c r="I694" i="51"/>
  <c r="H573" i="2"/>
  <c r="F111" i="40"/>
  <c r="I509" i="51"/>
  <c r="H580" i="2"/>
  <c r="I701" i="51"/>
  <c r="F213" i="40"/>
  <c r="F63" i="40"/>
  <c r="F62" i="40" s="1"/>
  <c r="H150" i="2"/>
  <c r="F438" i="40" s="1"/>
  <c r="F437" i="40" s="1"/>
  <c r="F436" i="40" s="1"/>
  <c r="F275" i="40"/>
  <c r="F274" i="40" s="1"/>
  <c r="F446" i="40"/>
  <c r="F445" i="40" s="1"/>
  <c r="H159" i="2"/>
  <c r="H158" i="2" s="1"/>
  <c r="F331" i="40"/>
  <c r="F330" i="40" s="1"/>
  <c r="F267" i="40"/>
  <c r="F266" i="40" s="1"/>
  <c r="F52" i="40"/>
  <c r="H210" i="2"/>
  <c r="H209" i="2" s="1"/>
  <c r="F73" i="40"/>
  <c r="F72" i="40" s="1"/>
  <c r="I708" i="51"/>
  <c r="H587" i="2"/>
  <c r="H628" i="2"/>
  <c r="H627" i="2" s="1"/>
  <c r="I867" i="51"/>
  <c r="I866" i="51" s="1"/>
  <c r="I865" i="51" s="1"/>
  <c r="I864" i="51" s="1"/>
  <c r="H598" i="2"/>
  <c r="H597" i="2" s="1"/>
  <c r="F360" i="40"/>
  <c r="H182" i="2"/>
  <c r="H181" i="2" s="1"/>
  <c r="H180" i="2" s="1"/>
  <c r="H179" i="2" s="1"/>
  <c r="H172" i="2"/>
  <c r="H171" i="2" s="1"/>
  <c r="F470" i="40"/>
  <c r="F469" i="40" s="1"/>
  <c r="H398" i="2"/>
  <c r="H395" i="2" s="1"/>
  <c r="H217" i="2"/>
  <c r="F344" i="40"/>
  <c r="I839" i="51"/>
  <c r="I838" i="51" s="1"/>
  <c r="I837" i="51" s="1"/>
  <c r="I836" i="51" s="1"/>
  <c r="H621" i="2"/>
  <c r="H620" i="2" s="1"/>
  <c r="H558" i="2"/>
  <c r="H557" i="2" s="1"/>
  <c r="H556" i="2" s="1"/>
  <c r="I661" i="51"/>
  <c r="H645" i="2"/>
  <c r="H523" i="2"/>
  <c r="H522" i="2" s="1"/>
  <c r="F465" i="40"/>
  <c r="F237" i="40"/>
  <c r="F354" i="40"/>
  <c r="F353" i="40" s="1"/>
  <c r="I747" i="51"/>
  <c r="I746" i="51" s="1"/>
  <c r="F368" i="40"/>
  <c r="F382" i="40"/>
  <c r="I462" i="51"/>
  <c r="H55" i="2"/>
  <c r="H54" i="2" s="1"/>
  <c r="H53" i="2" s="1"/>
  <c r="I801" i="51"/>
  <c r="I800" i="51" s="1"/>
  <c r="F248" i="40"/>
  <c r="F247" i="40" s="1"/>
  <c r="H653" i="2"/>
  <c r="H249" i="2"/>
  <c r="H248" i="2" s="1"/>
  <c r="H247" i="2" s="1"/>
  <c r="F405" i="40"/>
  <c r="F349" i="40"/>
  <c r="F305" i="40"/>
  <c r="F304" i="40" s="1"/>
  <c r="F293" i="40" s="1"/>
  <c r="H529" i="2"/>
  <c r="H457" i="2"/>
  <c r="H456" i="2" s="1"/>
  <c r="H233" i="2"/>
  <c r="H232" i="2" s="1"/>
  <c r="H121" i="2"/>
  <c r="H31" i="2"/>
  <c r="H30" i="2" s="1"/>
  <c r="H29" i="2" s="1"/>
  <c r="I672" i="51"/>
  <c r="I671" i="51" s="1"/>
  <c r="I431" i="51"/>
  <c r="D23" i="42"/>
  <c r="D16" i="42" s="1"/>
  <c r="D33" i="42"/>
  <c r="D32" i="42" s="1"/>
  <c r="C51" i="41"/>
  <c r="F99" i="40"/>
  <c r="F98" i="40" s="1"/>
  <c r="F319" i="40"/>
  <c r="F186" i="40"/>
  <c r="F134" i="40" s="1"/>
  <c r="F401" i="40"/>
  <c r="I820" i="51"/>
  <c r="H37" i="2"/>
  <c r="H36" i="2" s="1"/>
  <c r="H242" i="2"/>
  <c r="H241" i="2" s="1"/>
  <c r="H445" i="2"/>
  <c r="H67" i="2"/>
  <c r="H66" i="2" s="1"/>
  <c r="H65" i="2" s="1"/>
  <c r="H285" i="2"/>
  <c r="H290" i="2"/>
  <c r="I745" i="51" l="1"/>
  <c r="I744" i="51" s="1"/>
  <c r="I731" i="51" s="1"/>
  <c r="H422" i="2"/>
  <c r="H455" i="2"/>
  <c r="F110" i="40"/>
  <c r="F109" i="40" s="1"/>
  <c r="I430" i="51"/>
  <c r="I429" i="51" s="1"/>
  <c r="F359" i="40"/>
  <c r="H279" i="2"/>
  <c r="F381" i="40"/>
  <c r="C15" i="41"/>
  <c r="H221" i="2"/>
  <c r="H149" i="2"/>
  <c r="H110" i="2" s="1"/>
  <c r="F418" i="40"/>
  <c r="I508" i="51"/>
  <c r="I507" i="51" s="1"/>
  <c r="I506" i="51" s="1"/>
  <c r="I693" i="51"/>
  <c r="I692" i="51" s="1"/>
  <c r="I691" i="51" s="1"/>
  <c r="I690" i="51" s="1"/>
  <c r="H596" i="2"/>
  <c r="I626" i="51"/>
  <c r="I625" i="51" s="1"/>
  <c r="H302" i="2"/>
  <c r="H301" i="2" s="1"/>
  <c r="I532" i="51"/>
  <c r="I531" i="51" s="1"/>
  <c r="H440" i="2"/>
  <c r="I656" i="51"/>
  <c r="I650" i="51" s="1"/>
  <c r="F329" i="40"/>
  <c r="H208" i="2"/>
  <c r="H207" i="2" s="1"/>
  <c r="H626" i="2"/>
  <c r="H625" i="2" s="1"/>
  <c r="I829" i="51"/>
  <c r="I828" i="51" s="1"/>
  <c r="C81" i="41"/>
  <c r="C80" i="41" s="1"/>
  <c r="F400" i="40"/>
  <c r="H528" i="2"/>
  <c r="H527" i="2" s="1"/>
  <c r="F348" i="40"/>
  <c r="H28" i="2"/>
  <c r="D40" i="42"/>
  <c r="H246" i="2"/>
  <c r="F265" i="40"/>
  <c r="F61" i="40"/>
  <c r="H572" i="2"/>
  <c r="H571" i="2" s="1"/>
  <c r="H555" i="2" s="1"/>
  <c r="I505" i="51" l="1"/>
  <c r="I497" i="51" s="1"/>
  <c r="H434" i="2"/>
  <c r="H16" i="2"/>
  <c r="H278" i="2"/>
  <c r="H277" i="2" s="1"/>
  <c r="H276" i="2" s="1"/>
  <c r="H548" i="2"/>
  <c r="H200" i="2"/>
  <c r="C111" i="41"/>
  <c r="H275" i="2" l="1"/>
  <c r="E30" i="57"/>
  <c r="J30" i="73"/>
  <c r="I30" i="73"/>
  <c r="H30" i="73"/>
  <c r="G30" i="73"/>
  <c r="D29" i="73"/>
  <c r="D27" i="73"/>
  <c r="D26" i="73"/>
  <c r="D25" i="73"/>
  <c r="D24" i="73"/>
  <c r="D23" i="73"/>
  <c r="D30" i="73" l="1"/>
  <c r="F30" i="73"/>
  <c r="F30" i="57" l="1"/>
  <c r="D23" i="57"/>
  <c r="D28" i="57"/>
  <c r="D27" i="57"/>
  <c r="D26" i="57"/>
  <c r="D25" i="57"/>
  <c r="D29" i="57"/>
  <c r="D24" i="57"/>
  <c r="I30" i="57"/>
  <c r="D30" i="57" l="1"/>
  <c r="H497" i="2"/>
  <c r="J497" i="2"/>
  <c r="I497" i="2"/>
  <c r="I478" i="2" l="1"/>
  <c r="I477" i="2" s="1"/>
  <c r="I476" i="2" s="1"/>
  <c r="I15" i="2" s="1"/>
  <c r="H478" i="2"/>
  <c r="H477" i="2" s="1"/>
  <c r="H476" i="2" s="1"/>
  <c r="H15" i="2" s="1"/>
  <c r="J478" i="2"/>
  <c r="J477" i="2" s="1"/>
  <c r="J476" i="2" s="1"/>
  <c r="J15" i="2" s="1"/>
  <c r="I775" i="51"/>
  <c r="J775" i="51"/>
  <c r="K775" i="51"/>
  <c r="F37" i="40"/>
  <c r="H37" i="40"/>
  <c r="G37" i="40"/>
  <c r="K756" i="51" l="1"/>
  <c r="K755" i="51" s="1"/>
  <c r="K754" i="51" s="1"/>
  <c r="J756" i="51"/>
  <c r="J755" i="51" s="1"/>
  <c r="J754" i="51" s="1"/>
  <c r="I756" i="51"/>
  <c r="I755" i="51" s="1"/>
  <c r="I754" i="51" s="1"/>
  <c r="G18" i="40"/>
  <c r="G17" i="40" s="1"/>
  <c r="G16" i="40" s="1"/>
  <c r="F18" i="40"/>
  <c r="F17" i="40" s="1"/>
  <c r="F16" i="40" s="1"/>
  <c r="H18" i="40"/>
  <c r="H17" i="40" s="1"/>
  <c r="H16" i="40" s="1"/>
  <c r="J723" i="51" l="1"/>
  <c r="J14" i="51" s="1"/>
  <c r="K723" i="51"/>
  <c r="K14" i="51" s="1"/>
  <c r="I723" i="51"/>
  <c r="I14" i="51" s="1"/>
</calcChain>
</file>

<file path=xl/sharedStrings.xml><?xml version="1.0" encoding="utf-8"?>
<sst xmlns="http://schemas.openxmlformats.org/spreadsheetml/2006/main" count="12015" uniqueCount="886">
  <si>
    <t>Наименование</t>
  </si>
  <si>
    <t>Рз</t>
  </si>
  <si>
    <t>ПР</t>
  </si>
  <si>
    <t>ЦСР</t>
  </si>
  <si>
    <t>ВР</t>
  </si>
  <si>
    <t>Сумма</t>
  </si>
  <si>
    <t xml:space="preserve"> Собрания Поныровского района</t>
  </si>
  <si>
    <t xml:space="preserve">  к решению Представительного 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</si>
  <si>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</si>
  <si>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</si>
  <si>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</si>
  <si>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</si>
  <si>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</si>
  <si>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</si>
  <si>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</si>
  <si>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</si>
  <si>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</si>
  <si>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800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</si>
  <si>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</si>
  <si>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</si>
  <si>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</si>
  <si>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</si>
  <si>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</si>
  <si>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</si>
  <si>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</si>
  <si>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</si>
  <si>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</si>
  <si>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</si>
  <si>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</si>
  <si>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</si>
  <si>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</si>
  <si>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</si>
  <si>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</si>
  <si>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 xml:space="preserve">КУЛЬТУРА, КИНЕМАТОГРАФИЯ </t>
  </si>
  <si>
    <t>Культура</t>
  </si>
  <si>
    <t>08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</si>
  <si>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</si>
  <si>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</si>
  <si>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</si>
  <si>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300</t>
  </si>
  <si>
    <t>Социальное обеспечение и иные выплаты населению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</si>
  <si>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</si>
  <si>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</si>
  <si>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</si>
  <si>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</si>
  <si>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11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</si>
  <si>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</si>
  <si>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</si>
  <si>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ГРБС</t>
  </si>
  <si>
    <t>Администрация Поныровского района Курской области</t>
  </si>
  <si>
    <t>001</t>
  </si>
  <si>
    <t>Отдел образования администрации Поныровского района Курской области</t>
  </si>
  <si>
    <t>004</t>
  </si>
  <si>
    <t>Представительное Собрание Поныровского района Курской области</t>
  </si>
  <si>
    <t>003</t>
  </si>
  <si>
    <t>Управление финансов администрации Поныровского района Курской области</t>
  </si>
  <si>
    <t>002</t>
  </si>
  <si>
    <t>10</t>
  </si>
  <si>
    <t>Отдел культуры, по делам молодежи, ФК и спорту администрации Поныровского района Курской области</t>
  </si>
  <si>
    <t>005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</si>
  <si>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</si>
  <si>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</si>
  <si>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2 00 00000 00 0000 000</t>
  </si>
  <si>
    <t>Дотации бюджетам муниципальных районов на выравнивание бюджетной обеспеченности</t>
  </si>
  <si>
    <t>Прочие субвенции бюджетам муниципальных районов</t>
  </si>
  <si>
    <t>1 13 01995 05 0000 130</t>
  </si>
  <si>
    <t>500</t>
  </si>
  <si>
    <t>расходов бюджета Поныровского района Курской области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</si>
  <si>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</si>
  <si>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</si>
  <si>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</si>
  <si>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НАЦИОНАЛЬНАЯ БЕЗОПАСНОСТЬ И ПРАВООХРАНИТЕЛЬНАЯ ДЕЯТЕЛЬНОСТЬ</t>
  </si>
  <si>
    <t>1 13 02065 05 0000 130</t>
  </si>
  <si>
    <t>12</t>
  </si>
  <si>
    <t>Обеспечение деятельности и выполнение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</si>
  <si>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</si>
  <si>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</si>
  <si>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 xml:space="preserve">Осуществление отдельных государственных полномочий в сфере трудовых отношений
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</si>
  <si>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</si>
  <si>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в сфере архивного дела</t>
  </si>
  <si>
    <t>Резервные фонды органов местного самоуправления</t>
  </si>
  <si>
    <t xml:space="preserve">Резервные фонды </t>
  </si>
  <si>
    <t>Выполнение других обязательств Поныровского района Курской области</t>
  </si>
  <si>
    <t>Расходы на обеспечение деятельности (оказание услуг) муниципальных учреждений</t>
  </si>
  <si>
    <t>Реализация мероприятий в сфере молодежной политики</t>
  </si>
  <si>
    <t>Содержание работников, осуществляющих переданные государственные полномочия в сфере социальной защиты населения</t>
  </si>
  <si>
    <t xml:space="preserve"> «О бюджете Поныровского района </t>
  </si>
  <si>
    <t xml:space="preserve">к решению Представительного </t>
  </si>
  <si>
    <t>Собрания Поныровского района</t>
  </si>
  <si>
    <t xml:space="preserve">«О бюджете Поныровского района </t>
  </si>
  <si>
    <t xml:space="preserve">Мероприятия в области энергосбережения </t>
  </si>
  <si>
    <t>05</t>
  </si>
  <si>
    <t>Осуществление мероприятий в целях обеспечения пожарной безопасности</t>
  </si>
  <si>
    <t xml:space="preserve">Резервный фонд местной администрации </t>
  </si>
  <si>
    <t>Выполнение других (прочих) обязательств органа местного самоуправления</t>
  </si>
  <si>
    <t>Мероприятия в области улучшения демографической ситуации, совершенствования социальной поддержки семьи и детей</t>
  </si>
  <si>
    <t>Обеспечение функционирования главы муниципального образования</t>
  </si>
  <si>
    <t>Глава муниципального образования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</si>
  <si>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</si>
  <si>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>Подпрограмма «Реализация мероприятий, направленных на развитие муниципальной службы»Поныровского района Курской области «Развитие муниципальной службы в Поныровском районе Курской области»</t>
  </si>
  <si>
    <t>Мероприятия, направленные на развитие муниципальной службы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</si>
  <si>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</si>
  <si>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</si>
  <si>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</si>
  <si>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</si>
  <si>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</si>
  <si>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</si>
  <si>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</si>
  <si>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</si>
  <si>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Подпрограмма «Реализация мероприятий, направленных на развитие муниципальной службы» муниципальной программы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</si>
  <si>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</si>
  <si>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</si>
  <si>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</si>
  <si>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</si>
  <si>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</si>
  <si>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</si>
  <si>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«Социальная поддержка граждан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</si>
  <si>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</si>
  <si>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</si>
  <si>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</si>
  <si>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</si>
  <si>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Дорожное хозяйство (дорожные фонды)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</si>
  <si>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</si>
  <si>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</si>
  <si>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Строительство (реконструкция) автомобильных дорог общего пользования местного значения </t>
  </si>
  <si>
    <t>Муниципальная программа Поныровского района Курской области «Развитие экономики Поныровского района Курской области»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</si>
  <si>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</si>
  <si>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</si>
  <si>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</si>
  <si>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ЖИЛИЩНО-КОММУНАЛЬНОЕ ХОЗЯЙСТВО</t>
  </si>
  <si>
    <t>Коммунальное хозяйство</t>
  </si>
  <si>
    <t>Муниципальная программа Поныровского района Курской области «Развитие образования в Поныровском районе Курской области»</t>
  </si>
  <si>
    <t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</si>
  <si>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</si>
  <si>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</si>
  <si>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«Развитие дополнительного образования и системы воспитания детей»  муниципальной программы  Поныровского района Курской области «Развитие образования в Поныровском районе Курской области»</t>
  </si>
  <si>
    <t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</si>
  <si>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</si>
  <si>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Реализация мероприятий направленных на обеспечение правопорядка на территории муниципального образования</t>
  </si>
  <si>
    <t>Муниципальная программа Поныровского района Курской области «Развитие культуры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</si>
  <si>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</si>
  <si>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</si>
  <si>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</si>
  <si>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</si>
  <si>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</si>
  <si>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Подпрограмма «Искусство» муниципальной программы Поныровского района Курской области «Развитие культуры в Поныровском районе Курской области»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</si>
  <si>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</si>
  <si>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</si>
  <si>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</si>
  <si>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</si>
  <si>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 xml:space="preserve">Выплата пенсий за выслугу лет и доплат к пенсиям муниципальных служащих </t>
  </si>
  <si>
    <t>Муниципальная программа Поныровского района Курской области «Развитие образования Поныровского района Курской области»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</si>
  <si>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 </t>
  </si>
  <si>
    <t>Выплата компенсации части родительской платы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</si>
  <si>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</si>
  <si>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</si>
  <si>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</si>
  <si>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</si>
  <si>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400</t>
  </si>
  <si>
    <t>Капитальные вложения в объекты государственной (муниципальной) собственности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</si>
  <si>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</si>
  <si>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Отдельные мероприятия  по другим видам транспорта</t>
  </si>
  <si>
    <t>Прочие межбюджетные трансферты общего характера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</si>
  <si>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</si>
  <si>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</si>
  <si>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Реализация мероприятий по распространению официальной информации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</si>
  <si>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</si>
  <si>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Поныровском районе Курской области» муниципальной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</si>
  <si>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02 0</t>
  </si>
  <si>
    <t>71 1</t>
  </si>
  <si>
    <t>02 2</t>
  </si>
  <si>
    <t>09 1</t>
  </si>
  <si>
    <t>10 1</t>
  </si>
  <si>
    <t>12 2</t>
  </si>
  <si>
    <t>17 0</t>
  </si>
  <si>
    <t>17 2</t>
  </si>
  <si>
    <t>73 0</t>
  </si>
  <si>
    <t>73 1</t>
  </si>
  <si>
    <t>78 0</t>
  </si>
  <si>
    <t>78 1</t>
  </si>
  <si>
    <t>04 1</t>
  </si>
  <si>
    <t>76 0</t>
  </si>
  <si>
    <t>76 1</t>
  </si>
  <si>
    <t>77 0</t>
  </si>
  <si>
    <t>77 2</t>
  </si>
  <si>
    <t>79 0</t>
  </si>
  <si>
    <t>79 1</t>
  </si>
  <si>
    <t>13 0</t>
  </si>
  <si>
    <t>13 1</t>
  </si>
  <si>
    <t>13 2</t>
  </si>
  <si>
    <t>11 1</t>
  </si>
  <si>
    <t>05 1</t>
  </si>
  <si>
    <t>15 0</t>
  </si>
  <si>
    <t>15 2</t>
  </si>
  <si>
    <t>07 2</t>
  </si>
  <si>
    <t>11 2</t>
  </si>
  <si>
    <t>14 0</t>
  </si>
  <si>
    <t>14 3</t>
  </si>
  <si>
    <t>02 3</t>
  </si>
  <si>
    <t>02 1</t>
  </si>
  <si>
    <t>14 2</t>
  </si>
  <si>
    <t>74 0</t>
  </si>
  <si>
    <t>74 1</t>
  </si>
  <si>
    <t>03 1</t>
  </si>
  <si>
    <t>03 2</t>
  </si>
  <si>
    <t>03 3</t>
  </si>
  <si>
    <t>12 1</t>
  </si>
  <si>
    <t>08 3</t>
  </si>
  <si>
    <t>03 4</t>
  </si>
  <si>
    <t>01 0</t>
  </si>
  <si>
    <t>01 3</t>
  </si>
  <si>
    <t>08 1</t>
  </si>
  <si>
    <t>01 1</t>
  </si>
  <si>
    <t>01 2</t>
  </si>
  <si>
    <t>15 1</t>
  </si>
  <si>
    <t>01 4</t>
  </si>
  <si>
    <t>08 2</t>
  </si>
  <si>
    <t>Жилищное хозяйство</t>
  </si>
  <si>
    <t>07 1</t>
  </si>
  <si>
    <t>Подпрограмма «Обеспечение качественными услугами ЖКХ населения Поныровского района Курской области» муниципальной  программы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</si>
  <si>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</si>
  <si>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11 3</t>
  </si>
  <si>
    <t>Обеспечение безопасности дорожного движения на автомобильных дорогах местного значения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</si>
  <si>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</si>
  <si>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Транспорт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</si>
  <si>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</si>
  <si>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</si>
  <si>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</si>
  <si>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</si>
  <si>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Распределение бюджетных ассигнований по целевым статьям (муниципальным программам</t>
  </si>
  <si>
    <t xml:space="preserve">Поныровского района Курской области и непрограммным направлениям деятельности), </t>
  </si>
  <si>
    <t>группам видов расходов классификации расходов бюджета Поныровского района Курской области</t>
  </si>
  <si>
    <t xml:space="preserve">                                                                                                                   к решению Представительного </t>
  </si>
  <si>
    <t xml:space="preserve">                                                                                                                   Собрания Поныровского района</t>
  </si>
  <si>
    <t xml:space="preserve">                                                                                                                   «О бюджете Поныровского района </t>
  </si>
  <si>
    <t xml:space="preserve">Код бюджетной классификации
Российской    Федерации
</t>
  </si>
  <si>
    <t>Наименование доходов</t>
  </si>
  <si>
    <t xml:space="preserve">1 00 00000 00 0000 000  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</si>
  <si>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</si>
  <si>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</si>
  <si>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</si>
  <si>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</si>
  <si>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</si>
  <si>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</si>
  <si>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</si>
  <si>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</si>
  <si>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</si>
  <si>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</si>
  <si>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 xml:space="preserve">Налог  на  доходы  физических  лиц  с   доходов, полученных физическими лицами в соответствии  со статьей 228 Налогового кодекса Российской Федерации
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</si>
  <si>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</si>
  <si>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</si>
  <si>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</si>
  <si>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</si>
  <si>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</si>
  <si>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</si>
  <si>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 xml:space="preserve">1 05 03000 01 0000 110                             </t>
  </si>
  <si>
    <t>Единый сельскохозяйственный налог</t>
  </si>
  <si>
    <t xml:space="preserve">1 05 03010 01 0000 110                             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</si>
  <si>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</si>
  <si>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</si>
  <si>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</si>
  <si>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</si>
  <si>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</si>
  <si>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</si>
  <si>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</si>
  <si>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 НАХОДЯЩЕГОСЯ 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</si>
  <si>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</si>
  <si>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</si>
  <si>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</si>
  <si>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</si>
  <si>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</si>
  <si>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</si>
  <si>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 xml:space="preserve">1 12 01000 01 0000 120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</si>
  <si>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Плата за негативное воздействие на окружающую среду                                      </t>
  </si>
  <si>
    <t>1 12 01010 01 0000 120</t>
  </si>
  <si>
    <t>Плата за выбросы загрязняющих веществ в атмосферный воздух стационарными объектами</t>
  </si>
  <si>
    <t>1 13 00000 00 0000 000</t>
  </si>
  <si>
    <t>1 13 01000 00 0000 130</t>
  </si>
  <si>
    <t>Доходы от оказания платных услуг (работ)</t>
  </si>
  <si>
    <t xml:space="preserve">Прочие доходы от оказания платных услуг (работ) получателями средств бюджетов муниципальных районов 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</si>
  <si>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</si>
  <si>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</si>
  <si>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</si>
  <si>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</si>
  <si>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</si>
  <si>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</si>
  <si>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</si>
  <si>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</si>
  <si>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БЕЗВОЗМЕЗДНЫЕ  ПОСТУПЛЕНИЯ</t>
  </si>
  <si>
    <t>2 02 00000 00 0000 000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</si>
  <si>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</si>
  <si>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</si>
  <si>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Иные межбюджетные трансферты</t>
  </si>
  <si>
    <t>2 19 00000 00 0000 000</t>
  </si>
  <si>
    <t>ВСЕГО ДОХОДОВ</t>
  </si>
  <si>
    <t xml:space="preserve">                                                                      Приложение № 1</t>
  </si>
  <si>
    <t xml:space="preserve">                                                                       к решению Представительного </t>
  </si>
  <si>
    <t xml:space="preserve">                                                                      Собрания Поныровского района</t>
  </si>
  <si>
    <t xml:space="preserve">                                                                      «О бюджете Поныровского района </t>
  </si>
  <si>
    <t>Источники  финансирования дефицита</t>
  </si>
  <si>
    <t>Код бюджетной классификации Российской Федерации</t>
  </si>
  <si>
    <t xml:space="preserve">
Наименование источников финансирования дефицита бюджета
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</si>
  <si>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</si>
  <si>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</si>
  <si>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</si>
  <si>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</si>
  <si>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</si>
  <si>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</si>
  <si>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</si>
  <si>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</si>
  <si>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</si>
  <si>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</si>
  <si>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</si>
  <si>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</si>
  <si>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</si>
  <si>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</si>
  <si>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</si>
  <si>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</si>
  <si>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</si>
  <si>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</si>
  <si>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</si>
  <si>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</si>
  <si>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</si>
  <si>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</si>
  <si>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01 06 0500 00 0000 000</t>
  </si>
  <si>
    <t>Бюджетные кредиты, предоставленные внутри  страны в валюте Российской Федерации</t>
  </si>
  <si>
    <t>01 06 0500 00 0000 600</t>
  </si>
  <si>
    <t>Возврат бюджетных кредитов, предоставленных  внутри страны в валюте Российской Федерации</t>
  </si>
  <si>
    <t>01 06 0502 00 0000 640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</si>
  <si>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</si>
  <si>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01 06 0502 05 0000 640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</si>
  <si>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</si>
  <si>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01 06 0500 00 0000 500</t>
  </si>
  <si>
    <t>Предоставление бюджетных кредитов внутри  страны в валюте Российской Федерации</t>
  </si>
  <si>
    <t>01 06 0502 00 0000 540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</si>
  <si>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</si>
  <si>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01 06 0502 05 0000 540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</si>
  <si>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</si>
  <si>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Всего  источников финансирования дефицитов бюджетов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</si>
  <si>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</si>
  <si>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Субсидии бюджетам бюджетной системы Российской Федерации (межбюджетные субсидии)</t>
  </si>
  <si>
    <t xml:space="preserve">Прочие субсидии бюджетам муниципальных районов </t>
  </si>
  <si>
    <t xml:space="preserve">Содержание ребенка в семье опекуна  и приемной семье, а также вознаграждение, причитающееся приемному родителю
</t>
  </si>
  <si>
    <t xml:space="preserve">                                                                        к решению Представительного </t>
  </si>
  <si>
    <t xml:space="preserve">                                                                        Собрания Поныровского района</t>
  </si>
  <si>
    <t xml:space="preserve">                                                                        «О бюджете Поныровского района </t>
  </si>
  <si>
    <t>№ п/п</t>
  </si>
  <si>
    <t>Наименование муниципального поселения</t>
  </si>
  <si>
    <t>Верхне-Смородинский сельсовет</t>
  </si>
  <si>
    <t>Возовский сельсовет</t>
  </si>
  <si>
    <t>Горяйновский сельсовет</t>
  </si>
  <si>
    <t>Ольховатский сельсовет</t>
  </si>
  <si>
    <t>Первомайский сельсовет</t>
  </si>
  <si>
    <t>1-й Поныровский сельсовет</t>
  </si>
  <si>
    <t>2-й Поныровский сельсовет</t>
  </si>
  <si>
    <t>ВСЕГО: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</si>
  <si>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</si>
  <si>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1 13 02995 05 0000 130</t>
  </si>
  <si>
    <t>Прочие доходы от компенсации затрат муниципальных районов</t>
  </si>
  <si>
    <t>00</t>
  </si>
  <si>
    <t>00000</t>
  </si>
  <si>
    <t xml:space="preserve">71 0 </t>
  </si>
  <si>
    <t xml:space="preserve">09 0 </t>
  </si>
  <si>
    <t xml:space="preserve">09 1 </t>
  </si>
  <si>
    <t>С1402</t>
  </si>
  <si>
    <t>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</si>
  <si>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</si>
  <si>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</si>
  <si>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13170</t>
  </si>
  <si>
    <t>С1474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</si>
  <si>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</si>
  <si>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 xml:space="preserve">10 0 </t>
  </si>
  <si>
    <t>13360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</si>
  <si>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</si>
  <si>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 xml:space="preserve">12 0 </t>
  </si>
  <si>
    <t>13180</t>
  </si>
  <si>
    <t>13480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</si>
  <si>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</si>
  <si>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>13310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</si>
  <si>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</si>
  <si>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С1478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</si>
  <si>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</si>
  <si>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С1403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</si>
  <si>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</si>
  <si>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 xml:space="preserve">04 0 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</si>
  <si>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</si>
  <si>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С1468</t>
  </si>
  <si>
    <t>Мероприятия в области земельных отношений</t>
  </si>
  <si>
    <t>С1404</t>
  </si>
  <si>
    <t>С1439</t>
  </si>
  <si>
    <t>59300</t>
  </si>
  <si>
    <t>С1401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</si>
  <si>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</si>
  <si>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 xml:space="preserve">11 0 </t>
  </si>
  <si>
    <t>Основное мероприятие "Обеспечение функционирования автотранспортной отрасли в Поныровском районе Курской области"</t>
  </si>
  <si>
    <t>С1426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</si>
  <si>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</si>
  <si>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</si>
  <si>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</si>
  <si>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</si>
  <si>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</t>
  </si>
  <si>
    <t>П1424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</si>
  <si>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</si>
  <si>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С1459</t>
  </si>
  <si>
    <t xml:space="preserve">05 0 </t>
  </si>
  <si>
    <t>Основное мероприятие "Проведение эффективной энергосберегающей политики в Поныровском районе Курской области"</t>
  </si>
  <si>
    <t>С1434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</si>
  <si>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</si>
  <si>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С1405</t>
  </si>
  <si>
    <t>Обеспечение условий для развития малого и среднего предпринимательства на территории муниципального образования</t>
  </si>
  <si>
    <t xml:space="preserve">07 0 </t>
  </si>
  <si>
    <t xml:space="preserve"> 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</si>
  <si>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Иные межбюджетные трансферты на осуществление полномочий  по капитальному ремонту муниципального жилищного фонда</t>
  </si>
  <si>
    <t>П1430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</si>
  <si>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</si>
  <si>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</si>
  <si>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Основное мероприятие "Создание условий для повышения доступности жилья  для населения Поныровского района Курской области"</t>
  </si>
  <si>
    <t xml:space="preserve">03 0 </t>
  </si>
  <si>
    <t>Основное мероприятие "Развитие дошкольного образования"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</si>
  <si>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</si>
  <si>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13030</t>
  </si>
  <si>
    <t>13040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</si>
  <si>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</si>
  <si>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</si>
  <si>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S3090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</si>
  <si>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</si>
  <si>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</si>
  <si>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</si>
  <si>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Основное мероприятие "Развитие общего образования"</t>
  </si>
  <si>
    <t>Основное мероприятие "Обеспечение общественной  и личной безопасности граждан на территории Поныровского района"</t>
  </si>
  <si>
    <t>С1435</t>
  </si>
  <si>
    <t>Основное мероприятие "Обеспечение сохранения и развития системы дополнительного образования"</t>
  </si>
  <si>
    <t xml:space="preserve">08 0 </t>
  </si>
  <si>
    <t>Основное мероприятие "Формирование условий для вовлечения молодежи в социальную практику"</t>
  </si>
  <si>
    <t>С1414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</si>
  <si>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</si>
  <si>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</si>
  <si>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</si>
  <si>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</si>
  <si>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13120</t>
  </si>
  <si>
    <t>Основное мероприятие "Организация культурно-досуговой деятельности"</t>
  </si>
  <si>
    <t xml:space="preserve">01 2 </t>
  </si>
  <si>
    <t>Основное мероприятие "Развитие библиотечного дела"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</si>
  <si>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</si>
  <si>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С1480</t>
  </si>
  <si>
    <t>Создание благоприятных условий для привлечения инвестиций в экономику муниципального образования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</si>
  <si>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</si>
  <si>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 xml:space="preserve">01 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</si>
  <si>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</si>
  <si>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11130</t>
  </si>
  <si>
    <t>11170</t>
  </si>
  <si>
    <t>11180</t>
  </si>
  <si>
    <t>13150</t>
  </si>
  <si>
    <t>13160</t>
  </si>
  <si>
    <t>13190</t>
  </si>
  <si>
    <t>13000</t>
  </si>
  <si>
    <t>13220</t>
  </si>
  <si>
    <t>С1473</t>
  </si>
  <si>
    <t>Осуществление мер по улучшению положения и качества жизни граждан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</si>
  <si>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</si>
  <si>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</si>
  <si>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</si>
  <si>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13450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</si>
  <si>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</si>
  <si>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</si>
  <si>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</si>
  <si>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</si>
  <si>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 xml:space="preserve">Ведомственная структура </t>
  </si>
  <si>
    <t xml:space="preserve">04 1 </t>
  </si>
  <si>
    <t>С1488</t>
  </si>
  <si>
    <t>Содержание муниципального имущества</t>
  </si>
  <si>
    <t>Иные межбюджетные трансферты на осуществление полномочий  в области коммунального хозяйства</t>
  </si>
  <si>
    <t>П1431</t>
  </si>
  <si>
    <t>10 2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</si>
  <si>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</si>
  <si>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Основное мероприятие "Организация хранения и использования архивных документов Поныровского района Курской области"</t>
  </si>
  <si>
    <t>С1438</t>
  </si>
  <si>
    <t>Реализация мероприятий по формированию и содержанию муниципального архива</t>
  </si>
  <si>
    <t>13 3</t>
  </si>
  <si>
    <t>С1460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</si>
  <si>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</si>
  <si>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</si>
  <si>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рублей</t>
  </si>
  <si>
    <t xml:space="preserve">         Распределение иных межбюджетных трансфертов</t>
  </si>
  <si>
    <t xml:space="preserve">  бюджетам муниципальных поселений Поныровского района Курской области  </t>
  </si>
  <si>
    <t>в том числе</t>
  </si>
  <si>
    <t xml:space="preserve"> на оплату труда с начислениями </t>
  </si>
  <si>
    <t xml:space="preserve"> софинансирование федеральных и областных государственных программ </t>
  </si>
  <si>
    <t>материальные затраты на исполнение полномочий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</si>
  <si>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</si>
  <si>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</si>
  <si>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</si>
  <si>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</si>
  <si>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r>
      <t>БЕЗВОЗМЕЗДНЫЕ ПОСТУПЛЕНИЯ ОТ ДРУГИХ БЮДЖЕТОВ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</si>
  <si>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средства областного бюджета</t>
  </si>
  <si>
    <t>средства местного бюджета</t>
  </si>
  <si>
    <t xml:space="preserve">Основное мероприятие "Обеспечение сбалансированности бюджетов муниципальных образований  Поныровского района Курской области"          
</t>
  </si>
  <si>
    <t>П1499</t>
  </si>
  <si>
    <t>Содержание работника, осуществляющего выполнение переданных полномочий от поселений района</t>
  </si>
  <si>
    <t>С1410</t>
  </si>
  <si>
    <t>Расходы на проведение капитального ремонта муниципальных образовательных организаций</t>
  </si>
  <si>
    <t>S3050</t>
  </si>
  <si>
    <t>Обеспечение проведения капитального ремонта муниципальных образовательных организаций</t>
  </si>
  <si>
    <t>С1411</t>
  </si>
  <si>
    <t>Расходы на приобретение оборудования для школьных столовых</t>
  </si>
  <si>
    <t>Закупка товаров, работ и услуг для обеспечения государственных (муниципальных) нужд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</si>
  <si>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архивного дела в Поныровском районе Курской области»</t>
  </si>
  <si>
    <t>12700</t>
  </si>
  <si>
    <t>12712</t>
  </si>
  <si>
    <t>Основное мероприятие "Создание благоприятных условий для обеспечения надежной работы  жилищно-коммунальгого хозяйства в Поныровском районе Курской области"</t>
  </si>
  <si>
    <t>13090</t>
  </si>
  <si>
    <t>13060</t>
  </si>
  <si>
    <t xml:space="preserve">Предоставление мер социальной поддержки работникам муниципальных образовательных организаций </t>
  </si>
  <si>
    <t>C1458</t>
  </si>
  <si>
    <t xml:space="preserve">Развитие системы оздоровления и отдыха детей </t>
  </si>
  <si>
    <t>13540</t>
  </si>
  <si>
    <t xml:space="preserve">Организация отдыха детей в каникулярное время </t>
  </si>
  <si>
    <t>С1458</t>
  </si>
  <si>
    <t>Ежемесячное пособие на ребенка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</si>
  <si>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</si>
  <si>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</si>
  <si>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Дотации бюджетам муниципальных районов на поддержку мер по обеспечению сбалансированности бюджетов</t>
  </si>
  <si>
    <t>Таблица № 4</t>
  </si>
  <si>
    <t>Таблица № 5</t>
  </si>
  <si>
    <t>07 0</t>
  </si>
  <si>
    <t>П1463</t>
  </si>
  <si>
    <t>Иные  межбюджетные трансферты на осуществление переданных полномочий  по проведению мероприятий в области культуры</t>
  </si>
  <si>
    <t>Основное мероприятие "Сохранение объектов культурного наследия"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</si>
  <si>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</si>
  <si>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</si>
  <si>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</si>
  <si>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2 02 45160 05 0000 151</t>
  </si>
  <si>
    <t>S3600</t>
  </si>
  <si>
    <t xml:space="preserve">Молодежная политика </t>
  </si>
  <si>
    <t>13600</t>
  </si>
  <si>
    <t>из них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</si>
  <si>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 организации выполнения работ по координатному описанию границ населенных пунктов и подготовке карт (планов)</t>
  </si>
  <si>
    <t>Распределение иных межбюджетных трансфертов на исполнение переданных полномочий муниципального района "Поныровский район" Курской области по организация ремонтно-строительных работ в отношении автомобильных дорог местного значения в границах населенных пунктов поселения в отношении автомобильных дорог с щебеночным покрытием, организации ремонта и содержания автомобильных дорог местного значения в границах населенных пунктов поселения, организации и выполнению инженерно-геодезических, инженерно-геологических, проектно-сметных работ, а также работ по планировке и межеванию земель в связи со строительством автомобильных дорог местного значения в границах населенных пунктов поселения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</si>
  <si>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</si>
  <si>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</si>
  <si>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</si>
  <si>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</si>
  <si>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Мероприятия в области имущественных отношений</t>
  </si>
  <si>
    <t>С1467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</si>
  <si>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</si>
  <si>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</si>
  <si>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</si>
  <si>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</si>
  <si>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</si>
  <si>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L4970</t>
  </si>
  <si>
    <t>Реализация мероприятий по обеспечению жильем молодых семей</t>
  </si>
  <si>
    <t>С1445</t>
  </si>
  <si>
    <t xml:space="preserve"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</si>
  <si>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</si>
  <si>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муниципальных районов на реализацию мероприятий по обеспечению жильем молодых семей
</t>
  </si>
  <si>
    <t>С1409</t>
  </si>
  <si>
    <t>Расходы на предоставление мер социальной поддержки работникам муниципальных образовательных организаций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</si>
  <si>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</si>
  <si>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</si>
  <si>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 </t>
  </si>
  <si>
    <t>Дотации бюджетам бюджетной системы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</si>
  <si>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</si>
  <si>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</si>
  <si>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</si>
  <si>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</si>
  <si>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2 02 10000 00 0000 150</t>
  </si>
  <si>
    <t>2 02 15001 05 0000 150</t>
  </si>
  <si>
    <t>2 02 15002 05 0000 150</t>
  </si>
  <si>
    <t>2 02 25467 05 0000 150</t>
  </si>
  <si>
    <t>2 02 25497 05 0000 150</t>
  </si>
  <si>
    <t>2 02 29999 05 0000 150</t>
  </si>
  <si>
    <t>2 02 30000 00 0000 150</t>
  </si>
  <si>
    <t>2 02 30013 05 0000 150</t>
  </si>
  <si>
    <t xml:space="preserve">2 02 30027 05 0000 150 </t>
  </si>
  <si>
    <t>2 02 35120 05 0000 150</t>
  </si>
  <si>
    <t>2 02 39999 05 0000 150</t>
  </si>
  <si>
    <t>2 02 40000 00 0000 150</t>
  </si>
  <si>
    <t>2 07 00000 00 0000 150</t>
  </si>
  <si>
    <t>2 02 40014 05 0000 150</t>
  </si>
  <si>
    <t>ИТОГО  РАСХОДОВ  ПО  МУНИЦИПАЛЬНЫМ  ПРОГРАММАМ</t>
  </si>
  <si>
    <t>ИТОГО  ПО  НЕПРОГРАММНЫМ  РАСХОДАМ</t>
  </si>
  <si>
    <t>С1412</t>
  </si>
  <si>
    <t>Расходы на мероприятия по организации питания обучающихся муниципальных образовательных организаций</t>
  </si>
  <si>
    <t xml:space="preserve">Осуществление переданных полномочий Российской Федерации на государственную регистрацию актов гражданского состояния </t>
  </si>
  <si>
    <t>ВСЕГО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</si>
  <si>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образования на территории Поныровского района Курской области"</t>
  </si>
  <si>
    <t>13080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</si>
  <si>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</si>
  <si>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S3080</t>
  </si>
  <si>
    <t>Мероприятия по приобретению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</si>
  <si>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Организация мероприятий при осуществлении деятельности по обращению с животными без владельцев</t>
  </si>
  <si>
    <t>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</si>
  <si>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</si>
  <si>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</si>
  <si>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</si>
  <si>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</si>
  <si>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</si>
  <si>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</si>
  <si>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</si>
  <si>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И КОМПЕНСАЦИИ ЗАТРАТ ГОСУДАРСТВА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</si>
  <si>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</si>
  <si>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Налог, взимаемый в связи с применением патентной системы налогообложения</t>
  </si>
  <si>
    <t xml:space="preserve">1 05 04000 02 0000 110                            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</si>
  <si>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</si>
  <si>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1 05 04020 02 0000 110                             </t>
  </si>
  <si>
    <t>2 02 20000 00 0000 150</t>
  </si>
  <si>
    <t>Е1</t>
  </si>
  <si>
    <t>Е2</t>
  </si>
  <si>
    <t>Е4</t>
  </si>
  <si>
    <t>Региональный проект "Современная школа"</t>
  </si>
  <si>
    <t>Региональный проект "Цифровая образовательная среда"</t>
  </si>
  <si>
    <t>Региональный проект "Успех каждого ребенка"</t>
  </si>
  <si>
    <t>Прогнозируемое поступление доходов в бюджет Поныровского района Курской области</t>
  </si>
  <si>
    <t>74 3</t>
  </si>
  <si>
    <t>П1484</t>
  </si>
  <si>
    <t>Аппарат контрольно-счетного органа муниципального образования</t>
  </si>
  <si>
    <t>Осуществление переданных полномочий  в сфере внешнего муниципального финансового контроля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</si>
  <si>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</si>
  <si>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</si>
  <si>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</si>
  <si>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</si>
  <si>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С2002</t>
  </si>
  <si>
    <t>Обеспечение мероприятий, связанных, с профилактикой и устранением последствий распространения коронавирусной инфекции</t>
  </si>
  <si>
    <t>С1416</t>
  </si>
  <si>
    <t>Мероприятия по  разработке документов территориального планирования и градостроительного зонирования</t>
  </si>
  <si>
    <t>R3021</t>
  </si>
  <si>
    <t>R3020</t>
  </si>
  <si>
    <t>13221</t>
  </si>
  <si>
    <t>L3040</t>
  </si>
  <si>
    <t>Организация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</si>
  <si>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Подпрограмма «Содействие временной занятости отдельных категорий граждан» муниципальной программы Поныровского района Курской области «Содействие занятости населения в Поныровском районе Курской области»</t>
  </si>
  <si>
    <t>Основное мероприятие "Реализация мероприятий активной политики занятости населения"</t>
  </si>
  <si>
    <t>Развитие рынка труда, повышение эффективности занятости населения</t>
  </si>
  <si>
    <t>17 1</t>
  </si>
  <si>
    <t>С1436</t>
  </si>
  <si>
    <t>C1409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</si>
  <si>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</si>
  <si>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2 02 35302 05 0000 150</t>
  </si>
  <si>
    <t>2 02 35303 05 0000 150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</si>
  <si>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</si>
  <si>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Ежемесячная выплата на детей в возрасте от трех до семи лет включительно за счет средств резервного фонда Правительства РФ</t>
  </si>
  <si>
    <t>R302F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</si>
  <si>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</si>
  <si>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</si>
  <si>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</si>
  <si>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</si>
  <si>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</si>
  <si>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</si>
  <si>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1 16 01063 01 0000 140</t>
  </si>
  <si>
    <t>1 16 01193 01 0000 140</t>
  </si>
  <si>
    <t>1 16 01173 01 0000 140</t>
  </si>
  <si>
    <t>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</si>
  <si>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</si>
  <si>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1 16 07000 00 0000 140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</si>
  <si>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</si>
  <si>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</si>
  <si>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1 17 00000 00 0000 000</t>
  </si>
  <si>
    <t>Инициативные платежи</t>
  </si>
  <si>
    <t>ПРОЧИЕ НЕНАЛОГОВЫЕ ДОХОДЫ</t>
  </si>
  <si>
    <t>1 17 15000 00 0000 150</t>
  </si>
  <si>
    <t>1 17 15030 05 0000 150</t>
  </si>
  <si>
    <t>14001</t>
  </si>
  <si>
    <t>14002</t>
  </si>
  <si>
    <t>S4001</t>
  </si>
  <si>
    <t>S4002</t>
  </si>
  <si>
    <t>Инициативные платежи, зачисляемые в бюджеты муниципальных районов</t>
  </si>
  <si>
    <t/>
  </si>
  <si>
    <t>Местные бюджеты</t>
  </si>
  <si>
    <t>Пр</t>
  </si>
  <si>
    <t>2023 год</t>
  </si>
  <si>
    <t>14</t>
  </si>
  <si>
    <t>11 0 00 00000</t>
  </si>
  <si>
    <t>14 0 00 00000</t>
  </si>
  <si>
    <t>13</t>
  </si>
  <si>
    <t>07 0 00 00000</t>
  </si>
  <si>
    <t>ДОТАЦИИ БЮДЖЕТАМ МУНИЦИПАЛЬНЫХ ОБРАЗОВАНИЙ ПОНЫРОВСКОГО РАЙОНА КУРСКОЙ ОБЛАСТИ</t>
  </si>
  <si>
    <t>14 2 02 13450</t>
  </si>
  <si>
    <t>ИНЫЕ МЕЖБЮДЖЕТНЫЕ ТРАНСФЕРТЫ БЮДЖЕТАМ МУНИЦИПАЛЬНЫХ ОБРАЗОВАНИЙ ПОНЫРОВСКОГО РАЙОНА КУРСКОЙ ОБЛАСТИ</t>
  </si>
  <si>
    <t>01 0 00 00000</t>
  </si>
  <si>
    <t>01 2 02 П1490</t>
  </si>
  <si>
    <t>01 2 02 П1463</t>
  </si>
  <si>
    <t>07 1 01 П1490</t>
  </si>
  <si>
    <t>07 2 01 П1490</t>
  </si>
  <si>
    <t>07 2 01 13600</t>
  </si>
  <si>
    <t>07 2 01 S3600</t>
  </si>
  <si>
    <t>07 1 01 П1430</t>
  </si>
  <si>
    <t>07 1 01 П1431</t>
  </si>
  <si>
    <t>11 1 01 П1490</t>
  </si>
  <si>
    <t>11 1 01 П1424</t>
  </si>
  <si>
    <t>006</t>
  </si>
  <si>
    <t>Отдел социального обеспечения администрации Поныровского района Курской области</t>
  </si>
  <si>
    <r>
      <t>Субвенции бюджетам бюджетной системы Российской Федерации</t>
    </r>
    <r>
      <rPr>
        <sz val="12"/>
        <color indexed="8"/>
        <rFont val="Times New Roman"/>
        <family val="1"/>
        <charset val="204"/>
      </rPr>
      <t xml:space="preserve"> </t>
    </r>
  </si>
  <si>
    <t>Оказание финансовой поддержки бюджетам поселений на обеспечение мероприятий по решению вопросов местного значения</t>
  </si>
  <si>
    <t>14 2 04 П1499</t>
  </si>
  <si>
    <t>S1500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</si>
  <si>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</si>
  <si>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Проведение Всероссийской переписи населения 2020 года</t>
  </si>
  <si>
    <t>54690</t>
  </si>
  <si>
    <t>11500</t>
  </si>
  <si>
    <t>Развитие социальной и инженерной инфраструктуры муниципальных образований Курской области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</si>
  <si>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</si>
  <si>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</si>
  <si>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1 16 01073 01 0000 140</t>
  </si>
  <si>
    <t>1 16 01133 01 0000 140</t>
  </si>
  <si>
    <t>1 16 01143 01 0000 140</t>
  </si>
  <si>
    <t>1 16 01153 01 0000 140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</si>
  <si>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</si>
  <si>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</si>
  <si>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</si>
  <si>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</si>
  <si>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</si>
  <si>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1 16 10123 05 0000 140</t>
  </si>
  <si>
    <t>1 16 10129 05 0000 140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</si>
  <si>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</si>
  <si>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Сумма на 2024 год</t>
  </si>
  <si>
    <t>Сумма          на 2024 год</t>
  </si>
  <si>
    <t>2024 год</t>
  </si>
  <si>
    <t xml:space="preserve">2 02 35082 05 0000 150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</si>
  <si>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</si>
  <si>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</si>
  <si>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
</t>
  </si>
  <si>
    <t>R0821</t>
  </si>
  <si>
    <t>Предоставление субсидий бюджетным, автономным учреждениям и иным некоммерческим организациям</t>
  </si>
  <si>
    <t>600</t>
  </si>
  <si>
    <t>С2008</t>
  </si>
  <si>
    <t>Внедрение и обеспечение функционирования модели персонифицированного финансирования дополнительного образования детей</t>
  </si>
  <si>
    <t>2 02 25519 05 0000 150</t>
  </si>
  <si>
    <t xml:space="preserve">Субсидии бюджетам муниципальных районов на поддержку отрасли культуры
</t>
  </si>
  <si>
    <t>Поддержка отрасли культуры (комплектование книжных фондов библиотек)</t>
  </si>
  <si>
    <t>L5193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</si>
  <si>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</si>
  <si>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</si>
  <si>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</si>
  <si>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</si>
  <si>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1 05 02000 01 0000 110                             </t>
  </si>
  <si>
    <t>Единый налог на вмененный доход для отдельных видов деятельности</t>
  </si>
  <si>
    <t xml:space="preserve">1 05 02010 01 0000 110                             </t>
  </si>
  <si>
    <t xml:space="preserve">1 05 02020 01 0000 110                             </t>
  </si>
  <si>
    <t>Единый налог на вмененный доход для отдельных видов деятельности (за налоговые периоды, истекшие до 1 января 2011 года)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</si>
  <si>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</si>
  <si>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</si>
  <si>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12799</t>
  </si>
  <si>
    <t>12800</t>
  </si>
  <si>
    <t>C1410</t>
  </si>
  <si>
    <t>12802</t>
  </si>
  <si>
    <t>Осуществление отдельных государственных полномочий по финсовому обеспечению расходов, связанных с оплатой жилых помещений, отопления и освещения работникам муниципальных учреждений культуры</t>
  </si>
  <si>
    <t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</t>
  </si>
  <si>
    <t>Осуществление отдельных государственных полномочий по финансовому обеспечению расходов по оплате стоимости аренды жилых помещений, представляемых в соответствии с законодательством Курской области работникам муниципальным образовательных организаций, проживающим и работающим в сельских населенных пунктах, рабочих поселках</t>
  </si>
  <si>
    <t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</t>
  </si>
  <si>
    <t xml:space="preserve">                                                                      Курской области на 2023 год и на  </t>
  </si>
  <si>
    <t xml:space="preserve">                                                                      плановый период 2024 и 2025 годов"  </t>
  </si>
  <si>
    <t>бюджета Поныровского района Курской области на 2023 год</t>
  </si>
  <si>
    <t xml:space="preserve">                                                                        Курской области на 2023 год и на  </t>
  </si>
  <si>
    <t xml:space="preserve">                                                                                                                   Курской области на 2023 год и на </t>
  </si>
  <si>
    <t xml:space="preserve">                                                                                                                   плановый период 2024 и 2025 годов" </t>
  </si>
  <si>
    <t>Сумма на 2025 год</t>
  </si>
  <si>
    <t>Сумма          на 2025 год</t>
  </si>
  <si>
    <t xml:space="preserve"> Курской области на 2023 год и на </t>
  </si>
  <si>
    <t xml:space="preserve">плановый период 2024 и 2025 годов" </t>
  </si>
  <si>
    <t>на 2023 год</t>
  </si>
  <si>
    <t xml:space="preserve">                                                                        Курской области на 2023 год и на плановый </t>
  </si>
  <si>
    <t xml:space="preserve">                                                                        период 2024 и 2025 годов» </t>
  </si>
  <si>
    <t xml:space="preserve">                                                                        плановый период 2024 и 2025 годов" </t>
  </si>
  <si>
    <t>Распределение бюджетных ассигнований на предоставление межбюджетных трансфертов бюджетам муниципальных образований Поныровского района Курской области по целевым статьям, разделам и подразделам на 2023 год и на плановый период 2024 и 2025 годов</t>
  </si>
  <si>
    <t>2025 год</t>
  </si>
  <si>
    <t xml:space="preserve"> в 2023 году и в плановом периоде 2024 и 2025 годов </t>
  </si>
  <si>
    <t>и на плановый период 2024 и 2025 годов</t>
  </si>
  <si>
    <t>Сумма на 2023 год</t>
  </si>
  <si>
    <t>Сумма          на 2023 год</t>
  </si>
  <si>
    <t>на 2023 год и на плановый период 2024 и 2025 годов</t>
  </si>
  <si>
    <t>Распределение бюджетных ассигнований по разделам, подразделам, целевым статьям (муниципальным программам Поныровского района Курской области и непрограммным направлениям деятельности), группам видов расходов классификации расходов  бюджета Поныровского района Курской области на 2023 год  и на плановый период 2024 и 2025 годов</t>
  </si>
  <si>
    <t xml:space="preserve">                                                                        Приложение № 12</t>
  </si>
  <si>
    <t xml:space="preserve">                                                                        Приложение № 11</t>
  </si>
  <si>
    <t>Приложение № 5</t>
  </si>
  <si>
    <t xml:space="preserve"> Приложение № 4</t>
  </si>
  <si>
    <t xml:space="preserve"> Приложение № 3</t>
  </si>
  <si>
    <t xml:space="preserve">                                                                                                                          Приложение № 2</t>
  </si>
  <si>
    <t>Реализация проекта "Народный бюджет": "Благоустройство территории МКОУ "Поныровская средняя общеобразовательная школа" по адресу Курская область, Поныровский район, п. Поныри, ул. Веселая, дом 11»</t>
  </si>
  <si>
    <t>Реализация проекта "Народный бюджет": "Благоустройство территории МКОУ "Поныровская средняя общеобразовательная школа" по адресу Курская область, Поныровский район, п. Поныри, ул. Октябрьская, дом 119в»</t>
  </si>
  <si>
    <t>"Благоустройство территории МКОУ "Поныровская средняя общеобразовательная школа" по адресу Курская область, Поныровский район, п. Поныри, ул. Веселая, дом 11» в рамках реализации проекта "Народный бюджет"</t>
  </si>
  <si>
    <t>"Благоустройство территории МКОУ "Поныровская средняя общеобразовательная школа" по адресу Курская область, Поныровский район, п. Поныри, ул. Октябрьская, дом 119в»  в рамках реализации проекта "Народный бюджет"</t>
  </si>
  <si>
    <t>ОХРАНА ОКРУЖАЮЩЕЙ СРЕДЫ</t>
  </si>
  <si>
    <t>Другие вопросы в области охраны окружающей среды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</si>
  <si>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</si>
  <si>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Подпрограмма «Экология и чистая вода» муниципальной программы Поныровского района Курской области «Охрана окружающей среды в Поныровском районе Курской области»</t>
  </si>
  <si>
    <t>Основное мероприятие "Создание благоприятной и стабильной экологической обстановки в Поныровском районе Курской области"</t>
  </si>
  <si>
    <t xml:space="preserve">06 0 </t>
  </si>
  <si>
    <t>06 1</t>
  </si>
  <si>
    <t>С1469</t>
  </si>
  <si>
    <t>Мероприятия по обеспечению охраны окружающей среды</t>
  </si>
  <si>
    <t>Реализация мероприятий по модернизации школьных систем образования  за счет средств областного бюджета</t>
  </si>
  <si>
    <t>R7501</t>
  </si>
  <si>
    <t>Мероприятия по модернизации школьных систем образования</t>
  </si>
  <si>
    <t>S7501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</si>
  <si>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</si>
  <si>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</si>
  <si>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 xml:space="preserve">Другие вопросы в области национальной безопасности и правоохранительной деятельности
</t>
  </si>
  <si>
    <t>Подпрограмма «Профилактика терроризма и экстремизма на территории Поныровского района Курской области»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</si>
  <si>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Основное мероприятие "Осуществление мероприятий по профилактике терроризма и экстремизма в сферах межнациональных и межрелигиозных отношений, образования, культуры, физической культуры, спорта, в социальной, молодёжной и информационной политике, в сфере обеспечения общественного правопорядка"</t>
  </si>
  <si>
    <t>13 4</t>
  </si>
  <si>
    <t xml:space="preserve">Обеспечение проведения выборов и референдумов
</t>
  </si>
  <si>
    <t>Организация и проведение выборов и референдумов</t>
  </si>
  <si>
    <t>Подготовка и проведение выборов</t>
  </si>
  <si>
    <t>77 3</t>
  </si>
  <si>
    <t>С1441</t>
  </si>
  <si>
    <t>01 03 0000 00 0000 000</t>
  </si>
  <si>
    <t>Бюджетные кредиты от других бюджетов бюджетной системы Российской Федерации</t>
  </si>
  <si>
    <t>01 03 0100 00 0000 000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</si>
  <si>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</si>
  <si>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01 03 0100 00 0000 700</t>
  </si>
  <si>
    <t>01 03 0100 05 0000 710</t>
  </si>
  <si>
    <t>01 03 0100 00 0000 800</t>
  </si>
  <si>
    <t>01 03 0100 05 0000 810</t>
  </si>
  <si>
    <t>Условно утвержденные расходы</t>
  </si>
  <si>
    <t xml:space="preserve">
2 02 25098 05 0000 150
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</si>
  <si>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</si>
  <si>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</si>
  <si>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50980</t>
  </si>
  <si>
    <t>52132</t>
  </si>
  <si>
    <t>51723</t>
  </si>
  <si>
    <t>L750Ж</t>
  </si>
  <si>
    <t>L750И</t>
  </si>
  <si>
    <t>L750У</t>
  </si>
  <si>
    <t>L750Ф</t>
  </si>
  <si>
    <t>Реализация мероприятий по модернизации школьных систем образования (Муниципальное казенное общеобразовательное учреждение "Брусовская средняя общеобразовательная школа" Поныровского района Курской области)</t>
  </si>
  <si>
    <t>Реализация мероприятий по модернизации школьных систем образования (Муниципальное казенное общеобразовательное учреждение "Первомайская средняя общеобразовательная школа" Поныровского района Курской области)</t>
  </si>
  <si>
    <t>Реализация мероприятий по модернизации школьных систем образования (Муниципальное казенное общеобразовательное учреждение "Поныровская средняя общеобразовательная школа Поныровского района Курской области" рабочий поселок Поныри, улица Октябрьская, д.119в)</t>
  </si>
  <si>
    <t>Реализация мероприятий по модернизации школьных систем образования (Муниципальное казенное общеобразовательное учреждение "Поныровская средняя общеобразовательная школа Поныровского района Курской области" рабочий поселок Поныри, Веселая улица, 11)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</si>
  <si>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</si>
  <si>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</si>
  <si>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</si>
  <si>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</si>
  <si>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ЕВ</t>
  </si>
  <si>
    <t>Региональный проект "Патриотическое воспитание граждан Российской Федерации"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</si>
  <si>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</si>
  <si>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</si>
  <si>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</si>
  <si>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 из других бюджетов бюджетной системы Российской Федерации в валюте Российской Федерации</t>
  </si>
  <si>
    <t>Реализация мероприятий по внесению в Единый государственный реестр недвижимости сведений о границах муниципальных образований и границах населенных пунктов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</si>
  <si>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</si>
  <si>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</si>
  <si>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</si>
  <si>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</si>
  <si>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</si>
  <si>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</si>
  <si>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социальной поддержки отдельным категориям граждан по обеспечению продовольственными товарами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</si>
  <si>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</si>
  <si>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</si>
  <si>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</si>
  <si>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включительно, за счет средств областного бюджета</t>
  </si>
  <si>
    <t>Содержание работников, осуществляющих отдельные государственные полномочия по назначению и выплате ежемесячной выплаты на ребенка в возрасте от трех до семи лет включительно</t>
  </si>
  <si>
    <t>12810</t>
  </si>
  <si>
    <t>Заработная плата и начисления на выплаты по оплате труда работников учреждений культуры муниципальных районов</t>
  </si>
  <si>
    <t>S2810</t>
  </si>
  <si>
    <t>Выплата заработной платы и начислений на выплаты по оплате труда работников учреждений культуры муниципальных районов</t>
  </si>
  <si>
    <t>Подпрограмма «Снижение рисков и смягчение последствий чрезвычайных ситуаций природного и техногенного характера в Поныровском районе Курской области»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</si>
  <si>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объектах, профилактика терроризма и экстремизма в Поныровском районе Курской области»</t>
  </si>
  <si>
    <t>R3030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</si>
  <si>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</si>
  <si>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</si>
  <si>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</si>
  <si>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 xml:space="preserve"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</si>
  <si>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</si>
  <si>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2 02 25172 05 0000 150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</si>
  <si>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</si>
  <si>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                                                                      от 08 декабря 2022 года № 220 (в редакции</t>
  </si>
  <si>
    <t xml:space="preserve">                                                                                                                   от 08 декабря 2022 года № 220 (в редакции</t>
  </si>
  <si>
    <t xml:space="preserve"> от 08 декабря 2022 года № 220 (в редакции</t>
  </si>
  <si>
    <t xml:space="preserve">                                                                        от 08 декабря 2022 года № 220 (в редакции</t>
  </si>
  <si>
    <t>2 02 25213 05 0000 150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</si>
  <si>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</si>
  <si>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A2</t>
  </si>
  <si>
    <t>55195</t>
  </si>
  <si>
    <t>Региональный проект "Творческие люди"</t>
  </si>
  <si>
    <t>Поддержка отрасли культуры ( государственная поддержка лучших  сельских учреждений культуры)</t>
  </si>
  <si>
    <t>13050</t>
  </si>
  <si>
    <t xml:space="preserve">Проведение капитального ремонта муниципальных образовательных организаций </t>
  </si>
  <si>
    <t>А2</t>
  </si>
  <si>
    <t>Поддержка отрасли культуры (государственная поддержка лучших сельских учреждений культуры)</t>
  </si>
  <si>
    <t xml:space="preserve">                                                                                                                    решения от 31.05.23 № 250)</t>
  </si>
  <si>
    <t xml:space="preserve">  решения от 31.05.23 № 250)</t>
  </si>
  <si>
    <t xml:space="preserve"> решения от 31.05.23 № 250)</t>
  </si>
  <si>
    <t xml:space="preserve">                                                                         решения от 31.05.23 № 250)</t>
  </si>
  <si>
    <t xml:space="preserve">                                                                        решения от 31.05.23 № 250)</t>
  </si>
  <si>
    <t xml:space="preserve">                                                                         от 08 декабря 2022 года № 220 (в редакции</t>
  </si>
  <si>
    <t xml:space="preserve">                                                                      решения от 31.05.23 № 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</si>
</sst>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&quot;р.&quot;_-;\-* #,##0.00&quot;р.&quot;_-;_-* &quot;-&quot;??&quot;р.&quot;_-;_-@_-"/>
  </numFmts>
  <fonts count="3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7" fillId="0" borderId="0">
      <alignment vertical="top" wrapText="1"/>
    </xf>
    <xf numFmtId="0" fontId="19" fillId="0" borderId="0"/>
    <xf numFmtId="0" fontId="20" fillId="0" borderId="0"/>
    <xf numFmtId="0" fontId="21" fillId="0" borderId="0"/>
    <xf numFmtId="0" fontId="23" fillId="0" borderId="0"/>
    <xf numFmtId="0" fontId="24" fillId="0" borderId="0"/>
    <xf numFmtId="44" fontId="25" fillId="0" borderId="0">
      <alignment vertical="top" wrapText="1"/>
    </xf>
    <xf numFmtId="0" fontId="23" fillId="0" borderId="0"/>
  </cellStyleXfs>
  <cellXfs count="715">
    <xf numFmtId="0" fontId="0" fillId="0" borderId="0" xfId="0"/>
    <xf numFmtId="0" fontId="8" fillId="0" borderId="0" xfId="0" applyFont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49" fontId="9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6" borderId="0" xfId="0" applyFill="1"/>
    <xf numFmtId="49" fontId="9" fillId="6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top" wrapText="1"/>
    </xf>
    <xf numFmtId="49" fontId="9" fillId="6" borderId="3" xfId="0" applyNumberFormat="1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center"/>
    </xf>
    <xf numFmtId="0" fontId="6" fillId="0" borderId="0" xfId="0" applyFont="1"/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justify" vertical="top" wrapText="1"/>
    </xf>
    <xf numFmtId="0" fontId="1" fillId="4" borderId="2" xfId="0" applyFont="1" applyFill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49" fontId="1" fillId="6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1" xfId="0" applyBorder="1"/>
    <xf numFmtId="0" fontId="9" fillId="4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9" fillId="6" borderId="0" xfId="0" applyFont="1" applyFill="1" applyAlignment="1">
      <alignment vertical="top" wrapText="1"/>
    </xf>
    <xf numFmtId="0" fontId="9" fillId="6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6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justify" vertical="top" wrapText="1"/>
    </xf>
    <xf numFmtId="0" fontId="9" fillId="6" borderId="6" xfId="0" applyFont="1" applyFill="1" applyBorder="1" applyAlignment="1">
      <alignment horizontal="justify" vertical="top" wrapText="1"/>
    </xf>
    <xf numFmtId="0" fontId="9" fillId="3" borderId="6" xfId="0" applyFont="1" applyFill="1" applyBorder="1" applyAlignment="1">
      <alignment vertical="top" wrapText="1"/>
    </xf>
    <xf numFmtId="0" fontId="11" fillId="0" borderId="1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11" fillId="0" borderId="6" xfId="0" applyFont="1" applyBorder="1" applyAlignment="1">
      <alignment horizontal="left" vertical="top" wrapText="1"/>
    </xf>
    <xf numFmtId="0" fontId="9" fillId="2" borderId="6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49" fontId="9" fillId="4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 wrapText="1"/>
    </xf>
    <xf numFmtId="49" fontId="9" fillId="6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49" fontId="7" fillId="2" borderId="4" xfId="0" applyNumberFormat="1" applyFont="1" applyFill="1" applyBorder="1" applyAlignment="1">
      <alignment horizontal="center" vertical="center"/>
    </xf>
    <xf numFmtId="49" fontId="9" fillId="6" borderId="4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6" borderId="4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right" vertical="center"/>
    </xf>
    <xf numFmtId="49" fontId="1" fillId="7" borderId="3" xfId="0" applyNumberFormat="1" applyFont="1" applyFill="1" applyBorder="1" applyAlignment="1">
      <alignment horizontal="left" vertical="center"/>
    </xf>
    <xf numFmtId="49" fontId="9" fillId="4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top" wrapText="1"/>
    </xf>
    <xf numFmtId="49" fontId="9" fillId="7" borderId="6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left" vertical="center"/>
    </xf>
    <xf numFmtId="49" fontId="9" fillId="7" borderId="4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6" borderId="3" xfId="0" applyNumberFormat="1" applyFont="1" applyFill="1" applyBorder="1" applyAlignment="1">
      <alignment horizontal="left" vertical="center" wrapText="1"/>
    </xf>
    <xf numFmtId="49" fontId="9" fillId="7" borderId="3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vertical="top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7" fillId="2" borderId="6" xfId="0" applyNumberFormat="1" applyFont="1" applyFill="1" applyBorder="1" applyAlignment="1">
      <alignment horizontal="righ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 wrapText="1"/>
    </xf>
    <xf numFmtId="0" fontId="11" fillId="7" borderId="1" xfId="0" applyFont="1" applyFill="1" applyBorder="1" applyAlignment="1">
      <alignment horizontal="left" wrapText="1"/>
    </xf>
    <xf numFmtId="49" fontId="9" fillId="7" borderId="8" xfId="0" applyNumberFormat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49" fontId="9" fillId="4" borderId="4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justify" vertical="top" wrapText="1"/>
    </xf>
    <xf numFmtId="49" fontId="9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7" fillId="3" borderId="1" xfId="0" applyFont="1" applyFill="1" applyBorder="1"/>
    <xf numFmtId="0" fontId="9" fillId="0" borderId="7" xfId="0" applyFont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1" xfId="0" applyFont="1" applyBorder="1"/>
    <xf numFmtId="0" fontId="12" fillId="3" borderId="1" xfId="0" applyFont="1" applyFill="1" applyBorder="1"/>
    <xf numFmtId="0" fontId="7" fillId="2" borderId="2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15" fillId="5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16" fillId="3" borderId="6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center" wrapText="1"/>
    </xf>
    <xf numFmtId="0" fontId="0" fillId="5" borderId="6" xfId="0" applyFill="1" applyBorder="1"/>
    <xf numFmtId="0" fontId="7" fillId="5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right" vertical="center"/>
    </xf>
    <xf numFmtId="49" fontId="9" fillId="6" borderId="8" xfId="0" applyNumberFormat="1" applyFont="1" applyFill="1" applyBorder="1" applyAlignment="1">
      <alignment horizontal="right" vertical="center"/>
    </xf>
    <xf numFmtId="49" fontId="9" fillId="5" borderId="6" xfId="0" applyNumberFormat="1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vertical="center"/>
    </xf>
    <xf numFmtId="49" fontId="9" fillId="5" borderId="3" xfId="0" applyNumberFormat="1" applyFont="1" applyFill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9" fillId="4" borderId="6" xfId="0" applyNumberFormat="1" applyFont="1" applyFill="1" applyBorder="1" applyAlignment="1">
      <alignment vertical="center"/>
    </xf>
    <xf numFmtId="49" fontId="9" fillId="4" borderId="8" xfId="0" applyNumberFormat="1" applyFont="1" applyFill="1" applyBorder="1" applyAlignment="1">
      <alignment vertical="center"/>
    </xf>
    <xf numFmtId="49" fontId="9" fillId="4" borderId="3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4" borderId="6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8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49" fontId="9" fillId="4" borderId="6" xfId="0" applyNumberFormat="1" applyFont="1" applyFill="1" applyBorder="1" applyAlignment="1">
      <alignment vertical="center" wrapText="1"/>
    </xf>
    <xf numFmtId="49" fontId="9" fillId="4" borderId="8" xfId="0" applyNumberFormat="1" applyFont="1" applyFill="1" applyBorder="1" applyAlignment="1">
      <alignment vertical="center" wrapText="1"/>
    </xf>
    <xf numFmtId="49" fontId="9" fillId="4" borderId="3" xfId="0" applyNumberFormat="1" applyFont="1" applyFill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 wrapText="1"/>
    </xf>
    <xf numFmtId="49" fontId="9" fillId="6" borderId="8" xfId="0" applyNumberFormat="1" applyFont="1" applyFill="1" applyBorder="1" applyAlignment="1">
      <alignment vertical="center" wrapText="1"/>
    </xf>
    <xf numFmtId="49" fontId="9" fillId="6" borderId="3" xfId="0" applyNumberFormat="1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49" fontId="7" fillId="2" borderId="8" xfId="0" applyNumberFormat="1" applyFont="1" applyFill="1" applyBorder="1" applyAlignment="1">
      <alignment horizontal="right" vertical="center"/>
    </xf>
    <xf numFmtId="49" fontId="9" fillId="7" borderId="8" xfId="0" applyNumberFormat="1" applyFont="1" applyFill="1" applyBorder="1" applyAlignment="1">
      <alignment horizontal="right" vertical="center"/>
    </xf>
    <xf numFmtId="49" fontId="7" fillId="2" borderId="8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vertical="center" wrapText="1"/>
    </xf>
    <xf numFmtId="49" fontId="7" fillId="3" borderId="8" xfId="0" applyNumberFormat="1" applyFont="1" applyFill="1" applyBorder="1" applyAlignment="1">
      <alignment vertical="center" wrapText="1"/>
    </xf>
    <xf numFmtId="49" fontId="7" fillId="3" borderId="3" xfId="0" applyNumberFormat="1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6" borderId="6" xfId="0" applyNumberFormat="1" applyFont="1" applyFill="1" applyBorder="1" applyAlignment="1">
      <alignment vertical="center"/>
    </xf>
    <xf numFmtId="49" fontId="9" fillId="6" borderId="8" xfId="0" applyNumberFormat="1" applyFont="1" applyFill="1" applyBorder="1" applyAlignment="1">
      <alignment vertical="center"/>
    </xf>
    <xf numFmtId="49" fontId="9" fillId="6" borderId="3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4" borderId="6" xfId="0" applyNumberFormat="1" applyFont="1" applyFill="1" applyBorder="1" applyAlignment="1">
      <alignment vertical="center"/>
    </xf>
    <xf numFmtId="49" fontId="1" fillId="4" borderId="8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/>
    </xf>
    <xf numFmtId="49" fontId="9" fillId="3" borderId="8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0" fontId="9" fillId="6" borderId="8" xfId="0" applyFon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9" fillId="0" borderId="0" xfId="0" applyNumberFormat="1" applyFont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1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vertical="center"/>
    </xf>
    <xf numFmtId="49" fontId="9" fillId="2" borderId="8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vertical="center" wrapText="1"/>
    </xf>
    <xf numFmtId="49" fontId="9" fillId="3" borderId="8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vertical="center"/>
    </xf>
    <xf numFmtId="0" fontId="1" fillId="8" borderId="1" xfId="0" applyFont="1" applyFill="1" applyBorder="1" applyAlignment="1">
      <alignment horizontal="left" vertical="top" wrapText="1"/>
    </xf>
    <xf numFmtId="49" fontId="1" fillId="8" borderId="6" xfId="0" applyNumberFormat="1" applyFont="1" applyFill="1" applyBorder="1" applyAlignment="1">
      <alignment horizontal="right" vertical="center"/>
    </xf>
    <xf numFmtId="49" fontId="1" fillId="8" borderId="8" xfId="0" applyNumberFormat="1" applyFont="1" applyFill="1" applyBorder="1" applyAlignment="1">
      <alignment horizontal="right" vertical="center"/>
    </xf>
    <xf numFmtId="49" fontId="1" fillId="8" borderId="3" xfId="0" applyNumberFormat="1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horizontal="right" vertical="center"/>
    </xf>
    <xf numFmtId="49" fontId="9" fillId="8" borderId="8" xfId="0" applyNumberFormat="1" applyFont="1" applyFill="1" applyBorder="1" applyAlignment="1">
      <alignment horizontal="right" vertical="center"/>
    </xf>
    <xf numFmtId="49" fontId="9" fillId="8" borderId="3" xfId="0" applyNumberFormat="1" applyFont="1" applyFill="1" applyBorder="1" applyAlignment="1">
      <alignment horizontal="left" vertical="center"/>
    </xf>
    <xf numFmtId="49" fontId="9" fillId="8" borderId="4" xfId="0" applyNumberFormat="1" applyFont="1" applyFill="1" applyBorder="1" applyAlignment="1">
      <alignment horizontal="center" vertical="center"/>
    </xf>
    <xf numFmtId="49" fontId="1" fillId="7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7" borderId="6" xfId="0" applyNumberFormat="1" applyFont="1" applyFill="1" applyBorder="1" applyAlignment="1">
      <alignment horizontal="left" vertical="center"/>
    </xf>
    <xf numFmtId="49" fontId="9" fillId="4" borderId="6" xfId="0" applyNumberFormat="1" applyFont="1" applyFill="1" applyBorder="1" applyAlignment="1">
      <alignment horizontal="left" vertical="center"/>
    </xf>
    <xf numFmtId="49" fontId="9" fillId="4" borderId="8" xfId="0" applyNumberFormat="1" applyFont="1" applyFill="1" applyBorder="1" applyAlignment="1">
      <alignment horizontal="left" vertical="center"/>
    </xf>
    <xf numFmtId="49" fontId="9" fillId="6" borderId="6" xfId="0" applyNumberFormat="1" applyFont="1" applyFill="1" applyBorder="1" applyAlignment="1">
      <alignment horizontal="left" vertical="center"/>
    </xf>
    <xf numFmtId="49" fontId="9" fillId="6" borderId="8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vertical="top" wrapText="1"/>
    </xf>
    <xf numFmtId="49" fontId="9" fillId="8" borderId="6" xfId="0" applyNumberFormat="1" applyFont="1" applyFill="1" applyBorder="1" applyAlignment="1">
      <alignment horizontal="right" vertical="center" wrapText="1"/>
    </xf>
    <xf numFmtId="49" fontId="9" fillId="8" borderId="8" xfId="0" applyNumberFormat="1" applyFont="1" applyFill="1" applyBorder="1" applyAlignment="1">
      <alignment horizontal="right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6" xfId="0" applyNumberFormat="1" applyFont="1" applyFill="1" applyBorder="1" applyAlignment="1">
      <alignment horizontal="left" vertical="center" wrapText="1"/>
    </xf>
    <xf numFmtId="49" fontId="9" fillId="8" borderId="8" xfId="0" applyNumberFormat="1" applyFont="1" applyFill="1" applyBorder="1" applyAlignment="1">
      <alignment horizontal="left" vertical="center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8" xfId="0" applyNumberFormat="1" applyFont="1" applyFill="1" applyBorder="1" applyAlignment="1">
      <alignment horizontal="left" vertical="center" wrapText="1"/>
    </xf>
    <xf numFmtId="49" fontId="9" fillId="6" borderId="6" xfId="0" applyNumberFormat="1" applyFont="1" applyFill="1" applyBorder="1" applyAlignment="1">
      <alignment horizontal="left" vertical="center" wrapText="1"/>
    </xf>
    <xf numFmtId="49" fontId="9" fillId="6" borderId="8" xfId="0" applyNumberFormat="1" applyFont="1" applyFill="1" applyBorder="1" applyAlignment="1">
      <alignment horizontal="left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horizontal="left" wrapText="1"/>
    </xf>
    <xf numFmtId="49" fontId="9" fillId="8" borderId="4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left" vertical="center"/>
    </xf>
    <xf numFmtId="0" fontId="9" fillId="8" borderId="1" xfId="0" applyFont="1" applyFill="1" applyBorder="1" applyAlignment="1">
      <alignment horizontal="justify" vertical="top" wrapText="1"/>
    </xf>
    <xf numFmtId="49" fontId="9" fillId="8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3" fillId="0" borderId="1" xfId="0" applyFont="1" applyBorder="1"/>
    <xf numFmtId="0" fontId="11" fillId="0" borderId="18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5" borderId="6" xfId="0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/>
    <xf numFmtId="1" fontId="9" fillId="0" borderId="6" xfId="0" applyNumberFormat="1" applyFont="1" applyBorder="1" applyAlignment="1">
      <alignment horizontal="center"/>
    </xf>
    <xf numFmtId="1" fontId="7" fillId="5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1" fontId="7" fillId="6" borderId="0" xfId="0" applyNumberFormat="1" applyFont="1" applyFill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left" vertical="center"/>
    </xf>
    <xf numFmtId="49" fontId="9" fillId="8" borderId="8" xfId="0" applyNumberFormat="1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top" wrapText="1"/>
    </xf>
    <xf numFmtId="49" fontId="22" fillId="3" borderId="2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vertical="center"/>
    </xf>
    <xf numFmtId="49" fontId="22" fillId="3" borderId="8" xfId="0" applyNumberFormat="1" applyFont="1" applyFill="1" applyBorder="1" applyAlignment="1">
      <alignment vertical="center"/>
    </xf>
    <xf numFmtId="49" fontId="22" fillId="3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9" fillId="6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9" fillId="6" borderId="0" xfId="0" applyFont="1" applyFill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3" fontId="1" fillId="0" borderId="1" xfId="5" applyNumberFormat="1" applyFont="1" applyBorder="1" applyAlignment="1">
      <alignment horizontal="right"/>
    </xf>
    <xf numFmtId="3" fontId="1" fillId="6" borderId="1" xfId="5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3" fontId="7" fillId="5" borderId="3" xfId="0" applyNumberFormat="1" applyFont="1" applyFill="1" applyBorder="1" applyAlignment="1">
      <alignment vertical="top" wrapText="1"/>
    </xf>
    <xf numFmtId="3" fontId="7" fillId="2" borderId="3" xfId="0" applyNumberFormat="1" applyFont="1" applyFill="1" applyBorder="1"/>
    <xf numFmtId="3" fontId="7" fillId="3" borderId="3" xfId="0" applyNumberFormat="1" applyFont="1" applyFill="1" applyBorder="1"/>
    <xf numFmtId="3" fontId="9" fillId="0" borderId="3" xfId="0" applyNumberFormat="1" applyFont="1" applyBorder="1"/>
    <xf numFmtId="3" fontId="9" fillId="3" borderId="3" xfId="0" applyNumberFormat="1" applyFont="1" applyFill="1" applyBorder="1"/>
    <xf numFmtId="3" fontId="9" fillId="6" borderId="3" xfId="0" applyNumberFormat="1" applyFont="1" applyFill="1" applyBorder="1"/>
    <xf numFmtId="3" fontId="9" fillId="6" borderId="2" xfId="0" applyNumberFormat="1" applyFont="1" applyFill="1" applyBorder="1"/>
    <xf numFmtId="3" fontId="7" fillId="5" borderId="3" xfId="0" applyNumberFormat="1" applyFont="1" applyFill="1" applyBorder="1"/>
    <xf numFmtId="3" fontId="7" fillId="5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9" fillId="6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 vertical="top" wrapText="1"/>
    </xf>
    <xf numFmtId="49" fontId="7" fillId="9" borderId="1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vertical="center" wrapText="1"/>
    </xf>
    <xf numFmtId="0" fontId="9" fillId="9" borderId="8" xfId="0" applyFont="1" applyFill="1" applyBorder="1" applyAlignment="1">
      <alignment vertical="center" wrapText="1"/>
    </xf>
    <xf numFmtId="0" fontId="9" fillId="9" borderId="3" xfId="0" applyFont="1" applyFill="1" applyBorder="1" applyAlignment="1">
      <alignment vertical="center" wrapText="1"/>
    </xf>
    <xf numFmtId="49" fontId="9" fillId="9" borderId="3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center" vertical="center"/>
    </xf>
    <xf numFmtId="49" fontId="7" fillId="9" borderId="1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vertical="center"/>
    </xf>
    <xf numFmtId="49" fontId="7" fillId="9" borderId="8" xfId="0" applyNumberFormat="1" applyFont="1" applyFill="1" applyBorder="1" applyAlignment="1">
      <alignment vertical="center"/>
    </xf>
    <xf numFmtId="49" fontId="7" fillId="9" borderId="3" xfId="0" applyNumberFormat="1" applyFont="1" applyFill="1" applyBorder="1" applyAlignment="1">
      <alignment vertical="center"/>
    </xf>
    <xf numFmtId="0" fontId="12" fillId="9" borderId="1" xfId="0" applyFont="1" applyFill="1" applyBorder="1" applyAlignment="1">
      <alignment horizontal="left" vertical="top" wrapText="1"/>
    </xf>
    <xf numFmtId="49" fontId="12" fillId="9" borderId="2" xfId="0" applyNumberFormat="1" applyFont="1" applyFill="1" applyBorder="1" applyAlignment="1">
      <alignment horizontal="center" vertical="center" wrapText="1"/>
    </xf>
    <xf numFmtId="49" fontId="7" fillId="9" borderId="2" xfId="0" applyNumberFormat="1" applyFont="1" applyFill="1" applyBorder="1" applyAlignment="1">
      <alignment horizontal="center" vertical="center"/>
    </xf>
    <xf numFmtId="49" fontId="7" fillId="9" borderId="7" xfId="0" applyNumberFormat="1" applyFont="1" applyFill="1" applyBorder="1" applyAlignment="1">
      <alignment horizontal="center" vertical="center"/>
    </xf>
    <xf numFmtId="49" fontId="7" fillId="9" borderId="6" xfId="0" applyNumberFormat="1" applyFont="1" applyFill="1" applyBorder="1" applyAlignment="1">
      <alignment horizontal="right" vertical="center"/>
    </xf>
    <xf numFmtId="49" fontId="7" fillId="9" borderId="8" xfId="0" applyNumberFormat="1" applyFont="1" applyFill="1" applyBorder="1" applyAlignment="1">
      <alignment horizontal="right" vertical="center"/>
    </xf>
    <xf numFmtId="0" fontId="7" fillId="9" borderId="3" xfId="0" applyFont="1" applyFill="1" applyBorder="1" applyAlignment="1">
      <alignment horizontal="left" vertical="center" wrapText="1"/>
    </xf>
    <xf numFmtId="49" fontId="7" fillId="9" borderId="3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top" wrapText="1"/>
    </xf>
    <xf numFmtId="49" fontId="7" fillId="9" borderId="2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right" vertical="center" wrapText="1"/>
    </xf>
    <xf numFmtId="0" fontId="7" fillId="9" borderId="8" xfId="0" applyFont="1" applyFill="1" applyBorder="1" applyAlignment="1">
      <alignment horizontal="right" vertical="center" wrapText="1"/>
    </xf>
    <xf numFmtId="0" fontId="7" fillId="9" borderId="1" xfId="0" applyFont="1" applyFill="1" applyBorder="1"/>
    <xf numFmtId="0" fontId="7" fillId="9" borderId="6" xfId="0" applyFont="1" applyFill="1" applyBorder="1"/>
    <xf numFmtId="49" fontId="7" fillId="9" borderId="12" xfId="0" applyNumberFormat="1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horizontal="center" vertical="center"/>
    </xf>
    <xf numFmtId="49" fontId="7" fillId="10" borderId="7" xfId="0" applyNumberFormat="1" applyFont="1" applyFill="1" applyBorder="1" applyAlignment="1">
      <alignment horizontal="center" vertical="center"/>
    </xf>
    <xf numFmtId="49" fontId="7" fillId="10" borderId="12" xfId="0" applyNumberFormat="1" applyFont="1" applyFill="1" applyBorder="1" applyAlignment="1">
      <alignment horizontal="center" vertical="center"/>
    </xf>
    <xf numFmtId="49" fontId="7" fillId="10" borderId="5" xfId="0" applyNumberFormat="1" applyFont="1" applyFill="1" applyBorder="1" applyAlignment="1">
      <alignment horizontal="center" vertical="center"/>
    </xf>
    <xf numFmtId="49" fontId="7" fillId="10" borderId="10" xfId="0" applyNumberFormat="1" applyFont="1" applyFill="1" applyBorder="1" applyAlignment="1">
      <alignment horizontal="center" vertical="center"/>
    </xf>
    <xf numFmtId="49" fontId="9" fillId="10" borderId="6" xfId="0" applyNumberFormat="1" applyFont="1" applyFill="1" applyBorder="1" applyAlignment="1">
      <alignment horizontal="right" vertical="center"/>
    </xf>
    <xf numFmtId="49" fontId="9" fillId="10" borderId="8" xfId="0" applyNumberFormat="1" applyFont="1" applyFill="1" applyBorder="1" applyAlignment="1">
      <alignment horizontal="right" vertical="center"/>
    </xf>
    <xf numFmtId="49" fontId="9" fillId="10" borderId="3" xfId="0" applyNumberFormat="1" applyFont="1" applyFill="1" applyBorder="1" applyAlignment="1">
      <alignment horizontal="left" vertical="center"/>
    </xf>
    <xf numFmtId="49" fontId="9" fillId="10" borderId="1" xfId="0" applyNumberFormat="1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vertical="center"/>
    </xf>
    <xf numFmtId="3" fontId="0" fillId="0" borderId="0" xfId="0" applyNumberFormat="1"/>
    <xf numFmtId="3" fontId="7" fillId="2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/>
    <xf numFmtId="3" fontId="7" fillId="10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9" fillId="6" borderId="16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3" fontId="0" fillId="6" borderId="0" xfId="0" applyNumberFormat="1" applyFill="1"/>
    <xf numFmtId="3" fontId="13" fillId="0" borderId="0" xfId="0" applyNumberFormat="1" applyFont="1"/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 vertical="center"/>
    </xf>
    <xf numFmtId="3" fontId="9" fillId="8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0" fontId="9" fillId="4" borderId="8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49" fontId="9" fillId="8" borderId="6" xfId="0" applyNumberFormat="1" applyFont="1" applyFill="1" applyBorder="1" applyAlignment="1">
      <alignment vertical="center"/>
    </xf>
    <xf numFmtId="49" fontId="9" fillId="8" borderId="8" xfId="0" applyNumberFormat="1" applyFont="1" applyFill="1" applyBorder="1" applyAlignment="1">
      <alignment vertical="center"/>
    </xf>
    <xf numFmtId="49" fontId="9" fillId="8" borderId="3" xfId="0" applyNumberFormat="1" applyFont="1" applyFill="1" applyBorder="1" applyAlignment="1">
      <alignment vertical="center"/>
    </xf>
    <xf numFmtId="0" fontId="9" fillId="8" borderId="6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vertical="center" wrapText="1"/>
    </xf>
    <xf numFmtId="3" fontId="7" fillId="11" borderId="3" xfId="0" applyNumberFormat="1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/>
    <xf numFmtId="0" fontId="23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0" fillId="0" borderId="0" xfId="0"/>
    <xf numFmtId="0" fontId="23" fillId="0" borderId="0" xfId="6" applyNumberFormat="1" applyFont="1" applyBorder="1" applyAlignment="1">
      <alignment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6" fillId="0" borderId="0" xfId="9" applyNumberFormat="1" applyFont="1" applyBorder="1" applyAlignment="1">
      <alignment horizontal="left" wrapText="1"/>
    </xf>
    <xf numFmtId="0" fontId="0" fillId="0" borderId="0" xfId="0"/>
    <xf numFmtId="0" fontId="9" fillId="0" borderId="2" xfId="0" applyFont="1" applyBorder="1" applyAlignment="1">
      <alignment horizontal="justify" vertical="top" wrapText="1"/>
    </xf>
    <xf numFmtId="0" fontId="0" fillId="0" borderId="0" xfId="0"/>
    <xf numFmtId="0" fontId="9" fillId="4" borderId="2" xfId="0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4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 wrapText="1"/>
    </xf>
    <xf numFmtId="3" fontId="27" fillId="0" borderId="13" xfId="0" applyNumberFormat="1" applyFont="1" applyBorder="1" applyAlignment="1">
      <alignment vertical="top" wrapText="1"/>
    </xf>
    <xf numFmtId="3" fontId="0" fillId="0" borderId="13" xfId="0" applyNumberForma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17" fillId="0" borderId="13" xfId="0" applyNumberFormat="1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3" fontId="17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31" fillId="7" borderId="13" xfId="0" applyFont="1" applyFill="1" applyBorder="1" applyAlignment="1">
      <alignment vertical="top" wrapText="1"/>
    </xf>
    <xf numFmtId="0" fontId="29" fillId="7" borderId="13" xfId="0" applyFont="1" applyFill="1" applyBorder="1" applyAlignment="1">
      <alignment horizontal="center" vertical="top" wrapText="1"/>
    </xf>
    <xf numFmtId="49" fontId="31" fillId="7" borderId="13" xfId="0" applyNumberFormat="1" applyFont="1" applyFill="1" applyBorder="1" applyAlignment="1">
      <alignment vertical="top" wrapText="1"/>
    </xf>
    <xf numFmtId="49" fontId="27" fillId="7" borderId="13" xfId="0" applyNumberFormat="1" applyFont="1" applyFill="1" applyBorder="1" applyAlignment="1">
      <alignment vertical="top" wrapText="1"/>
    </xf>
    <xf numFmtId="49" fontId="29" fillId="7" borderId="13" xfId="0" applyNumberFormat="1" applyFont="1" applyFill="1" applyBorder="1" applyAlignment="1">
      <alignment vertical="top" wrapText="1"/>
    </xf>
    <xf numFmtId="0" fontId="12" fillId="7" borderId="13" xfId="0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0" fillId="0" borderId="0" xfId="0"/>
    <xf numFmtId="0" fontId="9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9" fillId="6" borderId="11" xfId="0" applyFont="1" applyFill="1" applyBorder="1" applyAlignment="1">
      <alignment vertical="top" wrapText="1"/>
    </xf>
    <xf numFmtId="3" fontId="9" fillId="6" borderId="2" xfId="0" applyNumberFormat="1" applyFont="1" applyFill="1" applyBorder="1" applyAlignment="1">
      <alignment horizontal="center" vertical="center"/>
    </xf>
    <xf numFmtId="0" fontId="7" fillId="9" borderId="8" xfId="0" applyFont="1" applyFill="1" applyBorder="1"/>
    <xf numFmtId="0" fontId="7" fillId="9" borderId="3" xfId="0" applyFont="1" applyFill="1" applyBorder="1"/>
    <xf numFmtId="0" fontId="7" fillId="9" borderId="9" xfId="0" applyFont="1" applyFill="1" applyBorder="1" applyAlignment="1">
      <alignment vertical="center" wrapText="1"/>
    </xf>
    <xf numFmtId="0" fontId="9" fillId="6" borderId="16" xfId="0" applyFont="1" applyFill="1" applyBorder="1" applyAlignment="1">
      <alignment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0" fillId="0" borderId="0" xfId="0"/>
    <xf numFmtId="0" fontId="10" fillId="0" borderId="0" xfId="0" applyFont="1" applyAlignment="1">
      <alignment vertical="center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3" fontId="30" fillId="0" borderId="13" xfId="0" applyNumberFormat="1" applyFont="1" applyBorder="1" applyAlignment="1">
      <alignment vertical="top" wrapText="1"/>
    </xf>
    <xf numFmtId="3" fontId="31" fillId="7" borderId="13" xfId="0" applyNumberFormat="1" applyFont="1" applyFill="1" applyBorder="1" applyAlignment="1">
      <alignment vertical="top" wrapText="1"/>
    </xf>
    <xf numFmtId="3" fontId="31" fillId="13" borderId="13" xfId="0" applyNumberFormat="1" applyFont="1" applyFill="1" applyBorder="1" applyAlignment="1">
      <alignment vertical="top" wrapText="1"/>
    </xf>
    <xf numFmtId="3" fontId="31" fillId="12" borderId="13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vertical="top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2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/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0" fillId="0" borderId="0" xfId="0" applyAlignment="1">
      <alignment vertical="center"/>
    </xf>
    <xf numFmtId="0" fontId="23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top" wrapText="1"/>
    </xf>
    <xf numFmtId="0" fontId="9" fillId="4" borderId="2" xfId="0" applyFont="1" applyFill="1" applyBorder="1" applyAlignment="1">
      <alignment horizontal="justify" vertical="top" wrapText="1"/>
    </xf>
    <xf numFmtId="0" fontId="0" fillId="0" borderId="0" xfId="0"/>
    <xf numFmtId="0" fontId="11" fillId="4" borderId="23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0" fillId="9" borderId="1" xfId="0" applyFill="1" applyBorder="1"/>
    <xf numFmtId="3" fontId="9" fillId="9" borderId="1" xfId="0" applyNumberFormat="1" applyFont="1" applyFill="1" applyBorder="1" applyAlignment="1">
      <alignment horizontal="center" vertical="center"/>
    </xf>
    <xf numFmtId="3" fontId="0" fillId="9" borderId="1" xfId="0" applyNumberFormat="1" applyFill="1" applyBorder="1"/>
    <xf numFmtId="3" fontId="7" fillId="9" borderId="1" xfId="0" applyNumberFormat="1" applyFont="1" applyFill="1" applyBorder="1" applyAlignment="1">
      <alignment horizontal="center"/>
    </xf>
    <xf numFmtId="0" fontId="0" fillId="0" borderId="0" xfId="0"/>
    <xf numFmtId="0" fontId="23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3" fillId="0" borderId="0" xfId="6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3" fontId="8" fillId="6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justify" vertical="top" wrapText="1"/>
    </xf>
    <xf numFmtId="0" fontId="11" fillId="4" borderId="0" xfId="0" applyFont="1" applyFill="1" applyBorder="1" applyAlignment="1">
      <alignment horizontal="left" vertical="top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26" fillId="0" borderId="0" xfId="9" applyFont="1" applyAlignment="1">
      <alignment horizontal="left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3" fillId="14" borderId="6" xfId="0" applyFont="1" applyFill="1" applyBorder="1" applyAlignment="1">
      <alignment vertical="top" wrapText="1"/>
    </xf>
    <xf numFmtId="49" fontId="9" fillId="0" borderId="3" xfId="0" applyNumberFormat="1" applyFont="1" applyBorder="1" applyAlignment="1">
      <alignment horizontal="left" vertical="center"/>
    </xf>
    <xf numFmtId="3" fontId="7" fillId="5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6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6" fillId="0" borderId="21" xfId="9" applyNumberFormat="1" applyFont="1" applyBorder="1" applyAlignment="1">
      <alignment horizontal="left" wrapText="1"/>
    </xf>
    <xf numFmtId="0" fontId="26" fillId="0" borderId="21" xfId="9" applyFont="1" applyBorder="1" applyAlignment="1">
      <alignment horizontal="left" wrapText="1"/>
    </xf>
    <xf numFmtId="0" fontId="0" fillId="9" borderId="6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31" fillId="13" borderId="13" xfId="0" applyFont="1" applyFill="1" applyBorder="1" applyAlignment="1">
      <alignment vertical="top" wrapText="1"/>
    </xf>
    <xf numFmtId="0" fontId="2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31" fillId="12" borderId="13" xfId="0" applyFont="1" applyFill="1" applyBorder="1" applyAlignment="1">
      <alignment vertical="top" wrapText="1"/>
    </xf>
  </cellXfs>
  <cellStyles count="10">
    <cellStyle name="Normal" xfId="7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8" xr:uid="{00000000-0005-0000-0000-000005000000}"/>
    <cellStyle name="Обычный_Лист1" xfId="5" xr:uid="{00000000-0005-0000-0000-000007000000}"/>
    <cellStyle name="Обычный_прил5" xfId="6" xr:uid="{00000000-0005-0000-0000-000008000000}"/>
    <cellStyle name="Обычный_прил9" xfId="9" xr:uid="{00000000-0005-0000-0000-000009000000}"/>
    <cellStyle name="Стиль 1" xfId="1" xr:uid="{00000000-0005-0000-0000-00000A000000}"/>
  </cellStyles>
  <dxfs count="0"/>
  <tableStyles count="0" defaultTableStyle="TableStyleMedium2" defaultPivotStyle="PivotStyleLight16"/>
  <colors>
    <mruColors>
      <color rgb="FFCC99FF"/>
      <color rgb="FF66FFFF"/>
      <color rgb="FF6BE37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0"/>
  <sheetViews>
    <sheetView zoomScaleNormal="100" workbookViewId="0">
      <selection activeCell="J13" sqref="J13"/>
    </sheetView>
  </sheetViews>
  <sheetFormatPr defaultRowHeight="15" x14ac:dyDescent="0.25"/>
  <cols>
    <col min="1" max="1" width="7.7109375" customWidth="1"/>
    <col min="2" max="2" width="24" customWidth="1"/>
    <col min="3" max="3" width="62.5703125" customWidth="1"/>
    <col min="4" max="4" width="14.85546875" customWidth="1"/>
    <col min="5" max="6" width="14.7109375" style="613" customWidth="1"/>
  </cols>
  <sheetData>
    <row r="1" spans="2:6" x14ac:dyDescent="0.25">
      <c r="C1" s="675" t="s">
        <v>295</v>
      </c>
      <c r="D1" s="676"/>
      <c r="E1" s="615"/>
      <c r="F1" s="615"/>
    </row>
    <row r="2" spans="2:6" x14ac:dyDescent="0.25">
      <c r="C2" s="675" t="s">
        <v>296</v>
      </c>
      <c r="D2" s="676"/>
      <c r="E2" s="615"/>
      <c r="F2" s="615"/>
    </row>
    <row r="3" spans="2:6" x14ac:dyDescent="0.25">
      <c r="C3" s="675" t="s">
        <v>297</v>
      </c>
      <c r="D3" s="676"/>
      <c r="E3" s="615"/>
      <c r="F3" s="615"/>
    </row>
    <row r="4" spans="2:6" x14ac:dyDescent="0.25">
      <c r="C4" s="675" t="s">
        <v>298</v>
      </c>
      <c r="D4" s="676"/>
      <c r="E4" s="615"/>
      <c r="F4" s="615"/>
    </row>
    <row r="5" spans="2:6" x14ac:dyDescent="0.25">
      <c r="C5" s="675" t="s">
        <v>749</v>
      </c>
      <c r="D5" s="676"/>
      <c r="E5" s="615"/>
      <c r="F5" s="615"/>
    </row>
    <row r="6" spans="2:6" x14ac:dyDescent="0.25">
      <c r="C6" s="672" t="s">
        <v>750</v>
      </c>
      <c r="D6" s="673"/>
    </row>
    <row r="7" spans="2:6" x14ac:dyDescent="0.25">
      <c r="C7" s="672" t="s">
        <v>865</v>
      </c>
      <c r="D7" s="673"/>
    </row>
    <row r="8" spans="2:6" x14ac:dyDescent="0.25">
      <c r="C8" s="674" t="s">
        <v>885</v>
      </c>
      <c r="D8" s="674"/>
      <c r="E8" s="614"/>
      <c r="F8" s="614"/>
    </row>
    <row r="9" spans="2:6" x14ac:dyDescent="0.25">
      <c r="C9" s="346"/>
      <c r="D9" s="346"/>
      <c r="E9" s="614"/>
      <c r="F9" s="614"/>
    </row>
    <row r="10" spans="2:6" ht="18.75" x14ac:dyDescent="0.25">
      <c r="C10" s="349" t="s">
        <v>299</v>
      </c>
      <c r="E10" s="619"/>
    </row>
    <row r="11" spans="2:6" ht="18.75" x14ac:dyDescent="0.25">
      <c r="C11" s="349" t="s">
        <v>751</v>
      </c>
      <c r="E11" s="619"/>
    </row>
    <row r="12" spans="2:6" ht="18.75" x14ac:dyDescent="0.25">
      <c r="C12" s="349" t="s">
        <v>766</v>
      </c>
      <c r="E12" s="619"/>
    </row>
    <row r="13" spans="2:6" s="613" customFormat="1" ht="18.75" x14ac:dyDescent="0.25">
      <c r="C13" s="619"/>
      <c r="E13" s="619"/>
    </row>
    <row r="14" spans="2:6" x14ac:dyDescent="0.25">
      <c r="D14" s="4"/>
      <c r="F14" s="612" t="s">
        <v>482</v>
      </c>
    </row>
    <row r="15" spans="2:6" ht="53.25" customHeight="1" x14ac:dyDescent="0.25">
      <c r="B15" s="350" t="s">
        <v>300</v>
      </c>
      <c r="C15" s="12" t="s">
        <v>301</v>
      </c>
      <c r="D15" s="618" t="s">
        <v>767</v>
      </c>
      <c r="E15" s="618" t="s">
        <v>714</v>
      </c>
      <c r="F15" s="618" t="s">
        <v>755</v>
      </c>
    </row>
    <row r="16" spans="2:6" ht="31.5" x14ac:dyDescent="0.25">
      <c r="B16" s="481" t="s">
        <v>302</v>
      </c>
      <c r="C16" s="479" t="s">
        <v>303</v>
      </c>
      <c r="D16" s="480">
        <f>SUM(D23,D32+D17)</f>
        <v>14953190</v>
      </c>
      <c r="E16" s="480">
        <f t="shared" ref="E16:F16" si="0">SUM(E23,E32+E17)</f>
        <v>0</v>
      </c>
      <c r="F16" s="480">
        <f t="shared" si="0"/>
        <v>1109504</v>
      </c>
    </row>
    <row r="17" spans="2:6" s="628" customFormat="1" ht="31.5" x14ac:dyDescent="0.25">
      <c r="B17" s="192" t="s">
        <v>805</v>
      </c>
      <c r="C17" s="129" t="s">
        <v>806</v>
      </c>
      <c r="D17" s="464">
        <f>SUM(D18)</f>
        <v>1780000</v>
      </c>
      <c r="E17" s="464">
        <f t="shared" ref="E17:F17" si="1">SUM(E18)</f>
        <v>-1780000</v>
      </c>
      <c r="F17" s="464">
        <f t="shared" si="1"/>
        <v>0</v>
      </c>
    </row>
    <row r="18" spans="2:6" s="628" customFormat="1" ht="47.25" x14ac:dyDescent="0.25">
      <c r="B18" s="193" t="s">
        <v>807</v>
      </c>
      <c r="C18" s="45" t="s">
        <v>808</v>
      </c>
      <c r="D18" s="465">
        <f>SUM(D19+D21)</f>
        <v>1780000</v>
      </c>
      <c r="E18" s="465">
        <f t="shared" ref="E18:F18" si="2">SUM(E19+E21)</f>
        <v>-1780000</v>
      </c>
      <c r="F18" s="465">
        <f t="shared" si="2"/>
        <v>0</v>
      </c>
    </row>
    <row r="19" spans="2:6" s="628" customFormat="1" ht="47.25" x14ac:dyDescent="0.25">
      <c r="B19" s="196" t="s">
        <v>809</v>
      </c>
      <c r="C19" s="149" t="s">
        <v>834</v>
      </c>
      <c r="D19" s="467">
        <f>SUM(D20)</f>
        <v>1780000</v>
      </c>
      <c r="E19" s="467">
        <f t="shared" ref="E19:F19" si="3">SUM(E20)</f>
        <v>0</v>
      </c>
      <c r="F19" s="467">
        <f t="shared" si="3"/>
        <v>0</v>
      </c>
    </row>
    <row r="20" spans="2:6" s="628" customFormat="1" ht="47.25" x14ac:dyDescent="0.25">
      <c r="B20" s="194" t="s">
        <v>810</v>
      </c>
      <c r="C20" s="195" t="s">
        <v>835</v>
      </c>
      <c r="D20" s="466">
        <v>1780000</v>
      </c>
      <c r="E20" s="466"/>
      <c r="F20" s="466"/>
    </row>
    <row r="21" spans="2:6" s="628" customFormat="1" ht="47.25" x14ac:dyDescent="0.25">
      <c r="B21" s="196" t="s">
        <v>811</v>
      </c>
      <c r="C21" s="149" t="s">
        <v>836</v>
      </c>
      <c r="D21" s="467">
        <f>SUM(D22)</f>
        <v>0</v>
      </c>
      <c r="E21" s="467">
        <f>SUM(E22)</f>
        <v>-1780000</v>
      </c>
      <c r="F21" s="467">
        <f>SUM(F22)</f>
        <v>0</v>
      </c>
    </row>
    <row r="22" spans="2:6" s="628" customFormat="1" ht="47.25" x14ac:dyDescent="0.25">
      <c r="B22" s="194" t="s">
        <v>812</v>
      </c>
      <c r="C22" s="195" t="s">
        <v>837</v>
      </c>
      <c r="D22" s="466"/>
      <c r="E22" s="468">
        <v>-1780000</v>
      </c>
      <c r="F22" s="468"/>
    </row>
    <row r="23" spans="2:6" ht="31.5" x14ac:dyDescent="0.25">
      <c r="B23" s="192" t="s">
        <v>304</v>
      </c>
      <c r="C23" s="129" t="s">
        <v>305</v>
      </c>
      <c r="D23" s="464">
        <f>SUM(D24,D28)</f>
        <v>13173190</v>
      </c>
      <c r="E23" s="464">
        <f>SUM(E24,E28)</f>
        <v>1780000</v>
      </c>
      <c r="F23" s="464">
        <f>SUM(F24,F28)</f>
        <v>1109504</v>
      </c>
    </row>
    <row r="24" spans="2:6" ht="15.75" x14ac:dyDescent="0.25">
      <c r="B24" s="193" t="s">
        <v>306</v>
      </c>
      <c r="C24" s="45" t="s">
        <v>307</v>
      </c>
      <c r="D24" s="469">
        <f>SUM(D25)</f>
        <v>-653863405</v>
      </c>
      <c r="E24" s="469">
        <f t="shared" ref="E24:F26" si="4">SUM(E25)</f>
        <v>-423985540</v>
      </c>
      <c r="F24" s="469">
        <f t="shared" si="4"/>
        <v>-417607969</v>
      </c>
    </row>
    <row r="25" spans="2:6" ht="15.75" x14ac:dyDescent="0.25">
      <c r="B25" s="194" t="s">
        <v>308</v>
      </c>
      <c r="C25" s="195" t="s">
        <v>309</v>
      </c>
      <c r="D25" s="470">
        <f>SUM(D26)</f>
        <v>-653863405</v>
      </c>
      <c r="E25" s="470">
        <f t="shared" si="4"/>
        <v>-423985540</v>
      </c>
      <c r="F25" s="470">
        <f t="shared" si="4"/>
        <v>-417607969</v>
      </c>
    </row>
    <row r="26" spans="2:6" ht="15.75" x14ac:dyDescent="0.25">
      <c r="B26" s="194" t="s">
        <v>310</v>
      </c>
      <c r="C26" s="195" t="s">
        <v>311</v>
      </c>
      <c r="D26" s="470">
        <f>SUM(D27)</f>
        <v>-653863405</v>
      </c>
      <c r="E26" s="470">
        <f t="shared" si="4"/>
        <v>-423985540</v>
      </c>
      <c r="F26" s="470">
        <f t="shared" si="4"/>
        <v>-417607969</v>
      </c>
    </row>
    <row r="27" spans="2:6" ht="31.5" x14ac:dyDescent="0.25">
      <c r="B27" s="194" t="s">
        <v>312</v>
      </c>
      <c r="C27" s="195" t="s">
        <v>313</v>
      </c>
      <c r="D27" s="466">
        <v>-653863405</v>
      </c>
      <c r="E27" s="466">
        <v>-423985540</v>
      </c>
      <c r="F27" s="466">
        <v>-417607969</v>
      </c>
    </row>
    <row r="28" spans="2:6" ht="15.75" x14ac:dyDescent="0.25">
      <c r="B28" s="193" t="s">
        <v>314</v>
      </c>
      <c r="C28" s="45" t="s">
        <v>315</v>
      </c>
      <c r="D28" s="469">
        <f>SUM(D29)</f>
        <v>667036595</v>
      </c>
      <c r="E28" s="469">
        <f t="shared" ref="E28:F30" si="5">SUM(E29)</f>
        <v>425765540</v>
      </c>
      <c r="F28" s="469">
        <f t="shared" si="5"/>
        <v>418717473</v>
      </c>
    </row>
    <row r="29" spans="2:6" ht="15.75" x14ac:dyDescent="0.25">
      <c r="B29" s="194" t="s">
        <v>316</v>
      </c>
      <c r="C29" s="195" t="s">
        <v>317</v>
      </c>
      <c r="D29" s="471">
        <f>SUM(D30)</f>
        <v>667036595</v>
      </c>
      <c r="E29" s="471">
        <f t="shared" si="5"/>
        <v>425765540</v>
      </c>
      <c r="F29" s="471">
        <f t="shared" si="5"/>
        <v>418717473</v>
      </c>
    </row>
    <row r="30" spans="2:6" ht="15.75" x14ac:dyDescent="0.25">
      <c r="B30" s="194" t="s">
        <v>318</v>
      </c>
      <c r="C30" s="195" t="s">
        <v>319</v>
      </c>
      <c r="D30" s="471">
        <f>SUM(D31)</f>
        <v>667036595</v>
      </c>
      <c r="E30" s="471">
        <f t="shared" si="5"/>
        <v>425765540</v>
      </c>
      <c r="F30" s="471">
        <f t="shared" si="5"/>
        <v>418717473</v>
      </c>
    </row>
    <row r="31" spans="2:6" ht="31.5" x14ac:dyDescent="0.25">
      <c r="B31" s="194" t="s">
        <v>320</v>
      </c>
      <c r="C31" s="197" t="s">
        <v>321</v>
      </c>
      <c r="D31" s="466">
        <v>667036595</v>
      </c>
      <c r="E31" s="466">
        <v>425765540</v>
      </c>
      <c r="F31" s="466">
        <v>418717473</v>
      </c>
    </row>
    <row r="32" spans="2:6" ht="31.5" x14ac:dyDescent="0.25">
      <c r="B32" s="192" t="s">
        <v>322</v>
      </c>
      <c r="C32" s="129" t="s">
        <v>323</v>
      </c>
      <c r="D32" s="464">
        <f>SUM(D33)</f>
        <v>0</v>
      </c>
      <c r="E32" s="464">
        <f>SUM(E33)</f>
        <v>0</v>
      </c>
      <c r="F32" s="464">
        <f>SUM(F33)</f>
        <v>0</v>
      </c>
    </row>
    <row r="33" spans="2:6" ht="31.5" x14ac:dyDescent="0.25">
      <c r="B33" s="198" t="s">
        <v>324</v>
      </c>
      <c r="C33" s="199" t="s">
        <v>325</v>
      </c>
      <c r="D33" s="465">
        <f>SUM(D34,D37)</f>
        <v>0</v>
      </c>
      <c r="E33" s="465">
        <f>SUM(E34,E37)</f>
        <v>0</v>
      </c>
      <c r="F33" s="465">
        <f>SUM(F34,F37)</f>
        <v>0</v>
      </c>
    </row>
    <row r="34" spans="2:6" ht="31.5" x14ac:dyDescent="0.25">
      <c r="B34" s="196" t="s">
        <v>326</v>
      </c>
      <c r="C34" s="149" t="s">
        <v>327</v>
      </c>
      <c r="D34" s="467">
        <f t="shared" ref="D34:F35" si="6">SUM(D35)</f>
        <v>500000</v>
      </c>
      <c r="E34" s="467">
        <f t="shared" si="6"/>
        <v>500000</v>
      </c>
      <c r="F34" s="467">
        <f t="shared" si="6"/>
        <v>500000</v>
      </c>
    </row>
    <row r="35" spans="2:6" ht="45.75" customHeight="1" x14ac:dyDescent="0.25">
      <c r="B35" s="194" t="s">
        <v>328</v>
      </c>
      <c r="C35" s="195" t="s">
        <v>329</v>
      </c>
      <c r="D35" s="470">
        <f t="shared" si="6"/>
        <v>500000</v>
      </c>
      <c r="E35" s="470">
        <f t="shared" si="6"/>
        <v>500000</v>
      </c>
      <c r="F35" s="470">
        <f t="shared" si="6"/>
        <v>500000</v>
      </c>
    </row>
    <row r="36" spans="2:6" ht="63" x14ac:dyDescent="0.25">
      <c r="B36" s="194" t="s">
        <v>330</v>
      </c>
      <c r="C36" s="195" t="s">
        <v>331</v>
      </c>
      <c r="D36" s="468">
        <v>500000</v>
      </c>
      <c r="E36" s="468">
        <v>500000</v>
      </c>
      <c r="F36" s="468">
        <v>500000</v>
      </c>
    </row>
    <row r="37" spans="2:6" ht="31.5" x14ac:dyDescent="0.25">
      <c r="B37" s="196" t="s">
        <v>332</v>
      </c>
      <c r="C37" s="149" t="s">
        <v>333</v>
      </c>
      <c r="D37" s="467">
        <f t="shared" ref="D37:F38" si="7">SUM(D38)</f>
        <v>-500000</v>
      </c>
      <c r="E37" s="467">
        <f t="shared" si="7"/>
        <v>-500000</v>
      </c>
      <c r="F37" s="467">
        <f t="shared" si="7"/>
        <v>-500000</v>
      </c>
    </row>
    <row r="38" spans="2:6" ht="47.25" x14ac:dyDescent="0.25">
      <c r="B38" s="194" t="s">
        <v>334</v>
      </c>
      <c r="C38" s="195" t="s">
        <v>335</v>
      </c>
      <c r="D38" s="470">
        <f t="shared" si="7"/>
        <v>-500000</v>
      </c>
      <c r="E38" s="470">
        <f t="shared" si="7"/>
        <v>-500000</v>
      </c>
      <c r="F38" s="470">
        <f t="shared" si="7"/>
        <v>-500000</v>
      </c>
    </row>
    <row r="39" spans="2:6" ht="47.25" x14ac:dyDescent="0.25">
      <c r="B39" s="194" t="s">
        <v>336</v>
      </c>
      <c r="C39" s="195" t="s">
        <v>337</v>
      </c>
      <c r="D39" s="468">
        <v>-500000</v>
      </c>
      <c r="E39" s="468">
        <v>-500000</v>
      </c>
      <c r="F39" s="468">
        <v>-500000</v>
      </c>
    </row>
    <row r="40" spans="2:6" ht="31.5" x14ac:dyDescent="0.25">
      <c r="B40" s="200"/>
      <c r="C40" s="201" t="s">
        <v>338</v>
      </c>
      <c r="D40" s="472">
        <f>SUM(D16)</f>
        <v>14953190</v>
      </c>
      <c r="E40" s="472">
        <f>SUM(E16)</f>
        <v>0</v>
      </c>
      <c r="F40" s="472">
        <f>SUM(F16)</f>
        <v>1109504</v>
      </c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9" scale="62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1"/>
  <sheetViews>
    <sheetView tabSelected="1" topLeftCell="A95" zoomScaleNormal="100" workbookViewId="0">
      <selection activeCell="C113" sqref="C113"/>
    </sheetView>
  </sheetViews>
  <sheetFormatPr defaultRowHeight="15" x14ac:dyDescent="0.25"/>
  <cols>
    <col min="1" max="1" width="23.28515625" customWidth="1"/>
    <col min="2" max="2" width="86.7109375" customWidth="1"/>
    <col min="3" max="5" width="13.28515625" customWidth="1"/>
    <col min="6" max="6" width="9.85546875" bestFit="1" customWidth="1"/>
  </cols>
  <sheetData>
    <row r="1" spans="1:9" x14ac:dyDescent="0.25">
      <c r="B1" s="675" t="s">
        <v>776</v>
      </c>
      <c r="C1" s="676"/>
    </row>
    <row r="2" spans="1:9" x14ac:dyDescent="0.25">
      <c r="B2" s="675" t="s">
        <v>232</v>
      </c>
      <c r="C2" s="676"/>
    </row>
    <row r="3" spans="1:9" x14ac:dyDescent="0.25">
      <c r="B3" s="675" t="s">
        <v>233</v>
      </c>
      <c r="C3" s="676"/>
    </row>
    <row r="4" spans="1:9" x14ac:dyDescent="0.25">
      <c r="B4" s="675" t="s">
        <v>234</v>
      </c>
      <c r="C4" s="676"/>
    </row>
    <row r="5" spans="1:9" x14ac:dyDescent="0.25">
      <c r="B5" s="675" t="s">
        <v>753</v>
      </c>
      <c r="C5" s="676"/>
    </row>
    <row r="6" spans="1:9" x14ac:dyDescent="0.25">
      <c r="B6" s="672" t="s">
        <v>754</v>
      </c>
      <c r="C6" s="673"/>
    </row>
    <row r="7" spans="1:9" x14ac:dyDescent="0.25">
      <c r="B7" s="672" t="s">
        <v>866</v>
      </c>
      <c r="C7" s="673"/>
    </row>
    <row r="8" spans="1:9" x14ac:dyDescent="0.25">
      <c r="B8" s="674" t="s">
        <v>879</v>
      </c>
      <c r="C8" s="674"/>
    </row>
    <row r="9" spans="1:9" x14ac:dyDescent="0.25">
      <c r="I9" s="4"/>
    </row>
    <row r="10" spans="1:9" ht="15.75" x14ac:dyDescent="0.25">
      <c r="A10" s="678" t="s">
        <v>612</v>
      </c>
      <c r="B10" s="678"/>
      <c r="C10" s="678"/>
      <c r="I10" s="4"/>
    </row>
    <row r="11" spans="1:9" ht="15.75" x14ac:dyDescent="0.25">
      <c r="A11" s="679" t="s">
        <v>765</v>
      </c>
      <c r="B11" s="679"/>
      <c r="C11" s="679"/>
    </row>
    <row r="12" spans="1:9" s="613" customFormat="1" ht="15.75" x14ac:dyDescent="0.25">
      <c r="A12" s="617"/>
      <c r="B12" s="617"/>
      <c r="C12" s="617"/>
    </row>
    <row r="13" spans="1:9" x14ac:dyDescent="0.25">
      <c r="C13" s="4"/>
      <c r="E13" s="612" t="s">
        <v>482</v>
      </c>
    </row>
    <row r="14" spans="1:9" ht="63" customHeight="1" x14ac:dyDescent="0.25">
      <c r="A14" s="168" t="s">
        <v>235</v>
      </c>
      <c r="B14" s="11" t="s">
        <v>236</v>
      </c>
      <c r="C14" s="10" t="s">
        <v>768</v>
      </c>
      <c r="D14" s="10" t="s">
        <v>715</v>
      </c>
      <c r="E14" s="10" t="s">
        <v>756</v>
      </c>
    </row>
    <row r="15" spans="1:9" ht="22.5" customHeight="1" x14ac:dyDescent="0.25">
      <c r="A15" s="381" t="s">
        <v>237</v>
      </c>
      <c r="B15" s="46" t="s">
        <v>238</v>
      </c>
      <c r="C15" s="386">
        <f>SUM(C16,C22,C28,C39,C42,C48,C51,C57,C62,C77)</f>
        <v>103549937</v>
      </c>
      <c r="D15" s="386">
        <f t="shared" ref="D15:E15" si="0">SUM(D16,D22,D28,D39,D42,D48,D51,D57,D62,D77)</f>
        <v>118166485</v>
      </c>
      <c r="E15" s="386">
        <f t="shared" si="0"/>
        <v>117161330</v>
      </c>
    </row>
    <row r="16" spans="1:9" ht="18.75" customHeight="1" x14ac:dyDescent="0.25">
      <c r="A16" s="169" t="s">
        <v>239</v>
      </c>
      <c r="B16" s="170" t="s">
        <v>240</v>
      </c>
      <c r="C16" s="387">
        <f>SUM(C17)</f>
        <v>68999195</v>
      </c>
      <c r="D16" s="387">
        <f>SUM(D17)</f>
        <v>83554935</v>
      </c>
      <c r="E16" s="387">
        <f>SUM(E17)</f>
        <v>88117210</v>
      </c>
      <c r="F16" s="445"/>
    </row>
    <row r="17" spans="1:10" ht="17.25" customHeight="1" x14ac:dyDescent="0.25">
      <c r="A17" s="171" t="s">
        <v>241</v>
      </c>
      <c r="B17" s="172" t="s">
        <v>242</v>
      </c>
      <c r="C17" s="388">
        <f>SUM(C18:C21)</f>
        <v>68999195</v>
      </c>
      <c r="D17" s="388">
        <f>SUM(D18:D21)</f>
        <v>83554935</v>
      </c>
      <c r="E17" s="388">
        <f>SUM(E18:E21)</f>
        <v>88117210</v>
      </c>
    </row>
    <row r="18" spans="1:10" ht="66" x14ac:dyDescent="0.25">
      <c r="A18" s="173" t="s">
        <v>243</v>
      </c>
      <c r="B18" s="49" t="s">
        <v>244</v>
      </c>
      <c r="C18" s="389">
        <v>66550820</v>
      </c>
      <c r="D18" s="389">
        <v>80680060</v>
      </c>
      <c r="E18" s="389">
        <v>85160850</v>
      </c>
    </row>
    <row r="19" spans="1:10" ht="81" customHeight="1" x14ac:dyDescent="0.25">
      <c r="A19" s="604" t="s">
        <v>245</v>
      </c>
      <c r="B19" s="62" t="s">
        <v>246</v>
      </c>
      <c r="C19" s="389">
        <v>884599</v>
      </c>
      <c r="D19" s="389">
        <v>1053691</v>
      </c>
      <c r="E19" s="389">
        <v>1098354</v>
      </c>
      <c r="F19" s="601"/>
      <c r="G19" s="601"/>
      <c r="H19" s="601"/>
      <c r="I19" s="601"/>
    </row>
    <row r="20" spans="1:10" ht="36" customHeight="1" x14ac:dyDescent="0.25">
      <c r="A20" s="604" t="s">
        <v>247</v>
      </c>
      <c r="B20" s="62" t="s">
        <v>248</v>
      </c>
      <c r="C20" s="389">
        <v>625206</v>
      </c>
      <c r="D20" s="389">
        <v>714015</v>
      </c>
      <c r="E20" s="389">
        <v>711958</v>
      </c>
      <c r="F20" s="601"/>
      <c r="G20" s="601"/>
      <c r="H20" s="601"/>
      <c r="I20" s="601"/>
    </row>
    <row r="21" spans="1:10" s="601" customFormat="1" ht="78.75" x14ac:dyDescent="0.25">
      <c r="A21" s="604" t="s">
        <v>732</v>
      </c>
      <c r="B21" s="62" t="s">
        <v>733</v>
      </c>
      <c r="C21" s="389">
        <v>938570</v>
      </c>
      <c r="D21" s="389">
        <v>1107169</v>
      </c>
      <c r="E21" s="389">
        <v>1146048</v>
      </c>
    </row>
    <row r="22" spans="1:10" ht="33" customHeight="1" x14ac:dyDescent="0.25">
      <c r="A22" s="174" t="s">
        <v>249</v>
      </c>
      <c r="B22" s="175" t="s">
        <v>250</v>
      </c>
      <c r="C22" s="387">
        <f>SUM(C23)</f>
        <v>7971090</v>
      </c>
      <c r="D22" s="387">
        <f>SUM(D23)</f>
        <v>8410370</v>
      </c>
      <c r="E22" s="387">
        <f>SUM(E23)</f>
        <v>8895920</v>
      </c>
    </row>
    <row r="23" spans="1:10" ht="33" customHeight="1" x14ac:dyDescent="0.25">
      <c r="A23" s="176" t="s">
        <v>251</v>
      </c>
      <c r="B23" s="375" t="s">
        <v>252</v>
      </c>
      <c r="C23" s="388">
        <f>SUM(C24:C27)</f>
        <v>7971090</v>
      </c>
      <c r="D23" s="388">
        <f>SUM(D24:D27)</f>
        <v>8410370</v>
      </c>
      <c r="E23" s="388">
        <f>SUM(E24:E27)</f>
        <v>8895920</v>
      </c>
    </row>
    <row r="24" spans="1:10" ht="83.25" customHeight="1" x14ac:dyDescent="0.25">
      <c r="A24" s="61" t="s">
        <v>591</v>
      </c>
      <c r="B24" s="62" t="s">
        <v>595</v>
      </c>
      <c r="C24" s="389">
        <v>3775510</v>
      </c>
      <c r="D24" s="389">
        <v>4012440</v>
      </c>
      <c r="E24" s="389">
        <v>4254520</v>
      </c>
    </row>
    <row r="25" spans="1:10" ht="94.5" x14ac:dyDescent="0.25">
      <c r="A25" s="61" t="s">
        <v>592</v>
      </c>
      <c r="B25" s="62" t="s">
        <v>596</v>
      </c>
      <c r="C25" s="389">
        <v>26220</v>
      </c>
      <c r="D25" s="389">
        <v>27410</v>
      </c>
      <c r="E25" s="389">
        <v>28300</v>
      </c>
      <c r="G25" s="677"/>
      <c r="H25" s="677"/>
      <c r="I25" s="677"/>
      <c r="J25" s="677"/>
    </row>
    <row r="26" spans="1:10" ht="79.5" customHeight="1" x14ac:dyDescent="0.25">
      <c r="A26" s="61" t="s">
        <v>593</v>
      </c>
      <c r="B26" s="62" t="s">
        <v>597</v>
      </c>
      <c r="C26" s="389">
        <v>4667300</v>
      </c>
      <c r="D26" s="389">
        <v>4896000</v>
      </c>
      <c r="E26" s="389">
        <v>5137010</v>
      </c>
    </row>
    <row r="27" spans="1:10" ht="81" customHeight="1" x14ac:dyDescent="0.25">
      <c r="A27" s="61" t="s">
        <v>594</v>
      </c>
      <c r="B27" s="62" t="s">
        <v>598</v>
      </c>
      <c r="C27" s="389">
        <v>-497940</v>
      </c>
      <c r="D27" s="389">
        <v>-525480</v>
      </c>
      <c r="E27" s="389">
        <v>-523910</v>
      </c>
    </row>
    <row r="28" spans="1:10" ht="16.5" customHeight="1" x14ac:dyDescent="0.25">
      <c r="A28" s="174" t="s">
        <v>253</v>
      </c>
      <c r="B28" s="170" t="s">
        <v>254</v>
      </c>
      <c r="C28" s="387">
        <f>SUM(C29+C35+C37+C32)</f>
        <v>3555770</v>
      </c>
      <c r="D28" s="387">
        <f>SUM(D29+D32+D35+D37)</f>
        <v>3671754</v>
      </c>
      <c r="E28" s="387">
        <f>SUM(E29+E32+E35+E37)</f>
        <v>3781774</v>
      </c>
    </row>
    <row r="29" spans="1:10" ht="16.5" customHeight="1" x14ac:dyDescent="0.25">
      <c r="A29" s="177" t="s">
        <v>465</v>
      </c>
      <c r="B29" s="172" t="s">
        <v>464</v>
      </c>
      <c r="C29" s="388">
        <f>SUM(C30:C31)</f>
        <v>765310</v>
      </c>
      <c r="D29" s="388">
        <f>SUM(D30:D31)</f>
        <v>798984</v>
      </c>
      <c r="E29" s="388">
        <f>SUM(E30:E31)</f>
        <v>834139</v>
      </c>
    </row>
    <row r="30" spans="1:10" ht="31.5" customHeight="1" x14ac:dyDescent="0.25">
      <c r="A30" s="274" t="s">
        <v>538</v>
      </c>
      <c r="B30" s="80" t="s">
        <v>466</v>
      </c>
      <c r="C30" s="391">
        <v>648422</v>
      </c>
      <c r="D30" s="391">
        <v>676953</v>
      </c>
      <c r="E30" s="391">
        <v>706739</v>
      </c>
    </row>
    <row r="31" spans="1:10" ht="48.75" customHeight="1" x14ac:dyDescent="0.25">
      <c r="A31" s="274" t="s">
        <v>539</v>
      </c>
      <c r="B31" s="80" t="s">
        <v>540</v>
      </c>
      <c r="C31" s="391">
        <v>116888</v>
      </c>
      <c r="D31" s="391">
        <v>122031</v>
      </c>
      <c r="E31" s="391">
        <v>127400</v>
      </c>
    </row>
    <row r="32" spans="1:10" s="601" customFormat="1" ht="21" hidden="1" customHeight="1" x14ac:dyDescent="0.25">
      <c r="A32" s="177" t="s">
        <v>734</v>
      </c>
      <c r="B32" s="172" t="s">
        <v>735</v>
      </c>
      <c r="C32" s="388">
        <f>SUM(C33:C34)</f>
        <v>0</v>
      </c>
      <c r="D32" s="388">
        <f t="shared" ref="D32:E32" si="1">SUM(D33:D34)</f>
        <v>0</v>
      </c>
      <c r="E32" s="388">
        <f t="shared" si="1"/>
        <v>0</v>
      </c>
    </row>
    <row r="33" spans="1:9" s="601" customFormat="1" ht="19.5" hidden="1" customHeight="1" x14ac:dyDescent="0.25">
      <c r="A33" s="274" t="s">
        <v>736</v>
      </c>
      <c r="B33" s="80" t="s">
        <v>735</v>
      </c>
      <c r="C33" s="391"/>
      <c r="D33" s="391"/>
      <c r="E33" s="391"/>
    </row>
    <row r="34" spans="1:9" s="601" customFormat="1" ht="33" hidden="1" customHeight="1" x14ac:dyDescent="0.25">
      <c r="A34" s="274" t="s">
        <v>737</v>
      </c>
      <c r="B34" s="80" t="s">
        <v>738</v>
      </c>
      <c r="C34" s="391"/>
      <c r="D34" s="391"/>
      <c r="E34" s="391"/>
    </row>
    <row r="35" spans="1:9" ht="16.5" customHeight="1" x14ac:dyDescent="0.25">
      <c r="A35" s="177" t="s">
        <v>255</v>
      </c>
      <c r="B35" s="172" t="s">
        <v>256</v>
      </c>
      <c r="C35" s="388">
        <f>SUM(C36)</f>
        <v>1789308</v>
      </c>
      <c r="D35" s="388">
        <f>SUM(D36)</f>
        <v>1871618</v>
      </c>
      <c r="E35" s="388">
        <f>SUM(E36)</f>
        <v>1946483</v>
      </c>
      <c r="F35" s="601"/>
      <c r="G35" s="601"/>
      <c r="H35" s="601"/>
      <c r="I35" s="601"/>
    </row>
    <row r="36" spans="1:9" ht="17.25" customHeight="1" x14ac:dyDescent="0.25">
      <c r="A36" s="14" t="s">
        <v>257</v>
      </c>
      <c r="B36" s="178" t="s">
        <v>256</v>
      </c>
      <c r="C36" s="389">
        <v>1789308</v>
      </c>
      <c r="D36" s="389">
        <v>1871618</v>
      </c>
      <c r="E36" s="389">
        <v>1946483</v>
      </c>
    </row>
    <row r="37" spans="1:9" s="458" customFormat="1" ht="16.5" customHeight="1" x14ac:dyDescent="0.25">
      <c r="A37" s="177" t="s">
        <v>602</v>
      </c>
      <c r="B37" s="172" t="s">
        <v>601</v>
      </c>
      <c r="C37" s="388">
        <f>SUM(C38)</f>
        <v>1001152</v>
      </c>
      <c r="D37" s="388">
        <f>SUM(D38)</f>
        <v>1001152</v>
      </c>
      <c r="E37" s="388">
        <f>SUM(E38)</f>
        <v>1001152</v>
      </c>
    </row>
    <row r="38" spans="1:9" s="458" customFormat="1" ht="35.25" customHeight="1" x14ac:dyDescent="0.25">
      <c r="A38" s="14" t="s">
        <v>604</v>
      </c>
      <c r="B38" s="178" t="s">
        <v>603</v>
      </c>
      <c r="C38" s="389">
        <v>1001152</v>
      </c>
      <c r="D38" s="389">
        <v>1001152</v>
      </c>
      <c r="E38" s="389">
        <v>1001152</v>
      </c>
    </row>
    <row r="39" spans="1:9" ht="19.5" customHeight="1" x14ac:dyDescent="0.25">
      <c r="A39" s="174" t="s">
        <v>258</v>
      </c>
      <c r="B39" s="170" t="s">
        <v>259</v>
      </c>
      <c r="C39" s="387">
        <f>SUM(C40 )</f>
        <v>2164383</v>
      </c>
      <c r="D39" s="387">
        <f>SUM(D40 )</f>
        <v>2164383</v>
      </c>
      <c r="E39" s="387">
        <f>SUM(E40 )</f>
        <v>2164383</v>
      </c>
    </row>
    <row r="40" spans="1:9" ht="31.5" x14ac:dyDescent="0.25">
      <c r="A40" s="179" t="s">
        <v>260</v>
      </c>
      <c r="B40" s="172" t="s">
        <v>261</v>
      </c>
      <c r="C40" s="388">
        <f>SUM(C41)</f>
        <v>2164383</v>
      </c>
      <c r="D40" s="388">
        <f>SUM(D41)</f>
        <v>2164383</v>
      </c>
      <c r="E40" s="388">
        <f>SUM(E41)</f>
        <v>2164383</v>
      </c>
    </row>
    <row r="41" spans="1:9" ht="31.5" x14ac:dyDescent="0.25">
      <c r="A41" s="14" t="s">
        <v>262</v>
      </c>
      <c r="B41" s="13" t="s">
        <v>263</v>
      </c>
      <c r="C41" s="389">
        <v>2164383</v>
      </c>
      <c r="D41" s="389">
        <v>2164383</v>
      </c>
      <c r="E41" s="389">
        <v>2164383</v>
      </c>
    </row>
    <row r="42" spans="1:9" ht="31.5" x14ac:dyDescent="0.25">
      <c r="A42" s="174" t="s">
        <v>264</v>
      </c>
      <c r="B42" s="129" t="s">
        <v>265</v>
      </c>
      <c r="C42" s="387">
        <f>SUM(C43)</f>
        <v>9545776</v>
      </c>
      <c r="D42" s="387">
        <f t="shared" ref="D42:E42" si="2">SUM(D43)</f>
        <v>9545776</v>
      </c>
      <c r="E42" s="387">
        <f t="shared" si="2"/>
        <v>9545776</v>
      </c>
    </row>
    <row r="43" spans="1:9" ht="78.75" x14ac:dyDescent="0.25">
      <c r="A43" s="177" t="s">
        <v>266</v>
      </c>
      <c r="B43" s="172" t="s">
        <v>267</v>
      </c>
      <c r="C43" s="388">
        <f>SUM(C44:C47)</f>
        <v>9545776</v>
      </c>
      <c r="D43" s="388">
        <f>SUM(D44:D47)</f>
        <v>9545776</v>
      </c>
      <c r="E43" s="388">
        <f>SUM(E44:E47)</f>
        <v>9545776</v>
      </c>
    </row>
    <row r="44" spans="1:9" ht="78" customHeight="1" x14ac:dyDescent="0.25">
      <c r="A44" s="14" t="s">
        <v>545</v>
      </c>
      <c r="B44" s="13" t="s">
        <v>546</v>
      </c>
      <c r="C44" s="389">
        <v>7261965</v>
      </c>
      <c r="D44" s="389">
        <v>7261965</v>
      </c>
      <c r="E44" s="389">
        <v>7261965</v>
      </c>
    </row>
    <row r="45" spans="1:9" ht="61.5" customHeight="1" x14ac:dyDescent="0.25">
      <c r="A45" s="14" t="s">
        <v>268</v>
      </c>
      <c r="B45" s="13" t="s">
        <v>269</v>
      </c>
      <c r="C45" s="389">
        <v>338835</v>
      </c>
      <c r="D45" s="389">
        <v>338835</v>
      </c>
      <c r="E45" s="389">
        <v>338835</v>
      </c>
    </row>
    <row r="46" spans="1:9" ht="63" customHeight="1" x14ac:dyDescent="0.25">
      <c r="A46" s="180" t="s">
        <v>60</v>
      </c>
      <c r="B46" s="49" t="s">
        <v>61</v>
      </c>
      <c r="C46" s="389">
        <v>1849432</v>
      </c>
      <c r="D46" s="389">
        <v>1849432</v>
      </c>
      <c r="E46" s="389">
        <v>1849432</v>
      </c>
    </row>
    <row r="47" spans="1:9" ht="47.25" x14ac:dyDescent="0.25">
      <c r="A47" s="14" t="s">
        <v>739</v>
      </c>
      <c r="B47" s="13" t="s">
        <v>740</v>
      </c>
      <c r="C47" s="389">
        <v>95544</v>
      </c>
      <c r="D47" s="389">
        <v>95544</v>
      </c>
      <c r="E47" s="389">
        <v>95544</v>
      </c>
      <c r="F47" s="601"/>
      <c r="G47" s="601"/>
      <c r="H47" s="601"/>
      <c r="I47" s="601"/>
    </row>
    <row r="48" spans="1:9" ht="21" customHeight="1" x14ac:dyDescent="0.25">
      <c r="A48" s="174" t="s">
        <v>270</v>
      </c>
      <c r="B48" s="170" t="s">
        <v>271</v>
      </c>
      <c r="C48" s="387">
        <f>SUM(C49)</f>
        <v>27060</v>
      </c>
      <c r="D48" s="387">
        <f>SUM(D49)</f>
        <v>27060</v>
      </c>
      <c r="E48" s="387">
        <f>SUM(E49)</f>
        <v>27060</v>
      </c>
      <c r="F48" s="601"/>
      <c r="G48" s="601"/>
      <c r="H48" s="601"/>
      <c r="I48" s="601"/>
    </row>
    <row r="49" spans="1:5" ht="17.25" customHeight="1" x14ac:dyDescent="0.25">
      <c r="A49" s="181" t="s">
        <v>272</v>
      </c>
      <c r="B49" s="182" t="s">
        <v>273</v>
      </c>
      <c r="C49" s="390">
        <f>SUM(C50)</f>
        <v>27060</v>
      </c>
      <c r="D49" s="390">
        <f t="shared" ref="D49:E49" si="3">SUM(D50)</f>
        <v>27060</v>
      </c>
      <c r="E49" s="390">
        <f t="shared" si="3"/>
        <v>27060</v>
      </c>
    </row>
    <row r="50" spans="1:5" ht="32.25" customHeight="1" x14ac:dyDescent="0.25">
      <c r="A50" s="63" t="s">
        <v>274</v>
      </c>
      <c r="B50" s="183" t="s">
        <v>275</v>
      </c>
      <c r="C50" s="392">
        <v>27060</v>
      </c>
      <c r="D50" s="392">
        <v>27060</v>
      </c>
      <c r="E50" s="392">
        <v>27060</v>
      </c>
    </row>
    <row r="51" spans="1:5" ht="31.5" x14ac:dyDescent="0.25">
      <c r="A51" s="174" t="s">
        <v>276</v>
      </c>
      <c r="B51" s="170" t="s">
        <v>599</v>
      </c>
      <c r="C51" s="387">
        <f>SUM(C52,C54)</f>
        <v>4309550</v>
      </c>
      <c r="D51" s="387">
        <f>SUM(D52,D54)</f>
        <v>4309550</v>
      </c>
      <c r="E51" s="387">
        <f>SUM(E52,E54)</f>
        <v>4309550</v>
      </c>
    </row>
    <row r="52" spans="1:5" ht="15.75" x14ac:dyDescent="0.25">
      <c r="A52" s="185" t="s">
        <v>277</v>
      </c>
      <c r="B52" s="172" t="s">
        <v>278</v>
      </c>
      <c r="C52" s="388">
        <f>SUM(C53)</f>
        <v>4089308</v>
      </c>
      <c r="D52" s="388">
        <f>SUM(D53)</f>
        <v>4089308</v>
      </c>
      <c r="E52" s="388">
        <f>SUM(E53)</f>
        <v>4089308</v>
      </c>
    </row>
    <row r="53" spans="1:5" ht="31.5" x14ac:dyDescent="0.25">
      <c r="A53" s="14" t="s">
        <v>65</v>
      </c>
      <c r="B53" s="13" t="s">
        <v>279</v>
      </c>
      <c r="C53" s="389">
        <v>4089308</v>
      </c>
      <c r="D53" s="389">
        <v>4089308</v>
      </c>
      <c r="E53" s="389">
        <v>4089308</v>
      </c>
    </row>
    <row r="54" spans="1:5" ht="18.75" customHeight="1" x14ac:dyDescent="0.25">
      <c r="A54" s="185" t="s">
        <v>280</v>
      </c>
      <c r="B54" s="172" t="s">
        <v>281</v>
      </c>
      <c r="C54" s="388">
        <f>SUM(C55:C56)</f>
        <v>220242</v>
      </c>
      <c r="D54" s="388">
        <f>SUM(D55:D56)</f>
        <v>220242</v>
      </c>
      <c r="E54" s="388">
        <f>SUM(E55:E56)</f>
        <v>220242</v>
      </c>
    </row>
    <row r="55" spans="1:5" ht="33" customHeight="1" x14ac:dyDescent="0.25">
      <c r="A55" s="14" t="s">
        <v>72</v>
      </c>
      <c r="B55" s="13" t="s">
        <v>282</v>
      </c>
      <c r="C55" s="389">
        <v>220242</v>
      </c>
      <c r="D55" s="389">
        <v>220242</v>
      </c>
      <c r="E55" s="389">
        <v>220242</v>
      </c>
    </row>
    <row r="56" spans="1:5" ht="18" customHeight="1" x14ac:dyDescent="0.25">
      <c r="A56" s="14" t="s">
        <v>357</v>
      </c>
      <c r="B56" s="13" t="s">
        <v>358</v>
      </c>
      <c r="C56" s="389"/>
      <c r="D56" s="389"/>
      <c r="E56" s="389"/>
    </row>
    <row r="57" spans="1:5" ht="20.25" customHeight="1" x14ac:dyDescent="0.25">
      <c r="A57" s="174" t="s">
        <v>283</v>
      </c>
      <c r="B57" s="170" t="s">
        <v>284</v>
      </c>
      <c r="C57" s="387">
        <f>SUM(+C58)</f>
        <v>6622798</v>
      </c>
      <c r="D57" s="387">
        <f>SUM(D58 )</f>
        <v>6272000</v>
      </c>
      <c r="E57" s="387">
        <f>SUM(E58 )</f>
        <v>109000</v>
      </c>
    </row>
    <row r="58" spans="1:5" ht="31.5" x14ac:dyDescent="0.25">
      <c r="A58" s="177" t="s">
        <v>285</v>
      </c>
      <c r="B58" s="172" t="s">
        <v>541</v>
      </c>
      <c r="C58" s="388">
        <f>SUM(C59:C61)</f>
        <v>6622798</v>
      </c>
      <c r="D58" s="388">
        <f>SUM(D59:D61)</f>
        <v>6272000</v>
      </c>
      <c r="E58" s="388">
        <f>SUM(E59:E61)</f>
        <v>109000</v>
      </c>
    </row>
    <row r="59" spans="1:5" ht="47.25" x14ac:dyDescent="0.25">
      <c r="A59" s="180" t="s">
        <v>548</v>
      </c>
      <c r="B59" s="49" t="s">
        <v>547</v>
      </c>
      <c r="C59" s="389">
        <v>6564798</v>
      </c>
      <c r="D59" s="389"/>
      <c r="E59" s="389"/>
    </row>
    <row r="60" spans="1:5" ht="31.5" x14ac:dyDescent="0.25">
      <c r="A60" s="180" t="s">
        <v>286</v>
      </c>
      <c r="B60" s="49" t="s">
        <v>287</v>
      </c>
      <c r="C60" s="389">
        <v>35000</v>
      </c>
      <c r="D60" s="389">
        <v>35000</v>
      </c>
      <c r="E60" s="389">
        <v>40000</v>
      </c>
    </row>
    <row r="61" spans="1:5" s="571" customFormat="1" ht="47.25" x14ac:dyDescent="0.25">
      <c r="A61" s="180" t="s">
        <v>519</v>
      </c>
      <c r="B61" s="49" t="s">
        <v>520</v>
      </c>
      <c r="C61" s="389">
        <v>23000</v>
      </c>
      <c r="D61" s="389">
        <v>6237000</v>
      </c>
      <c r="E61" s="389">
        <v>69000</v>
      </c>
    </row>
    <row r="62" spans="1:5" s="500" customFormat="1" ht="31.5" x14ac:dyDescent="0.25">
      <c r="A62" s="174" t="s">
        <v>643</v>
      </c>
      <c r="B62" s="170" t="s">
        <v>644</v>
      </c>
      <c r="C62" s="387">
        <f>SUM(C63+C73+C75+C76)</f>
        <v>210657</v>
      </c>
      <c r="D62" s="387">
        <f>SUM(D63+D73 )</f>
        <v>210657</v>
      </c>
      <c r="E62" s="387">
        <f>SUM(E63+E73 )</f>
        <v>210657</v>
      </c>
    </row>
    <row r="63" spans="1:5" s="500" customFormat="1" ht="31.5" x14ac:dyDescent="0.25">
      <c r="A63" s="177" t="s">
        <v>645</v>
      </c>
      <c r="B63" s="172" t="s">
        <v>646</v>
      </c>
      <c r="C63" s="388">
        <f>SUM(C64:C72)</f>
        <v>210657</v>
      </c>
      <c r="D63" s="388">
        <f>SUM(D64:D72)</f>
        <v>210657</v>
      </c>
      <c r="E63" s="388">
        <f>SUM(E64:E72)</f>
        <v>210657</v>
      </c>
    </row>
    <row r="64" spans="1:5" s="500" customFormat="1" ht="63" x14ac:dyDescent="0.25">
      <c r="A64" s="180" t="s">
        <v>647</v>
      </c>
      <c r="B64" s="501" t="s">
        <v>839</v>
      </c>
      <c r="C64" s="389">
        <v>4293</v>
      </c>
      <c r="D64" s="389">
        <v>4293</v>
      </c>
      <c r="E64" s="389">
        <v>4293</v>
      </c>
    </row>
    <row r="65" spans="1:9" s="500" customFormat="1" ht="78.75" x14ac:dyDescent="0.25">
      <c r="A65" s="180" t="s">
        <v>648</v>
      </c>
      <c r="B65" s="501" t="s">
        <v>840</v>
      </c>
      <c r="C65" s="389">
        <v>12244</v>
      </c>
      <c r="D65" s="389">
        <v>12244</v>
      </c>
      <c r="E65" s="389">
        <v>12244</v>
      </c>
    </row>
    <row r="66" spans="1:9" s="575" customFormat="1" ht="63" x14ac:dyDescent="0.25">
      <c r="A66" s="180" t="s">
        <v>702</v>
      </c>
      <c r="B66" s="501" t="s">
        <v>706</v>
      </c>
      <c r="C66" s="389">
        <v>5050</v>
      </c>
      <c r="D66" s="389">
        <v>5050</v>
      </c>
      <c r="E66" s="389">
        <v>5050</v>
      </c>
      <c r="F66" s="616"/>
      <c r="G66" s="616"/>
      <c r="H66" s="616"/>
    </row>
    <row r="67" spans="1:9" s="575" customFormat="1" ht="63" x14ac:dyDescent="0.25">
      <c r="A67" s="180" t="s">
        <v>703</v>
      </c>
      <c r="B67" s="501" t="s">
        <v>707</v>
      </c>
      <c r="C67" s="389">
        <v>1500</v>
      </c>
      <c r="D67" s="389">
        <v>1500</v>
      </c>
      <c r="E67" s="389">
        <v>1500</v>
      </c>
      <c r="F67" s="616"/>
      <c r="G67" s="616"/>
      <c r="H67" s="616"/>
    </row>
    <row r="68" spans="1:9" s="575" customFormat="1" ht="78.75" x14ac:dyDescent="0.25">
      <c r="A68" s="180" t="s">
        <v>704</v>
      </c>
      <c r="B68" s="501" t="s">
        <v>708</v>
      </c>
      <c r="C68" s="389">
        <v>875</v>
      </c>
      <c r="D68" s="389">
        <v>875</v>
      </c>
      <c r="E68" s="389">
        <v>875</v>
      </c>
      <c r="F68" s="616"/>
      <c r="G68" s="616"/>
      <c r="H68" s="616"/>
    </row>
    <row r="69" spans="1:9" s="575" customFormat="1" ht="94.5" x14ac:dyDescent="0.25">
      <c r="A69" s="180" t="s">
        <v>705</v>
      </c>
      <c r="B69" s="501" t="s">
        <v>709</v>
      </c>
      <c r="C69" s="389">
        <v>1975</v>
      </c>
      <c r="D69" s="389">
        <v>1975</v>
      </c>
      <c r="E69" s="389">
        <v>1975</v>
      </c>
      <c r="F69" s="616"/>
      <c r="G69" s="616"/>
      <c r="H69" s="616"/>
    </row>
    <row r="70" spans="1:9" s="500" customFormat="1" ht="63" x14ac:dyDescent="0.25">
      <c r="A70" s="180" t="s">
        <v>650</v>
      </c>
      <c r="B70" s="501" t="s">
        <v>843</v>
      </c>
      <c r="C70" s="389">
        <v>2400</v>
      </c>
      <c r="D70" s="389">
        <v>2400</v>
      </c>
      <c r="E70" s="389">
        <v>2400</v>
      </c>
    </row>
    <row r="71" spans="1:9" s="500" customFormat="1" ht="63" x14ac:dyDescent="0.25">
      <c r="A71" s="180" t="s">
        <v>649</v>
      </c>
      <c r="B71" s="501" t="s">
        <v>841</v>
      </c>
      <c r="C71" s="389">
        <v>28267</v>
      </c>
      <c r="D71" s="389">
        <v>28267</v>
      </c>
      <c r="E71" s="389">
        <v>28267</v>
      </c>
    </row>
    <row r="72" spans="1:9" s="500" customFormat="1" ht="67.5" customHeight="1" x14ac:dyDescent="0.25">
      <c r="A72" s="180" t="s">
        <v>651</v>
      </c>
      <c r="B72" s="501" t="s">
        <v>842</v>
      </c>
      <c r="C72" s="389">
        <v>154053</v>
      </c>
      <c r="D72" s="389">
        <v>154053</v>
      </c>
      <c r="E72" s="389">
        <v>154053</v>
      </c>
    </row>
    <row r="73" spans="1:9" s="500" customFormat="1" ht="94.5" hidden="1" x14ac:dyDescent="0.25">
      <c r="A73" s="177" t="s">
        <v>653</v>
      </c>
      <c r="B73" s="172" t="s">
        <v>652</v>
      </c>
      <c r="C73" s="388">
        <f>SUM(C74)</f>
        <v>0</v>
      </c>
      <c r="D73" s="388">
        <f>SUM(D74)</f>
        <v>0</v>
      </c>
      <c r="E73" s="388">
        <f>SUM(E74)</f>
        <v>0</v>
      </c>
    </row>
    <row r="74" spans="1:9" s="500" customFormat="1" ht="63" hidden="1" x14ac:dyDescent="0.25">
      <c r="A74" s="180" t="s">
        <v>654</v>
      </c>
      <c r="B74" s="49" t="s">
        <v>655</v>
      </c>
      <c r="C74" s="389"/>
      <c r="D74" s="389"/>
      <c r="E74" s="389"/>
    </row>
    <row r="75" spans="1:9" s="575" customFormat="1" ht="63" hidden="1" x14ac:dyDescent="0.25">
      <c r="A75" s="187" t="s">
        <v>711</v>
      </c>
      <c r="B75" s="188" t="s">
        <v>710</v>
      </c>
      <c r="C75" s="388"/>
      <c r="D75" s="388"/>
      <c r="E75" s="388"/>
      <c r="F75" s="616"/>
      <c r="G75" s="616"/>
      <c r="H75" s="616"/>
    </row>
    <row r="76" spans="1:9" s="575" customFormat="1" ht="63" hidden="1" x14ac:dyDescent="0.25">
      <c r="A76" s="187" t="s">
        <v>712</v>
      </c>
      <c r="B76" s="188" t="s">
        <v>713</v>
      </c>
      <c r="C76" s="388"/>
      <c r="D76" s="388"/>
      <c r="E76" s="388"/>
    </row>
    <row r="77" spans="1:9" s="500" customFormat="1" ht="24" customHeight="1" x14ac:dyDescent="0.25">
      <c r="A77" s="174" t="s">
        <v>656</v>
      </c>
      <c r="B77" s="170" t="s">
        <v>658</v>
      </c>
      <c r="C77" s="387">
        <f t="shared" ref="C77:E78" si="4">SUM(C78)</f>
        <v>143658</v>
      </c>
      <c r="D77" s="387">
        <f t="shared" si="4"/>
        <v>0</v>
      </c>
      <c r="E77" s="387">
        <f t="shared" si="4"/>
        <v>0</v>
      </c>
    </row>
    <row r="78" spans="1:9" s="500" customFormat="1" ht="21.75" customHeight="1" x14ac:dyDescent="0.25">
      <c r="A78" s="177" t="s">
        <v>659</v>
      </c>
      <c r="B78" s="172" t="s">
        <v>657</v>
      </c>
      <c r="C78" s="388">
        <f t="shared" si="4"/>
        <v>143658</v>
      </c>
      <c r="D78" s="388">
        <f t="shared" si="4"/>
        <v>0</v>
      </c>
      <c r="E78" s="388">
        <f t="shared" si="4"/>
        <v>0</v>
      </c>
    </row>
    <row r="79" spans="1:9" s="502" customFormat="1" ht="21.75" customHeight="1" x14ac:dyDescent="0.25">
      <c r="A79" s="274" t="s">
        <v>660</v>
      </c>
      <c r="B79" s="57" t="s">
        <v>665</v>
      </c>
      <c r="C79" s="391">
        <v>143658</v>
      </c>
      <c r="D79" s="391"/>
      <c r="E79" s="391"/>
    </row>
    <row r="80" spans="1:9" ht="23.25" customHeight="1" x14ac:dyDescent="0.25">
      <c r="A80" s="351" t="s">
        <v>62</v>
      </c>
      <c r="B80" s="201" t="s">
        <v>288</v>
      </c>
      <c r="C80" s="393">
        <f>SUM(C81,C108,C110,C109)</f>
        <v>546904668</v>
      </c>
      <c r="D80" s="393">
        <f t="shared" ref="D80:E80" si="5">SUM(D81,D108,D110,D109)</f>
        <v>305319055</v>
      </c>
      <c r="E80" s="393">
        <f t="shared" si="5"/>
        <v>299946639</v>
      </c>
      <c r="I80" s="456"/>
    </row>
    <row r="81" spans="1:9" ht="31.5" x14ac:dyDescent="0.25">
      <c r="A81" s="174" t="s">
        <v>289</v>
      </c>
      <c r="B81" s="170" t="s">
        <v>493</v>
      </c>
      <c r="C81" s="387">
        <f>SUM(C82+C85+C96+C105)</f>
        <v>542533468</v>
      </c>
      <c r="D81" s="387">
        <f t="shared" ref="D81:E81" si="6">SUM(D82+D85+D96+D105)</f>
        <v>305319055</v>
      </c>
      <c r="E81" s="387">
        <f t="shared" si="6"/>
        <v>299946639</v>
      </c>
      <c r="I81" s="456"/>
    </row>
    <row r="82" spans="1:9" ht="21" customHeight="1" x14ac:dyDescent="0.25">
      <c r="A82" s="177" t="s">
        <v>565</v>
      </c>
      <c r="B82" s="172" t="s">
        <v>560</v>
      </c>
      <c r="C82" s="388">
        <f>SUM(C83:C84)</f>
        <v>45936115</v>
      </c>
      <c r="D82" s="388">
        <f>SUM(D83)</f>
        <v>16366773</v>
      </c>
      <c r="E82" s="388">
        <f>SUM(E83)</f>
        <v>16745957</v>
      </c>
      <c r="I82" s="456"/>
    </row>
    <row r="83" spans="1:9" ht="31.5" x14ac:dyDescent="0.25">
      <c r="A83" s="14" t="s">
        <v>566</v>
      </c>
      <c r="B83" s="13" t="s">
        <v>63</v>
      </c>
      <c r="C83" s="389">
        <v>45936115</v>
      </c>
      <c r="D83" s="389">
        <v>16366773</v>
      </c>
      <c r="E83" s="389">
        <v>16745957</v>
      </c>
    </row>
    <row r="84" spans="1:9" ht="31.5" hidden="1" x14ac:dyDescent="0.25">
      <c r="A84" s="14" t="s">
        <v>567</v>
      </c>
      <c r="B84" s="13" t="s">
        <v>521</v>
      </c>
      <c r="C84" s="389"/>
      <c r="D84" s="72"/>
      <c r="E84" s="72"/>
    </row>
    <row r="85" spans="1:9" ht="31.5" x14ac:dyDescent="0.25">
      <c r="A85" s="187" t="s">
        <v>605</v>
      </c>
      <c r="B85" s="188" t="s">
        <v>340</v>
      </c>
      <c r="C85" s="388">
        <f>SUM(C86:C95)</f>
        <v>222221283</v>
      </c>
      <c r="D85" s="388">
        <f t="shared" ref="D85:E85" si="7">SUM(D86:D95)</f>
        <v>16618306</v>
      </c>
      <c r="E85" s="388">
        <f t="shared" si="7"/>
        <v>8486073</v>
      </c>
    </row>
    <row r="86" spans="1:9" s="592" customFormat="1" ht="63.75" customHeight="1" x14ac:dyDescent="0.25">
      <c r="A86" s="13" t="s">
        <v>814</v>
      </c>
      <c r="B86" s="594" t="s">
        <v>815</v>
      </c>
      <c r="C86" s="391">
        <v>1399820</v>
      </c>
      <c r="D86" s="391"/>
      <c r="E86" s="391"/>
    </row>
    <row r="87" spans="1:9" ht="66" customHeight="1" x14ac:dyDescent="0.25">
      <c r="A87" s="13" t="s">
        <v>863</v>
      </c>
      <c r="B87" s="84" t="s">
        <v>864</v>
      </c>
      <c r="C87" s="389"/>
      <c r="D87" s="389">
        <v>4417615</v>
      </c>
      <c r="E87" s="389"/>
      <c r="F87" s="616"/>
      <c r="G87" s="616"/>
      <c r="H87" s="616"/>
    </row>
    <row r="88" spans="1:9" s="648" customFormat="1" ht="48.75" customHeight="1" x14ac:dyDescent="0.25">
      <c r="A88" s="13" t="s">
        <v>828</v>
      </c>
      <c r="B88" s="84" t="s">
        <v>829</v>
      </c>
      <c r="C88" s="389">
        <v>1659096</v>
      </c>
      <c r="D88" s="389">
        <v>1635505</v>
      </c>
      <c r="E88" s="389">
        <v>1635505</v>
      </c>
      <c r="F88" s="649"/>
      <c r="G88" s="649"/>
      <c r="H88" s="649"/>
    </row>
    <row r="89" spans="1:9" s="483" customFormat="1" ht="48.75" customHeight="1" x14ac:dyDescent="0.25">
      <c r="A89" s="13" t="s">
        <v>869</v>
      </c>
      <c r="B89" s="84" t="s">
        <v>870</v>
      </c>
      <c r="C89" s="389"/>
      <c r="D89" s="389">
        <v>3463218</v>
      </c>
      <c r="E89" s="389"/>
      <c r="F89" s="484"/>
      <c r="G89" s="484"/>
      <c r="H89" s="645"/>
    </row>
    <row r="90" spans="1:9" s="488" customFormat="1" ht="51" customHeight="1" x14ac:dyDescent="0.25">
      <c r="A90" s="13" t="s">
        <v>619</v>
      </c>
      <c r="B90" s="195" t="s">
        <v>620</v>
      </c>
      <c r="C90" s="389">
        <v>4063017</v>
      </c>
      <c r="D90" s="389">
        <v>4058852</v>
      </c>
      <c r="E90" s="389">
        <v>3807452</v>
      </c>
      <c r="F90" s="489"/>
      <c r="G90" s="489"/>
      <c r="H90" s="489"/>
    </row>
    <row r="91" spans="1:9" ht="48" customHeight="1" x14ac:dyDescent="0.25">
      <c r="A91" s="13" t="s">
        <v>568</v>
      </c>
      <c r="B91" s="62" t="s">
        <v>553</v>
      </c>
      <c r="C91" s="389">
        <v>811300</v>
      </c>
      <c r="D91" s="389"/>
      <c r="E91" s="389"/>
    </row>
    <row r="92" spans="1:9" ht="33" customHeight="1" x14ac:dyDescent="0.25">
      <c r="A92" s="486" t="s">
        <v>569</v>
      </c>
      <c r="B92" s="62" t="s">
        <v>554</v>
      </c>
      <c r="C92" s="389">
        <v>475102</v>
      </c>
      <c r="D92" s="389"/>
      <c r="E92" s="389"/>
    </row>
    <row r="93" spans="1:9" s="483" customFormat="1" ht="19.5" customHeight="1" x14ac:dyDescent="0.25">
      <c r="A93" s="48" t="s">
        <v>726</v>
      </c>
      <c r="B93" s="84" t="s">
        <v>727</v>
      </c>
      <c r="C93" s="389">
        <v>102041</v>
      </c>
      <c r="D93" s="389"/>
      <c r="E93" s="389"/>
    </row>
    <row r="94" spans="1:9" s="648" customFormat="1" ht="31.5" x14ac:dyDescent="0.25">
      <c r="A94" s="48" t="s">
        <v>830</v>
      </c>
      <c r="B94" s="195" t="s">
        <v>831</v>
      </c>
      <c r="C94" s="389">
        <v>175729923</v>
      </c>
      <c r="D94" s="389"/>
      <c r="E94" s="72"/>
    </row>
    <row r="95" spans="1:9" ht="21" customHeight="1" x14ac:dyDescent="0.25">
      <c r="A95" s="14" t="s">
        <v>570</v>
      </c>
      <c r="B95" s="13" t="s">
        <v>341</v>
      </c>
      <c r="C95" s="389">
        <v>37980984</v>
      </c>
      <c r="D95" s="389">
        <v>3043116</v>
      </c>
      <c r="E95" s="389">
        <v>3043116</v>
      </c>
    </row>
    <row r="96" spans="1:9" ht="20.25" customHeight="1" x14ac:dyDescent="0.25">
      <c r="A96" s="177" t="s">
        <v>571</v>
      </c>
      <c r="B96" s="172" t="s">
        <v>691</v>
      </c>
      <c r="C96" s="388">
        <f>SUM(C97:C104)</f>
        <v>273831631</v>
      </c>
      <c r="D96" s="388">
        <f t="shared" ref="D96:E96" si="8">SUM(D97:D104)</f>
        <v>272333976</v>
      </c>
      <c r="E96" s="388">
        <f t="shared" si="8"/>
        <v>274714609</v>
      </c>
    </row>
    <row r="97" spans="1:5" ht="47.25" x14ac:dyDescent="0.25">
      <c r="A97" s="14" t="s">
        <v>572</v>
      </c>
      <c r="B97" s="13" t="s">
        <v>290</v>
      </c>
      <c r="C97" s="389">
        <v>48856</v>
      </c>
      <c r="D97" s="389">
        <v>48856</v>
      </c>
      <c r="E97" s="389">
        <v>48856</v>
      </c>
    </row>
    <row r="98" spans="1:5" ht="33" customHeight="1" x14ac:dyDescent="0.25">
      <c r="A98" s="14" t="s">
        <v>573</v>
      </c>
      <c r="B98" s="13" t="s">
        <v>291</v>
      </c>
      <c r="C98" s="389">
        <v>8039726</v>
      </c>
      <c r="D98" s="389">
        <v>9138159</v>
      </c>
      <c r="E98" s="389">
        <v>9138159</v>
      </c>
    </row>
    <row r="99" spans="1:5" s="581" customFormat="1" ht="51" customHeight="1" x14ac:dyDescent="0.25">
      <c r="A99" s="14" t="s">
        <v>717</v>
      </c>
      <c r="B99" s="62" t="s">
        <v>718</v>
      </c>
      <c r="C99" s="389"/>
      <c r="D99" s="389">
        <v>2816564</v>
      </c>
      <c r="E99" s="389">
        <v>5633129</v>
      </c>
    </row>
    <row r="100" spans="1:5" ht="48.75" hidden="1" customHeight="1" x14ac:dyDescent="0.25">
      <c r="A100" s="47" t="s">
        <v>574</v>
      </c>
      <c r="B100" s="48" t="s">
        <v>561</v>
      </c>
      <c r="C100" s="389"/>
      <c r="D100" s="389"/>
      <c r="E100" s="389"/>
    </row>
    <row r="101" spans="1:5" s="495" customFormat="1" ht="33" customHeight="1" x14ac:dyDescent="0.25">
      <c r="A101" s="47" t="s">
        <v>637</v>
      </c>
      <c r="B101" s="48" t="s">
        <v>636</v>
      </c>
      <c r="C101" s="389">
        <v>17369747</v>
      </c>
      <c r="D101" s="389"/>
      <c r="E101" s="389"/>
    </row>
    <row r="102" spans="1:5" s="496" customFormat="1" ht="51" customHeight="1" x14ac:dyDescent="0.25">
      <c r="A102" s="47" t="s">
        <v>638</v>
      </c>
      <c r="B102" s="191" t="s">
        <v>639</v>
      </c>
      <c r="C102" s="389">
        <v>11952360</v>
      </c>
      <c r="D102" s="389">
        <v>11952360</v>
      </c>
      <c r="E102" s="389">
        <v>11952360</v>
      </c>
    </row>
    <row r="103" spans="1:5" ht="32.25" customHeight="1" x14ac:dyDescent="0.25">
      <c r="A103" s="47" t="s">
        <v>730</v>
      </c>
      <c r="B103" s="191" t="s">
        <v>731</v>
      </c>
      <c r="C103" s="389">
        <v>651000</v>
      </c>
      <c r="D103" s="389">
        <v>688000</v>
      </c>
      <c r="E103" s="389">
        <v>714000</v>
      </c>
    </row>
    <row r="104" spans="1:5" ht="20.25" customHeight="1" x14ac:dyDescent="0.25">
      <c r="A104" s="14" t="s">
        <v>575</v>
      </c>
      <c r="B104" s="13" t="s">
        <v>64</v>
      </c>
      <c r="C104" s="389">
        <v>235769942</v>
      </c>
      <c r="D104" s="389">
        <v>247690037</v>
      </c>
      <c r="E104" s="389">
        <v>247228105</v>
      </c>
    </row>
    <row r="105" spans="1:5" ht="17.25" customHeight="1" x14ac:dyDescent="0.25">
      <c r="A105" s="187" t="s">
        <v>576</v>
      </c>
      <c r="B105" s="188" t="s">
        <v>292</v>
      </c>
      <c r="C105" s="388">
        <f>SUM(C106:C107)</f>
        <v>544439</v>
      </c>
      <c r="D105" s="388">
        <f t="shared" ref="D105:E105" si="9">SUM(D106:D107)</f>
        <v>0</v>
      </c>
      <c r="E105" s="388">
        <f t="shared" si="9"/>
        <v>0</v>
      </c>
    </row>
    <row r="106" spans="1:5" ht="48.75" customHeight="1" x14ac:dyDescent="0.25">
      <c r="A106" s="48" t="s">
        <v>578</v>
      </c>
      <c r="B106" s="191" t="s">
        <v>356</v>
      </c>
      <c r="C106" s="389">
        <v>544439</v>
      </c>
      <c r="D106" s="389"/>
      <c r="E106" s="389"/>
    </row>
    <row r="107" spans="1:5" ht="48.75" hidden="1" customHeight="1" x14ac:dyDescent="0.25">
      <c r="A107" s="48" t="s">
        <v>531</v>
      </c>
      <c r="B107" s="191" t="s">
        <v>220</v>
      </c>
      <c r="C107" s="389"/>
      <c r="D107" s="389"/>
      <c r="E107" s="389"/>
    </row>
    <row r="108" spans="1:5" s="9" customFormat="1" ht="17.25" customHeight="1" x14ac:dyDescent="0.25">
      <c r="A108" s="189" t="s">
        <v>577</v>
      </c>
      <c r="B108" s="170" t="s">
        <v>492</v>
      </c>
      <c r="C108" s="387">
        <v>5500000</v>
      </c>
      <c r="D108" s="387"/>
      <c r="E108" s="387"/>
    </row>
    <row r="109" spans="1:5" s="9" customFormat="1" ht="83.25" hidden="1" customHeight="1" x14ac:dyDescent="0.25">
      <c r="A109" s="189" t="s">
        <v>489</v>
      </c>
      <c r="B109" s="186" t="s">
        <v>490</v>
      </c>
      <c r="C109" s="387"/>
      <c r="D109" s="387"/>
      <c r="E109" s="387"/>
    </row>
    <row r="110" spans="1:5" s="9" customFormat="1" ht="47.25" x14ac:dyDescent="0.25">
      <c r="A110" s="189" t="s">
        <v>293</v>
      </c>
      <c r="B110" s="170" t="s">
        <v>491</v>
      </c>
      <c r="C110" s="387">
        <v>-1128800</v>
      </c>
      <c r="D110" s="387"/>
      <c r="E110" s="387"/>
    </row>
    <row r="111" spans="1:5" ht="15.75" x14ac:dyDescent="0.25">
      <c r="A111" s="190"/>
      <c r="B111" s="46" t="s">
        <v>294</v>
      </c>
      <c r="C111" s="393">
        <f>SUM(C80,C15)</f>
        <v>650454605</v>
      </c>
      <c r="D111" s="393">
        <f t="shared" ref="D111:E111" si="10">SUM(D80,D15)</f>
        <v>423485540</v>
      </c>
      <c r="E111" s="393">
        <f t="shared" si="10"/>
        <v>417107969</v>
      </c>
    </row>
  </sheetData>
  <mergeCells count="11">
    <mergeCell ref="G25:J25"/>
    <mergeCell ref="B1:C1"/>
    <mergeCell ref="B2:C2"/>
    <mergeCell ref="B3:C3"/>
    <mergeCell ref="B4:C4"/>
    <mergeCell ref="B5:C5"/>
    <mergeCell ref="B6:C6"/>
    <mergeCell ref="B8:C8"/>
    <mergeCell ref="A10:C10"/>
    <mergeCell ref="A11:C11"/>
    <mergeCell ref="B7:C7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66"/>
  <sheetViews>
    <sheetView zoomScale="95" zoomScaleNormal="95" workbookViewId="0">
      <selection activeCell="C9" sqref="C9"/>
    </sheetView>
  </sheetViews>
  <sheetFormatPr defaultRowHeight="15" x14ac:dyDescent="0.25"/>
  <cols>
    <col min="1" max="1" width="79.5703125" customWidth="1"/>
    <col min="2" max="3" width="4.85546875" customWidth="1"/>
    <col min="4" max="4" width="5.42578125" customWidth="1"/>
    <col min="5" max="5" width="3.85546875" customWidth="1"/>
    <col min="6" max="6" width="7.140625" customWidth="1"/>
    <col min="7" max="7" width="5.85546875" customWidth="1"/>
    <col min="8" max="10" width="14.42578125" style="445" customWidth="1"/>
    <col min="11" max="11" width="11" customWidth="1"/>
    <col min="12" max="12" width="9.85546875" customWidth="1"/>
  </cols>
  <sheetData>
    <row r="1" spans="1:10" x14ac:dyDescent="0.25">
      <c r="C1" s="352" t="s">
        <v>775</v>
      </c>
      <c r="D1" s="352"/>
      <c r="E1" s="352"/>
      <c r="F1" s="1"/>
    </row>
    <row r="2" spans="1:10" x14ac:dyDescent="0.25">
      <c r="C2" s="352" t="s">
        <v>7</v>
      </c>
      <c r="D2" s="352"/>
      <c r="E2" s="352"/>
    </row>
    <row r="3" spans="1:10" x14ac:dyDescent="0.25">
      <c r="C3" s="352" t="s">
        <v>6</v>
      </c>
      <c r="D3" s="352"/>
      <c r="E3" s="352"/>
    </row>
    <row r="4" spans="1:10" x14ac:dyDescent="0.25">
      <c r="C4" s="352" t="s">
        <v>86</v>
      </c>
      <c r="D4" s="352"/>
      <c r="E4" s="352"/>
    </row>
    <row r="5" spans="1:10" x14ac:dyDescent="0.25">
      <c r="C5" s="352" t="s">
        <v>757</v>
      </c>
      <c r="D5" s="352"/>
      <c r="E5" s="352"/>
    </row>
    <row r="6" spans="1:10" x14ac:dyDescent="0.25">
      <c r="C6" s="352" t="s">
        <v>758</v>
      </c>
      <c r="D6" s="352"/>
      <c r="E6" s="352"/>
    </row>
    <row r="7" spans="1:10" x14ac:dyDescent="0.25">
      <c r="C7" s="4" t="s">
        <v>867</v>
      </c>
      <c r="D7" s="4"/>
      <c r="E7" s="4"/>
    </row>
    <row r="8" spans="1:10" x14ac:dyDescent="0.25">
      <c r="C8" s="558" t="s">
        <v>880</v>
      </c>
      <c r="D8" s="352"/>
      <c r="E8" s="352"/>
    </row>
    <row r="9" spans="1:10" x14ac:dyDescent="0.25">
      <c r="C9" s="352"/>
      <c r="D9" s="352"/>
      <c r="E9" s="352"/>
    </row>
    <row r="10" spans="1:10" ht="18.75" customHeight="1" x14ac:dyDescent="0.25">
      <c r="A10" s="685" t="s">
        <v>770</v>
      </c>
      <c r="B10" s="685"/>
      <c r="C10" s="685"/>
      <c r="D10" s="685"/>
      <c r="E10" s="685"/>
      <c r="F10" s="685"/>
      <c r="G10" s="685"/>
      <c r="H10" s="685"/>
      <c r="I10" s="685"/>
      <c r="J10" s="685"/>
    </row>
    <row r="11" spans="1:10" ht="18.75" customHeight="1" x14ac:dyDescent="0.25">
      <c r="A11" s="685"/>
      <c r="B11" s="685"/>
      <c r="C11" s="685"/>
      <c r="D11" s="685"/>
      <c r="E11" s="685"/>
      <c r="F11" s="685"/>
      <c r="G11" s="685"/>
      <c r="H11" s="685"/>
      <c r="I11" s="685"/>
      <c r="J11" s="685"/>
    </row>
    <row r="12" spans="1:10" ht="39" customHeight="1" x14ac:dyDescent="0.25">
      <c r="A12" s="685"/>
      <c r="B12" s="685"/>
      <c r="C12" s="685"/>
      <c r="D12" s="685"/>
      <c r="E12" s="685"/>
      <c r="F12" s="685"/>
      <c r="G12" s="685"/>
      <c r="H12" s="685"/>
      <c r="I12" s="685"/>
      <c r="J12" s="685"/>
    </row>
    <row r="13" spans="1:10" ht="15.75" x14ac:dyDescent="0.25">
      <c r="B13" s="348"/>
      <c r="J13" s="445" t="s">
        <v>482</v>
      </c>
    </row>
    <row r="14" spans="1:10" ht="45.75" customHeight="1" x14ac:dyDescent="0.25">
      <c r="A14" s="50" t="s">
        <v>0</v>
      </c>
      <c r="B14" s="50" t="s">
        <v>1</v>
      </c>
      <c r="C14" s="50" t="s">
        <v>2</v>
      </c>
      <c r="D14" s="680" t="s">
        <v>3</v>
      </c>
      <c r="E14" s="681"/>
      <c r="F14" s="682"/>
      <c r="G14" s="50" t="s">
        <v>4</v>
      </c>
      <c r="H14" s="10" t="s">
        <v>768</v>
      </c>
      <c r="I14" s="10" t="s">
        <v>715</v>
      </c>
      <c r="J14" s="10" t="s">
        <v>756</v>
      </c>
    </row>
    <row r="15" spans="1:10" ht="15.75" x14ac:dyDescent="0.25">
      <c r="A15" s="81" t="s">
        <v>8</v>
      </c>
      <c r="B15" s="38"/>
      <c r="C15" s="38"/>
      <c r="D15" s="206"/>
      <c r="E15" s="207"/>
      <c r="F15" s="208"/>
      <c r="G15" s="38"/>
      <c r="H15" s="394">
        <f>SUM(H16,H179,H200,H246,H275,H476,H548,H645,H653,H542+H268)</f>
        <v>665407795</v>
      </c>
      <c r="I15" s="394">
        <f>SUM(I16,I179,I200,I246,I275,I476,I548,I645,I653,I542+I268+I666)</f>
        <v>423485540</v>
      </c>
      <c r="J15" s="394">
        <f>SUM(J16,J179,J200,J246,J275,J476,J548,J645,J653,J542+J268+J666)</f>
        <v>418217473</v>
      </c>
    </row>
    <row r="16" spans="1:10" ht="15.75" x14ac:dyDescent="0.25">
      <c r="A16" s="82" t="s">
        <v>9</v>
      </c>
      <c r="B16" s="16" t="s">
        <v>10</v>
      </c>
      <c r="C16" s="16"/>
      <c r="D16" s="209"/>
      <c r="E16" s="210"/>
      <c r="F16" s="211"/>
      <c r="G16" s="16"/>
      <c r="H16" s="446">
        <f>SUM(H17,H22,H28,H75,H105,H110,H70+H100)</f>
        <v>47413395</v>
      </c>
      <c r="I16" s="446">
        <f t="shared" ref="I16:J16" si="0">SUM(I17,I22,I28,I75,I105,I110,I70+I100)</f>
        <v>38827028</v>
      </c>
      <c r="J16" s="446">
        <f t="shared" si="0"/>
        <v>38853028</v>
      </c>
    </row>
    <row r="17" spans="1:10" ht="31.5" x14ac:dyDescent="0.25">
      <c r="A17" s="41" t="s">
        <v>11</v>
      </c>
      <c r="B17" s="23" t="s">
        <v>10</v>
      </c>
      <c r="C17" s="23" t="s">
        <v>12</v>
      </c>
      <c r="D17" s="212"/>
      <c r="E17" s="213"/>
      <c r="F17" s="214"/>
      <c r="G17" s="23"/>
      <c r="H17" s="404">
        <f>SUM(H18)</f>
        <v>1577774</v>
      </c>
      <c r="I17" s="404">
        <f t="shared" ref="I17:J20" si="1">SUM(I18)</f>
        <v>1395526</v>
      </c>
      <c r="J17" s="404">
        <f t="shared" si="1"/>
        <v>1395526</v>
      </c>
    </row>
    <row r="18" spans="1:10" ht="18.75" customHeight="1" x14ac:dyDescent="0.25">
      <c r="A18" s="27" t="s">
        <v>96</v>
      </c>
      <c r="B18" s="28" t="s">
        <v>10</v>
      </c>
      <c r="C18" s="28" t="s">
        <v>12</v>
      </c>
      <c r="D18" s="215" t="s">
        <v>361</v>
      </c>
      <c r="E18" s="216" t="s">
        <v>359</v>
      </c>
      <c r="F18" s="217" t="s">
        <v>360</v>
      </c>
      <c r="G18" s="28"/>
      <c r="H18" s="397">
        <f>SUM(H19)</f>
        <v>1577774</v>
      </c>
      <c r="I18" s="397">
        <f t="shared" si="1"/>
        <v>1395526</v>
      </c>
      <c r="J18" s="397">
        <f t="shared" si="1"/>
        <v>1395526</v>
      </c>
    </row>
    <row r="19" spans="1:10" ht="17.25" customHeight="1" x14ac:dyDescent="0.25">
      <c r="A19" s="83" t="s">
        <v>97</v>
      </c>
      <c r="B19" s="2" t="s">
        <v>10</v>
      </c>
      <c r="C19" s="2" t="s">
        <v>12</v>
      </c>
      <c r="D19" s="218" t="s">
        <v>169</v>
      </c>
      <c r="E19" s="219" t="s">
        <v>359</v>
      </c>
      <c r="F19" s="220" t="s">
        <v>360</v>
      </c>
      <c r="G19" s="2"/>
      <c r="H19" s="398">
        <f>SUM(H20)</f>
        <v>1577774</v>
      </c>
      <c r="I19" s="398">
        <f t="shared" si="1"/>
        <v>1395526</v>
      </c>
      <c r="J19" s="398">
        <f t="shared" si="1"/>
        <v>1395526</v>
      </c>
    </row>
    <row r="20" spans="1:10" ht="32.25" customHeight="1" x14ac:dyDescent="0.25">
      <c r="A20" s="3" t="s">
        <v>74</v>
      </c>
      <c r="B20" s="2" t="s">
        <v>10</v>
      </c>
      <c r="C20" s="2" t="s">
        <v>12</v>
      </c>
      <c r="D20" s="218" t="s">
        <v>169</v>
      </c>
      <c r="E20" s="219" t="s">
        <v>359</v>
      </c>
      <c r="F20" s="220" t="s">
        <v>364</v>
      </c>
      <c r="G20" s="2"/>
      <c r="H20" s="398">
        <f>SUM(H21)</f>
        <v>1577774</v>
      </c>
      <c r="I20" s="398">
        <f t="shared" si="1"/>
        <v>1395526</v>
      </c>
      <c r="J20" s="398">
        <f t="shared" si="1"/>
        <v>1395526</v>
      </c>
    </row>
    <row r="21" spans="1:10" ht="48" customHeight="1" x14ac:dyDescent="0.25">
      <c r="A21" s="84" t="s">
        <v>75</v>
      </c>
      <c r="B21" s="2" t="s">
        <v>10</v>
      </c>
      <c r="C21" s="2" t="s">
        <v>12</v>
      </c>
      <c r="D21" s="218" t="s">
        <v>169</v>
      </c>
      <c r="E21" s="219" t="s">
        <v>359</v>
      </c>
      <c r="F21" s="220" t="s">
        <v>364</v>
      </c>
      <c r="G21" s="2" t="s">
        <v>13</v>
      </c>
      <c r="H21" s="399">
        <f>SUM(прил4!I21)</f>
        <v>1577774</v>
      </c>
      <c r="I21" s="399">
        <f>SUM(прил4!J21)</f>
        <v>1395526</v>
      </c>
      <c r="J21" s="399">
        <f>SUM(прил4!K21)</f>
        <v>1395526</v>
      </c>
    </row>
    <row r="22" spans="1:10" ht="47.25" x14ac:dyDescent="0.25">
      <c r="A22" s="41" t="s">
        <v>14</v>
      </c>
      <c r="B22" s="23" t="s">
        <v>10</v>
      </c>
      <c r="C22" s="23" t="s">
        <v>15</v>
      </c>
      <c r="D22" s="212"/>
      <c r="E22" s="213"/>
      <c r="F22" s="214"/>
      <c r="G22" s="23"/>
      <c r="H22" s="404">
        <f>SUM(H23)</f>
        <v>18000</v>
      </c>
      <c r="I22" s="404">
        <f t="shared" ref="I22:J22" si="2">SUM(I23)</f>
        <v>18000</v>
      </c>
      <c r="J22" s="404">
        <f t="shared" si="2"/>
        <v>18000</v>
      </c>
    </row>
    <row r="23" spans="1:10" ht="35.25" customHeight="1" x14ac:dyDescent="0.25">
      <c r="A23" s="75" t="s">
        <v>98</v>
      </c>
      <c r="B23" s="28" t="s">
        <v>10</v>
      </c>
      <c r="C23" s="28" t="s">
        <v>15</v>
      </c>
      <c r="D23" s="227" t="s">
        <v>362</v>
      </c>
      <c r="E23" s="228" t="s">
        <v>359</v>
      </c>
      <c r="F23" s="229" t="s">
        <v>360</v>
      </c>
      <c r="G23" s="28"/>
      <c r="H23" s="397">
        <f>SUM(H24)</f>
        <v>18000</v>
      </c>
      <c r="I23" s="397">
        <f t="shared" ref="I23:J26" si="3">SUM(I24)</f>
        <v>18000</v>
      </c>
      <c r="J23" s="397">
        <f t="shared" si="3"/>
        <v>18000</v>
      </c>
    </row>
    <row r="24" spans="1:10" ht="48.75" customHeight="1" x14ac:dyDescent="0.25">
      <c r="A24" s="76" t="s">
        <v>99</v>
      </c>
      <c r="B24" s="2" t="s">
        <v>10</v>
      </c>
      <c r="C24" s="2" t="s">
        <v>15</v>
      </c>
      <c r="D24" s="230" t="s">
        <v>363</v>
      </c>
      <c r="E24" s="231" t="s">
        <v>359</v>
      </c>
      <c r="F24" s="232" t="s">
        <v>360</v>
      </c>
      <c r="G24" s="44"/>
      <c r="H24" s="398">
        <f>SUM(H25)</f>
        <v>18000</v>
      </c>
      <c r="I24" s="398">
        <f t="shared" si="3"/>
        <v>18000</v>
      </c>
      <c r="J24" s="398">
        <f t="shared" si="3"/>
        <v>18000</v>
      </c>
    </row>
    <row r="25" spans="1:10" ht="49.5" customHeight="1" x14ac:dyDescent="0.25">
      <c r="A25" s="76" t="s">
        <v>366</v>
      </c>
      <c r="B25" s="2" t="s">
        <v>10</v>
      </c>
      <c r="C25" s="2" t="s">
        <v>15</v>
      </c>
      <c r="D25" s="230" t="s">
        <v>363</v>
      </c>
      <c r="E25" s="231" t="s">
        <v>10</v>
      </c>
      <c r="F25" s="232" t="s">
        <v>360</v>
      </c>
      <c r="G25" s="44"/>
      <c r="H25" s="398">
        <f>SUM(H26)</f>
        <v>18000</v>
      </c>
      <c r="I25" s="398">
        <f t="shared" si="3"/>
        <v>18000</v>
      </c>
      <c r="J25" s="398">
        <f t="shared" si="3"/>
        <v>18000</v>
      </c>
    </row>
    <row r="26" spans="1:10" ht="18.75" customHeight="1" x14ac:dyDescent="0.25">
      <c r="A26" s="76" t="s">
        <v>100</v>
      </c>
      <c r="B26" s="2" t="s">
        <v>10</v>
      </c>
      <c r="C26" s="2" t="s">
        <v>15</v>
      </c>
      <c r="D26" s="230" t="s">
        <v>363</v>
      </c>
      <c r="E26" s="231" t="s">
        <v>10</v>
      </c>
      <c r="F26" s="232" t="s">
        <v>365</v>
      </c>
      <c r="G26" s="44"/>
      <c r="H26" s="398">
        <f>SUM(H27)</f>
        <v>18000</v>
      </c>
      <c r="I26" s="398">
        <f t="shared" si="3"/>
        <v>18000</v>
      </c>
      <c r="J26" s="398">
        <f t="shared" si="3"/>
        <v>18000</v>
      </c>
    </row>
    <row r="27" spans="1:10" ht="34.5" customHeight="1" x14ac:dyDescent="0.25">
      <c r="A27" s="85" t="s">
        <v>505</v>
      </c>
      <c r="B27" s="2" t="s">
        <v>10</v>
      </c>
      <c r="C27" s="2" t="s">
        <v>15</v>
      </c>
      <c r="D27" s="230" t="s">
        <v>363</v>
      </c>
      <c r="E27" s="231" t="s">
        <v>10</v>
      </c>
      <c r="F27" s="232" t="s">
        <v>365</v>
      </c>
      <c r="G27" s="2" t="s">
        <v>16</v>
      </c>
      <c r="H27" s="400">
        <f>SUM(прил4!I482+прил4!I27)</f>
        <v>18000</v>
      </c>
      <c r="I27" s="400">
        <f>SUM(прил4!J27)</f>
        <v>18000</v>
      </c>
      <c r="J27" s="400">
        <f>SUM(прил4!K27)</f>
        <v>18000</v>
      </c>
    </row>
    <row r="28" spans="1:10" ht="48.75" customHeight="1" x14ac:dyDescent="0.25">
      <c r="A28" s="86" t="s">
        <v>19</v>
      </c>
      <c r="B28" s="23" t="s">
        <v>10</v>
      </c>
      <c r="C28" s="23" t="s">
        <v>20</v>
      </c>
      <c r="D28" s="212"/>
      <c r="E28" s="213"/>
      <c r="F28" s="214"/>
      <c r="G28" s="23"/>
      <c r="H28" s="404">
        <f>SUM(H29,H42,H47,H53,H60,H65+H36)</f>
        <v>15796210</v>
      </c>
      <c r="I28" s="404">
        <f t="shared" ref="I28:J28" si="4">SUM(I29,I42,I47,I53,I60,I65+I36)</f>
        <v>14592265</v>
      </c>
      <c r="J28" s="404">
        <f t="shared" si="4"/>
        <v>14592265</v>
      </c>
    </row>
    <row r="29" spans="1:10" ht="36.75" customHeight="1" x14ac:dyDescent="0.25">
      <c r="A29" s="75" t="s">
        <v>103</v>
      </c>
      <c r="B29" s="28" t="s">
        <v>10</v>
      </c>
      <c r="C29" s="28" t="s">
        <v>20</v>
      </c>
      <c r="D29" s="221" t="s">
        <v>168</v>
      </c>
      <c r="E29" s="222" t="s">
        <v>359</v>
      </c>
      <c r="F29" s="223" t="s">
        <v>360</v>
      </c>
      <c r="G29" s="28"/>
      <c r="H29" s="397">
        <f>SUM(H30)</f>
        <v>1014100</v>
      </c>
      <c r="I29" s="397">
        <f t="shared" ref="I29:J30" si="5">SUM(I30)</f>
        <v>1014100</v>
      </c>
      <c r="J29" s="397">
        <f t="shared" si="5"/>
        <v>1014100</v>
      </c>
    </row>
    <row r="30" spans="1:10" ht="66.75" customHeight="1" x14ac:dyDescent="0.25">
      <c r="A30" s="76" t="s">
        <v>104</v>
      </c>
      <c r="B30" s="2" t="s">
        <v>10</v>
      </c>
      <c r="C30" s="2" t="s">
        <v>20</v>
      </c>
      <c r="D30" s="233" t="s">
        <v>198</v>
      </c>
      <c r="E30" s="234" t="s">
        <v>359</v>
      </c>
      <c r="F30" s="235" t="s">
        <v>360</v>
      </c>
      <c r="G30" s="2"/>
      <c r="H30" s="398">
        <f>SUM(H31)</f>
        <v>1014100</v>
      </c>
      <c r="I30" s="398">
        <f t="shared" si="5"/>
        <v>1014100</v>
      </c>
      <c r="J30" s="398">
        <f t="shared" si="5"/>
        <v>1014100</v>
      </c>
    </row>
    <row r="31" spans="1:10" ht="33.75" customHeight="1" x14ac:dyDescent="0.25">
      <c r="A31" s="76" t="s">
        <v>367</v>
      </c>
      <c r="B31" s="2" t="s">
        <v>10</v>
      </c>
      <c r="C31" s="2" t="s">
        <v>20</v>
      </c>
      <c r="D31" s="233" t="s">
        <v>198</v>
      </c>
      <c r="E31" s="234" t="s">
        <v>10</v>
      </c>
      <c r="F31" s="235" t="s">
        <v>360</v>
      </c>
      <c r="G31" s="2"/>
      <c r="H31" s="398">
        <f>SUM(H32+H34)</f>
        <v>1014100</v>
      </c>
      <c r="I31" s="398">
        <f t="shared" ref="I31:J31" si="6">SUM(I32+I34)</f>
        <v>1014100</v>
      </c>
      <c r="J31" s="398">
        <f t="shared" si="6"/>
        <v>1014100</v>
      </c>
    </row>
    <row r="32" spans="1:10" ht="47.25" customHeight="1" x14ac:dyDescent="0.25">
      <c r="A32" s="84" t="s">
        <v>76</v>
      </c>
      <c r="B32" s="2" t="s">
        <v>10</v>
      </c>
      <c r="C32" s="2" t="s">
        <v>20</v>
      </c>
      <c r="D32" s="236" t="s">
        <v>198</v>
      </c>
      <c r="E32" s="237" t="s">
        <v>10</v>
      </c>
      <c r="F32" s="238" t="s">
        <v>368</v>
      </c>
      <c r="G32" s="2"/>
      <c r="H32" s="398">
        <f>SUM(H33)</f>
        <v>1004100</v>
      </c>
      <c r="I32" s="398">
        <f t="shared" ref="I32:J32" si="7">SUM(I33)</f>
        <v>1004100</v>
      </c>
      <c r="J32" s="398">
        <f t="shared" si="7"/>
        <v>1004100</v>
      </c>
    </row>
    <row r="33" spans="1:10" ht="49.5" customHeight="1" x14ac:dyDescent="0.25">
      <c r="A33" s="84" t="s">
        <v>75</v>
      </c>
      <c r="B33" s="2" t="s">
        <v>10</v>
      </c>
      <c r="C33" s="2" t="s">
        <v>20</v>
      </c>
      <c r="D33" s="236" t="s">
        <v>198</v>
      </c>
      <c r="E33" s="237" t="s">
        <v>10</v>
      </c>
      <c r="F33" s="238" t="s">
        <v>368</v>
      </c>
      <c r="G33" s="2" t="s">
        <v>13</v>
      </c>
      <c r="H33" s="399">
        <f>SUM(прил4!I33)</f>
        <v>1004100</v>
      </c>
      <c r="I33" s="399">
        <f>SUM(прил4!J33)</f>
        <v>1004100</v>
      </c>
      <c r="J33" s="399">
        <f>SUM(прил4!K33)</f>
        <v>1004100</v>
      </c>
    </row>
    <row r="34" spans="1:10" ht="31.5" customHeight="1" x14ac:dyDescent="0.25">
      <c r="A34" s="79" t="s">
        <v>95</v>
      </c>
      <c r="B34" s="2" t="s">
        <v>10</v>
      </c>
      <c r="C34" s="2" t="s">
        <v>20</v>
      </c>
      <c r="D34" s="233" t="s">
        <v>198</v>
      </c>
      <c r="E34" s="234" t="s">
        <v>10</v>
      </c>
      <c r="F34" s="235" t="s">
        <v>369</v>
      </c>
      <c r="G34" s="2"/>
      <c r="H34" s="398">
        <f>SUM(H35)</f>
        <v>10000</v>
      </c>
      <c r="I34" s="398">
        <f t="shared" ref="I34:J34" si="8">SUM(I35)</f>
        <v>10000</v>
      </c>
      <c r="J34" s="398">
        <f t="shared" si="8"/>
        <v>10000</v>
      </c>
    </row>
    <row r="35" spans="1:10" ht="30.75" customHeight="1" x14ac:dyDescent="0.25">
      <c r="A35" s="89" t="s">
        <v>505</v>
      </c>
      <c r="B35" s="2" t="s">
        <v>10</v>
      </c>
      <c r="C35" s="2" t="s">
        <v>20</v>
      </c>
      <c r="D35" s="233" t="s">
        <v>198</v>
      </c>
      <c r="E35" s="234" t="s">
        <v>10</v>
      </c>
      <c r="F35" s="235" t="s">
        <v>369</v>
      </c>
      <c r="G35" s="2" t="s">
        <v>16</v>
      </c>
      <c r="H35" s="399">
        <f>SUM(прил4!I35)</f>
        <v>10000</v>
      </c>
      <c r="I35" s="399">
        <f>SUM(прил4!J35)</f>
        <v>10000</v>
      </c>
      <c r="J35" s="399">
        <f>SUM(прил4!K35)</f>
        <v>10000</v>
      </c>
    </row>
    <row r="36" spans="1:10" ht="49.5" customHeight="1" x14ac:dyDescent="0.25">
      <c r="A36" s="27" t="s">
        <v>117</v>
      </c>
      <c r="B36" s="28" t="s">
        <v>10</v>
      </c>
      <c r="C36" s="28" t="s">
        <v>20</v>
      </c>
      <c r="D36" s="227" t="s">
        <v>384</v>
      </c>
      <c r="E36" s="228" t="s">
        <v>359</v>
      </c>
      <c r="F36" s="229" t="s">
        <v>360</v>
      </c>
      <c r="G36" s="28"/>
      <c r="H36" s="397">
        <f>SUM(H37)</f>
        <v>76279</v>
      </c>
      <c r="I36" s="397">
        <f t="shared" ref="I36:J37" si="9">SUM(I37)</f>
        <v>56460</v>
      </c>
      <c r="J36" s="397">
        <f t="shared" si="9"/>
        <v>56460</v>
      </c>
    </row>
    <row r="37" spans="1:10" ht="66" customHeight="1" x14ac:dyDescent="0.25">
      <c r="A37" s="54" t="s">
        <v>118</v>
      </c>
      <c r="B37" s="2" t="s">
        <v>10</v>
      </c>
      <c r="C37" s="2" t="s">
        <v>20</v>
      </c>
      <c r="D37" s="230" t="s">
        <v>468</v>
      </c>
      <c r="E37" s="231" t="s">
        <v>359</v>
      </c>
      <c r="F37" s="232" t="s">
        <v>360</v>
      </c>
      <c r="G37" s="44"/>
      <c r="H37" s="398">
        <f>SUM(H38)</f>
        <v>76279</v>
      </c>
      <c r="I37" s="398">
        <f t="shared" si="9"/>
        <v>56460</v>
      </c>
      <c r="J37" s="398">
        <f t="shared" si="9"/>
        <v>56460</v>
      </c>
    </row>
    <row r="38" spans="1:10" ht="48.75" customHeight="1" x14ac:dyDescent="0.25">
      <c r="A38" s="76" t="s">
        <v>385</v>
      </c>
      <c r="B38" s="2" t="s">
        <v>10</v>
      </c>
      <c r="C38" s="2" t="s">
        <v>20</v>
      </c>
      <c r="D38" s="230" t="s">
        <v>468</v>
      </c>
      <c r="E38" s="231" t="s">
        <v>10</v>
      </c>
      <c r="F38" s="232" t="s">
        <v>360</v>
      </c>
      <c r="G38" s="44"/>
      <c r="H38" s="398">
        <f>SUM(+H39)</f>
        <v>76279</v>
      </c>
      <c r="I38" s="398">
        <f t="shared" ref="I38:J38" si="10">SUM(+I39)</f>
        <v>56460</v>
      </c>
      <c r="J38" s="398">
        <f t="shared" si="10"/>
        <v>56460</v>
      </c>
    </row>
    <row r="39" spans="1:10" ht="17.25" customHeight="1" x14ac:dyDescent="0.25">
      <c r="A39" s="76" t="s">
        <v>470</v>
      </c>
      <c r="B39" s="2" t="s">
        <v>10</v>
      </c>
      <c r="C39" s="2" t="s">
        <v>20</v>
      </c>
      <c r="D39" s="230" t="s">
        <v>180</v>
      </c>
      <c r="E39" s="231" t="s">
        <v>10</v>
      </c>
      <c r="F39" s="232" t="s">
        <v>469</v>
      </c>
      <c r="G39" s="44"/>
      <c r="H39" s="398">
        <f>SUM(H40:H41)</f>
        <v>76279</v>
      </c>
      <c r="I39" s="398">
        <f t="shared" ref="I39:J39" si="11">SUM(I40:I41)</f>
        <v>56460</v>
      </c>
      <c r="J39" s="398">
        <f t="shared" si="11"/>
        <v>56460</v>
      </c>
    </row>
    <row r="40" spans="1:10" ht="30.75" customHeight="1" x14ac:dyDescent="0.25">
      <c r="A40" s="85" t="s">
        <v>505</v>
      </c>
      <c r="B40" s="2" t="s">
        <v>10</v>
      </c>
      <c r="C40" s="2" t="s">
        <v>20</v>
      </c>
      <c r="D40" s="230" t="s">
        <v>180</v>
      </c>
      <c r="E40" s="231" t="s">
        <v>10</v>
      </c>
      <c r="F40" s="232" t="s">
        <v>469</v>
      </c>
      <c r="G40" s="2" t="s">
        <v>16</v>
      </c>
      <c r="H40" s="400">
        <f>SUM(прил4!I42)</f>
        <v>76279</v>
      </c>
      <c r="I40" s="400">
        <f>SUM(прил4!J42)</f>
        <v>56460</v>
      </c>
      <c r="J40" s="400">
        <f>SUM(прил4!K42)</f>
        <v>56460</v>
      </c>
    </row>
    <row r="41" spans="1:10" s="457" customFormat="1" ht="18" hidden="1" customHeight="1" x14ac:dyDescent="0.25">
      <c r="A41" s="3" t="s">
        <v>18</v>
      </c>
      <c r="B41" s="2" t="s">
        <v>10</v>
      </c>
      <c r="C41" s="2" t="s">
        <v>20</v>
      </c>
      <c r="D41" s="230" t="s">
        <v>180</v>
      </c>
      <c r="E41" s="231" t="s">
        <v>10</v>
      </c>
      <c r="F41" s="232" t="s">
        <v>469</v>
      </c>
      <c r="G41" s="2" t="s">
        <v>17</v>
      </c>
      <c r="H41" s="400">
        <f>SUM(прил4!I43)</f>
        <v>0</v>
      </c>
      <c r="I41" s="400">
        <f>SUM(прил4!J43)</f>
        <v>0</v>
      </c>
      <c r="J41" s="400">
        <f>SUM(прил4!K43)</f>
        <v>0</v>
      </c>
    </row>
    <row r="42" spans="1:10" ht="35.25" customHeight="1" x14ac:dyDescent="0.25">
      <c r="A42" s="75" t="s">
        <v>98</v>
      </c>
      <c r="B42" s="28" t="s">
        <v>10</v>
      </c>
      <c r="C42" s="28" t="s">
        <v>20</v>
      </c>
      <c r="D42" s="227" t="s">
        <v>362</v>
      </c>
      <c r="E42" s="228" t="s">
        <v>359</v>
      </c>
      <c r="F42" s="229" t="s">
        <v>360</v>
      </c>
      <c r="G42" s="28"/>
      <c r="H42" s="397">
        <f>SUM(H43)</f>
        <v>773401</v>
      </c>
      <c r="I42" s="397">
        <f t="shared" ref="I42:J45" si="12">SUM(I43)</f>
        <v>1048961</v>
      </c>
      <c r="J42" s="397">
        <f t="shared" si="12"/>
        <v>1048961</v>
      </c>
    </row>
    <row r="43" spans="1:10" ht="62.25" customHeight="1" x14ac:dyDescent="0.25">
      <c r="A43" s="76" t="s">
        <v>109</v>
      </c>
      <c r="B43" s="2" t="s">
        <v>10</v>
      </c>
      <c r="C43" s="2" t="s">
        <v>20</v>
      </c>
      <c r="D43" s="230" t="s">
        <v>363</v>
      </c>
      <c r="E43" s="231" t="s">
        <v>359</v>
      </c>
      <c r="F43" s="232" t="s">
        <v>360</v>
      </c>
      <c r="G43" s="44"/>
      <c r="H43" s="398">
        <f>SUM(H44)</f>
        <v>773401</v>
      </c>
      <c r="I43" s="398">
        <f t="shared" si="12"/>
        <v>1048961</v>
      </c>
      <c r="J43" s="398">
        <f t="shared" si="12"/>
        <v>1048961</v>
      </c>
    </row>
    <row r="44" spans="1:10" ht="49.5" customHeight="1" x14ac:dyDescent="0.25">
      <c r="A44" s="76" t="s">
        <v>366</v>
      </c>
      <c r="B44" s="2" t="s">
        <v>10</v>
      </c>
      <c r="C44" s="2" t="s">
        <v>20</v>
      </c>
      <c r="D44" s="230" t="s">
        <v>363</v>
      </c>
      <c r="E44" s="231" t="s">
        <v>10</v>
      </c>
      <c r="F44" s="232" t="s">
        <v>360</v>
      </c>
      <c r="G44" s="44"/>
      <c r="H44" s="398">
        <f>SUM(H45)</f>
        <v>773401</v>
      </c>
      <c r="I44" s="398">
        <f t="shared" si="12"/>
        <v>1048961</v>
      </c>
      <c r="J44" s="398">
        <f t="shared" si="12"/>
        <v>1048961</v>
      </c>
    </row>
    <row r="45" spans="1:10" ht="17.25" customHeight="1" x14ac:dyDescent="0.25">
      <c r="A45" s="76" t="s">
        <v>100</v>
      </c>
      <c r="B45" s="2" t="s">
        <v>10</v>
      </c>
      <c r="C45" s="2" t="s">
        <v>20</v>
      </c>
      <c r="D45" s="230" t="s">
        <v>363</v>
      </c>
      <c r="E45" s="231" t="s">
        <v>10</v>
      </c>
      <c r="F45" s="232" t="s">
        <v>365</v>
      </c>
      <c r="G45" s="44"/>
      <c r="H45" s="398">
        <f>SUM(H46)</f>
        <v>773401</v>
      </c>
      <c r="I45" s="398">
        <f t="shared" si="12"/>
        <v>1048961</v>
      </c>
      <c r="J45" s="398">
        <f t="shared" si="12"/>
        <v>1048961</v>
      </c>
    </row>
    <row r="46" spans="1:10" ht="33" customHeight="1" x14ac:dyDescent="0.25">
      <c r="A46" s="85" t="s">
        <v>505</v>
      </c>
      <c r="B46" s="2" t="s">
        <v>10</v>
      </c>
      <c r="C46" s="2" t="s">
        <v>20</v>
      </c>
      <c r="D46" s="230" t="s">
        <v>363</v>
      </c>
      <c r="E46" s="231" t="s">
        <v>10</v>
      </c>
      <c r="F46" s="232" t="s">
        <v>365</v>
      </c>
      <c r="G46" s="2" t="s">
        <v>16</v>
      </c>
      <c r="H46" s="400">
        <f>SUM(прил4!I48)</f>
        <v>773401</v>
      </c>
      <c r="I46" s="400">
        <f>SUM(прил4!J48)</f>
        <v>1048961</v>
      </c>
      <c r="J46" s="400">
        <f>SUM(прил4!K48)</f>
        <v>1048961</v>
      </c>
    </row>
    <row r="47" spans="1:10" ht="38.25" customHeight="1" x14ac:dyDescent="0.25">
      <c r="A47" s="75" t="s">
        <v>110</v>
      </c>
      <c r="B47" s="28" t="s">
        <v>10</v>
      </c>
      <c r="C47" s="28" t="s">
        <v>20</v>
      </c>
      <c r="D47" s="215" t="s">
        <v>371</v>
      </c>
      <c r="E47" s="216" t="s">
        <v>359</v>
      </c>
      <c r="F47" s="217" t="s">
        <v>360</v>
      </c>
      <c r="G47" s="28"/>
      <c r="H47" s="397">
        <f>SUM(H48)</f>
        <v>185165</v>
      </c>
      <c r="I47" s="397">
        <f t="shared" ref="I47:J49" si="13">SUM(I48)</f>
        <v>185165</v>
      </c>
      <c r="J47" s="397">
        <f t="shared" si="13"/>
        <v>185165</v>
      </c>
    </row>
    <row r="48" spans="1:10" ht="50.25" customHeight="1" x14ac:dyDescent="0.25">
      <c r="A48" s="76" t="s">
        <v>506</v>
      </c>
      <c r="B48" s="2" t="s">
        <v>10</v>
      </c>
      <c r="C48" s="2" t="s">
        <v>20</v>
      </c>
      <c r="D48" s="218" t="s">
        <v>172</v>
      </c>
      <c r="E48" s="219" t="s">
        <v>359</v>
      </c>
      <c r="F48" s="220" t="s">
        <v>360</v>
      </c>
      <c r="G48" s="2"/>
      <c r="H48" s="398">
        <f>SUM(H49)</f>
        <v>185165</v>
      </c>
      <c r="I48" s="398">
        <f t="shared" si="13"/>
        <v>185165</v>
      </c>
      <c r="J48" s="398">
        <f t="shared" si="13"/>
        <v>185165</v>
      </c>
    </row>
    <row r="49" spans="1:10" ht="33.75" customHeight="1" x14ac:dyDescent="0.25">
      <c r="A49" s="76" t="s">
        <v>370</v>
      </c>
      <c r="B49" s="2" t="s">
        <v>10</v>
      </c>
      <c r="C49" s="2" t="s">
        <v>20</v>
      </c>
      <c r="D49" s="218" t="s">
        <v>172</v>
      </c>
      <c r="E49" s="219" t="s">
        <v>10</v>
      </c>
      <c r="F49" s="220" t="s">
        <v>360</v>
      </c>
      <c r="G49" s="2"/>
      <c r="H49" s="398">
        <f>SUM(H50)</f>
        <v>185165</v>
      </c>
      <c r="I49" s="398">
        <f t="shared" si="13"/>
        <v>185165</v>
      </c>
      <c r="J49" s="398">
        <f t="shared" si="13"/>
        <v>185165</v>
      </c>
    </row>
    <row r="50" spans="1:10" ht="18" customHeight="1" x14ac:dyDescent="0.25">
      <c r="A50" s="88" t="s">
        <v>79</v>
      </c>
      <c r="B50" s="2" t="s">
        <v>10</v>
      </c>
      <c r="C50" s="2" t="s">
        <v>20</v>
      </c>
      <c r="D50" s="218" t="s">
        <v>172</v>
      </c>
      <c r="E50" s="219" t="s">
        <v>10</v>
      </c>
      <c r="F50" s="220" t="s">
        <v>372</v>
      </c>
      <c r="G50" s="2"/>
      <c r="H50" s="398">
        <f>SUM(H51:H52)</f>
        <v>185165</v>
      </c>
      <c r="I50" s="398">
        <f t="shared" ref="I50:J50" si="14">SUM(I51:I52)</f>
        <v>185165</v>
      </c>
      <c r="J50" s="398">
        <f t="shared" si="14"/>
        <v>185165</v>
      </c>
    </row>
    <row r="51" spans="1:10" ht="48.75" customHeight="1" x14ac:dyDescent="0.25">
      <c r="A51" s="84" t="s">
        <v>75</v>
      </c>
      <c r="B51" s="2" t="s">
        <v>10</v>
      </c>
      <c r="C51" s="2" t="s">
        <v>20</v>
      </c>
      <c r="D51" s="218" t="s">
        <v>172</v>
      </c>
      <c r="E51" s="219" t="s">
        <v>10</v>
      </c>
      <c r="F51" s="220" t="s">
        <v>372</v>
      </c>
      <c r="G51" s="2" t="s">
        <v>13</v>
      </c>
      <c r="H51" s="400">
        <f>SUM(прил4!I53)</f>
        <v>185165</v>
      </c>
      <c r="I51" s="400">
        <f>SUM(прил4!J53)</f>
        <v>185165</v>
      </c>
      <c r="J51" s="400">
        <f>SUM(прил4!K53)</f>
        <v>185165</v>
      </c>
    </row>
    <row r="52" spans="1:10" s="599" customFormat="1" ht="32.25" hidden="1" customHeight="1" x14ac:dyDescent="0.25">
      <c r="A52" s="85" t="s">
        <v>505</v>
      </c>
      <c r="B52" s="2" t="s">
        <v>10</v>
      </c>
      <c r="C52" s="2" t="s">
        <v>20</v>
      </c>
      <c r="D52" s="218" t="s">
        <v>172</v>
      </c>
      <c r="E52" s="219" t="s">
        <v>10</v>
      </c>
      <c r="F52" s="220" t="s">
        <v>372</v>
      </c>
      <c r="G52" s="2" t="s">
        <v>16</v>
      </c>
      <c r="H52" s="400">
        <f>SUM(прил4!I54)</f>
        <v>0</v>
      </c>
      <c r="I52" s="400">
        <f>SUM(прил4!J54)</f>
        <v>0</v>
      </c>
      <c r="J52" s="400">
        <f>SUM(прил4!K54)</f>
        <v>0</v>
      </c>
    </row>
    <row r="53" spans="1:10" ht="34.5" customHeight="1" x14ac:dyDescent="0.25">
      <c r="A53" s="93" t="s">
        <v>105</v>
      </c>
      <c r="B53" s="28" t="s">
        <v>10</v>
      </c>
      <c r="C53" s="28" t="s">
        <v>20</v>
      </c>
      <c r="D53" s="215" t="s">
        <v>374</v>
      </c>
      <c r="E53" s="216" t="s">
        <v>359</v>
      </c>
      <c r="F53" s="217" t="s">
        <v>360</v>
      </c>
      <c r="G53" s="28"/>
      <c r="H53" s="397">
        <f>SUM(H54)</f>
        <v>669400</v>
      </c>
      <c r="I53" s="397">
        <f t="shared" ref="I53:J54" si="15">SUM(I54)</f>
        <v>669400</v>
      </c>
      <c r="J53" s="397">
        <f t="shared" si="15"/>
        <v>669400</v>
      </c>
    </row>
    <row r="54" spans="1:10" ht="48.75" customHeight="1" x14ac:dyDescent="0.25">
      <c r="A54" s="89" t="s">
        <v>106</v>
      </c>
      <c r="B54" s="2" t="s">
        <v>10</v>
      </c>
      <c r="C54" s="2" t="s">
        <v>20</v>
      </c>
      <c r="D54" s="218" t="s">
        <v>173</v>
      </c>
      <c r="E54" s="219" t="s">
        <v>359</v>
      </c>
      <c r="F54" s="220" t="s">
        <v>360</v>
      </c>
      <c r="G54" s="2"/>
      <c r="H54" s="398">
        <f>SUM(H55)</f>
        <v>669400</v>
      </c>
      <c r="I54" s="398">
        <f t="shared" si="15"/>
        <v>669400</v>
      </c>
      <c r="J54" s="398">
        <f t="shared" si="15"/>
        <v>669400</v>
      </c>
    </row>
    <row r="55" spans="1:10" ht="48.75" customHeight="1" x14ac:dyDescent="0.25">
      <c r="A55" s="90" t="s">
        <v>373</v>
      </c>
      <c r="B55" s="2" t="s">
        <v>10</v>
      </c>
      <c r="C55" s="2" t="s">
        <v>20</v>
      </c>
      <c r="D55" s="218" t="s">
        <v>173</v>
      </c>
      <c r="E55" s="219" t="s">
        <v>10</v>
      </c>
      <c r="F55" s="220" t="s">
        <v>360</v>
      </c>
      <c r="G55" s="2"/>
      <c r="H55" s="398">
        <f>SUM(H56+H58)</f>
        <v>669400</v>
      </c>
      <c r="I55" s="398">
        <f t="shared" ref="I55:J55" si="16">SUM(I56+I58)</f>
        <v>669400</v>
      </c>
      <c r="J55" s="398">
        <f t="shared" si="16"/>
        <v>669400</v>
      </c>
    </row>
    <row r="56" spans="1:10" ht="47.25" x14ac:dyDescent="0.25">
      <c r="A56" s="84" t="s">
        <v>544</v>
      </c>
      <c r="B56" s="2" t="s">
        <v>10</v>
      </c>
      <c r="C56" s="2" t="s">
        <v>20</v>
      </c>
      <c r="D56" s="218" t="s">
        <v>173</v>
      </c>
      <c r="E56" s="219" t="s">
        <v>10</v>
      </c>
      <c r="F56" s="220" t="s">
        <v>375</v>
      </c>
      <c r="G56" s="2"/>
      <c r="H56" s="398">
        <f>SUM(H57)</f>
        <v>334700</v>
      </c>
      <c r="I56" s="398">
        <f t="shared" ref="I56:J56" si="17">SUM(I57)</f>
        <v>334700</v>
      </c>
      <c r="J56" s="398">
        <f t="shared" si="17"/>
        <v>334700</v>
      </c>
    </row>
    <row r="57" spans="1:10" ht="45.75" customHeight="1" x14ac:dyDescent="0.25">
      <c r="A57" s="84" t="s">
        <v>75</v>
      </c>
      <c r="B57" s="2" t="s">
        <v>10</v>
      </c>
      <c r="C57" s="2" t="s">
        <v>20</v>
      </c>
      <c r="D57" s="218" t="s">
        <v>173</v>
      </c>
      <c r="E57" s="219" t="s">
        <v>10</v>
      </c>
      <c r="F57" s="220" t="s">
        <v>375</v>
      </c>
      <c r="G57" s="2" t="s">
        <v>13</v>
      </c>
      <c r="H57" s="399">
        <f>SUM(прил4!I59)</f>
        <v>334700</v>
      </c>
      <c r="I57" s="399">
        <f>SUM(прил4!J59)</f>
        <v>334700</v>
      </c>
      <c r="J57" s="399">
        <f>SUM(прил4!K59)</f>
        <v>334700</v>
      </c>
    </row>
    <row r="58" spans="1:10" ht="31.5" x14ac:dyDescent="0.25">
      <c r="A58" s="84" t="s">
        <v>78</v>
      </c>
      <c r="B58" s="2" t="s">
        <v>10</v>
      </c>
      <c r="C58" s="2" t="s">
        <v>20</v>
      </c>
      <c r="D58" s="218" t="s">
        <v>173</v>
      </c>
      <c r="E58" s="219" t="s">
        <v>10</v>
      </c>
      <c r="F58" s="220" t="s">
        <v>376</v>
      </c>
      <c r="G58" s="2"/>
      <c r="H58" s="398">
        <f>SUM(H59)</f>
        <v>334700</v>
      </c>
      <c r="I58" s="398">
        <f t="shared" ref="I58:J58" si="18">SUM(I59)</f>
        <v>334700</v>
      </c>
      <c r="J58" s="398">
        <f t="shared" si="18"/>
        <v>334700</v>
      </c>
    </row>
    <row r="59" spans="1:10" ht="48.75" customHeight="1" x14ac:dyDescent="0.25">
      <c r="A59" s="84" t="s">
        <v>75</v>
      </c>
      <c r="B59" s="2" t="s">
        <v>10</v>
      </c>
      <c r="C59" s="2" t="s">
        <v>20</v>
      </c>
      <c r="D59" s="218" t="s">
        <v>173</v>
      </c>
      <c r="E59" s="219" t="s">
        <v>10</v>
      </c>
      <c r="F59" s="220" t="s">
        <v>376</v>
      </c>
      <c r="G59" s="2" t="s">
        <v>13</v>
      </c>
      <c r="H59" s="400">
        <f>SUM(прил4!I61)</f>
        <v>334700</v>
      </c>
      <c r="I59" s="400">
        <f>SUM(прил4!J61)</f>
        <v>334700</v>
      </c>
      <c r="J59" s="400">
        <f>SUM(прил4!K61)</f>
        <v>334700</v>
      </c>
    </row>
    <row r="60" spans="1:10" ht="31.5" x14ac:dyDescent="0.25">
      <c r="A60" s="75" t="s">
        <v>107</v>
      </c>
      <c r="B60" s="28" t="s">
        <v>10</v>
      </c>
      <c r="C60" s="28" t="s">
        <v>20</v>
      </c>
      <c r="D60" s="215" t="s">
        <v>174</v>
      </c>
      <c r="E60" s="216" t="s">
        <v>359</v>
      </c>
      <c r="F60" s="217" t="s">
        <v>360</v>
      </c>
      <c r="G60" s="28"/>
      <c r="H60" s="397">
        <f>SUM(H61)</f>
        <v>334700</v>
      </c>
      <c r="I60" s="397">
        <f t="shared" ref="I60:J63" si="19">SUM(I61)</f>
        <v>334700</v>
      </c>
      <c r="J60" s="397">
        <f t="shared" si="19"/>
        <v>334700</v>
      </c>
    </row>
    <row r="61" spans="1:10" ht="49.5" customHeight="1" x14ac:dyDescent="0.25">
      <c r="A61" s="76" t="s">
        <v>108</v>
      </c>
      <c r="B61" s="2" t="s">
        <v>10</v>
      </c>
      <c r="C61" s="2" t="s">
        <v>20</v>
      </c>
      <c r="D61" s="218" t="s">
        <v>175</v>
      </c>
      <c r="E61" s="219" t="s">
        <v>359</v>
      </c>
      <c r="F61" s="220" t="s">
        <v>360</v>
      </c>
      <c r="G61" s="44"/>
      <c r="H61" s="398">
        <f>SUM(H62)</f>
        <v>334700</v>
      </c>
      <c r="I61" s="398">
        <f t="shared" si="19"/>
        <v>334700</v>
      </c>
      <c r="J61" s="398">
        <f t="shared" si="19"/>
        <v>334700</v>
      </c>
    </row>
    <row r="62" spans="1:10" ht="33" customHeight="1" x14ac:dyDescent="0.25">
      <c r="A62" s="76" t="s">
        <v>377</v>
      </c>
      <c r="B62" s="2" t="s">
        <v>10</v>
      </c>
      <c r="C62" s="2" t="s">
        <v>20</v>
      </c>
      <c r="D62" s="218" t="s">
        <v>175</v>
      </c>
      <c r="E62" s="219" t="s">
        <v>12</v>
      </c>
      <c r="F62" s="220" t="s">
        <v>360</v>
      </c>
      <c r="G62" s="44"/>
      <c r="H62" s="398">
        <f>SUM(H63)</f>
        <v>334700</v>
      </c>
      <c r="I62" s="398">
        <f t="shared" si="19"/>
        <v>334700</v>
      </c>
      <c r="J62" s="398">
        <f t="shared" si="19"/>
        <v>334700</v>
      </c>
    </row>
    <row r="63" spans="1:10" ht="30.75" customHeight="1" x14ac:dyDescent="0.25">
      <c r="A63" s="3" t="s">
        <v>77</v>
      </c>
      <c r="B63" s="2" t="s">
        <v>10</v>
      </c>
      <c r="C63" s="2" t="s">
        <v>20</v>
      </c>
      <c r="D63" s="218" t="s">
        <v>175</v>
      </c>
      <c r="E63" s="219" t="s">
        <v>12</v>
      </c>
      <c r="F63" s="220" t="s">
        <v>378</v>
      </c>
      <c r="G63" s="2"/>
      <c r="H63" s="398">
        <f>SUM(H64)</f>
        <v>334700</v>
      </c>
      <c r="I63" s="398">
        <f t="shared" si="19"/>
        <v>334700</v>
      </c>
      <c r="J63" s="398">
        <f t="shared" si="19"/>
        <v>334700</v>
      </c>
    </row>
    <row r="64" spans="1:10" ht="47.25" customHeight="1" x14ac:dyDescent="0.25">
      <c r="A64" s="84" t="s">
        <v>75</v>
      </c>
      <c r="B64" s="2" t="s">
        <v>10</v>
      </c>
      <c r="C64" s="2" t="s">
        <v>20</v>
      </c>
      <c r="D64" s="218" t="s">
        <v>175</v>
      </c>
      <c r="E64" s="219" t="s">
        <v>12</v>
      </c>
      <c r="F64" s="220" t="s">
        <v>378</v>
      </c>
      <c r="G64" s="2" t="s">
        <v>13</v>
      </c>
      <c r="H64" s="400">
        <f>SUM(прил4!I66)</f>
        <v>334700</v>
      </c>
      <c r="I64" s="400">
        <f>SUM(прил4!J66)</f>
        <v>334700</v>
      </c>
      <c r="J64" s="400">
        <f>SUM(прил4!K66)</f>
        <v>334700</v>
      </c>
    </row>
    <row r="65" spans="1:10" ht="15.75" x14ac:dyDescent="0.25">
      <c r="A65" s="27" t="s">
        <v>111</v>
      </c>
      <c r="B65" s="28" t="s">
        <v>10</v>
      </c>
      <c r="C65" s="28" t="s">
        <v>20</v>
      </c>
      <c r="D65" s="215" t="s">
        <v>176</v>
      </c>
      <c r="E65" s="216" t="s">
        <v>359</v>
      </c>
      <c r="F65" s="217" t="s">
        <v>360</v>
      </c>
      <c r="G65" s="28"/>
      <c r="H65" s="397">
        <f>SUM(H66)</f>
        <v>12743165</v>
      </c>
      <c r="I65" s="397">
        <f t="shared" ref="I65:J66" si="20">SUM(I66)</f>
        <v>11283479</v>
      </c>
      <c r="J65" s="397">
        <f t="shared" si="20"/>
        <v>11283479</v>
      </c>
    </row>
    <row r="66" spans="1:10" ht="15.75" x14ac:dyDescent="0.25">
      <c r="A66" s="3" t="s">
        <v>112</v>
      </c>
      <c r="B66" s="2" t="s">
        <v>10</v>
      </c>
      <c r="C66" s="2" t="s">
        <v>20</v>
      </c>
      <c r="D66" s="218" t="s">
        <v>177</v>
      </c>
      <c r="E66" s="219" t="s">
        <v>359</v>
      </c>
      <c r="F66" s="220" t="s">
        <v>360</v>
      </c>
      <c r="G66" s="2"/>
      <c r="H66" s="398">
        <f>SUM(H67)</f>
        <v>12743165</v>
      </c>
      <c r="I66" s="398">
        <f t="shared" si="20"/>
        <v>11283479</v>
      </c>
      <c r="J66" s="398">
        <f t="shared" si="20"/>
        <v>11283479</v>
      </c>
    </row>
    <row r="67" spans="1:10" ht="31.5" x14ac:dyDescent="0.25">
      <c r="A67" s="3" t="s">
        <v>74</v>
      </c>
      <c r="B67" s="2" t="s">
        <v>10</v>
      </c>
      <c r="C67" s="2" t="s">
        <v>20</v>
      </c>
      <c r="D67" s="218" t="s">
        <v>177</v>
      </c>
      <c r="E67" s="219" t="s">
        <v>359</v>
      </c>
      <c r="F67" s="220" t="s">
        <v>364</v>
      </c>
      <c r="G67" s="2"/>
      <c r="H67" s="398">
        <f>SUM(H68:H69)</f>
        <v>12743165</v>
      </c>
      <c r="I67" s="398">
        <f t="shared" ref="I67:J67" si="21">SUM(I68:I69)</f>
        <v>11283479</v>
      </c>
      <c r="J67" s="398">
        <f t="shared" si="21"/>
        <v>11283479</v>
      </c>
    </row>
    <row r="68" spans="1:10" ht="47.25" customHeight="1" x14ac:dyDescent="0.25">
      <c r="A68" s="84" t="s">
        <v>75</v>
      </c>
      <c r="B68" s="2" t="s">
        <v>10</v>
      </c>
      <c r="C68" s="2" t="s">
        <v>20</v>
      </c>
      <c r="D68" s="218" t="s">
        <v>177</v>
      </c>
      <c r="E68" s="219" t="s">
        <v>359</v>
      </c>
      <c r="F68" s="220" t="s">
        <v>364</v>
      </c>
      <c r="G68" s="2" t="s">
        <v>13</v>
      </c>
      <c r="H68" s="399">
        <f>SUM(прил4!I70)</f>
        <v>12735121</v>
      </c>
      <c r="I68" s="399">
        <f>SUM(прил4!J70)</f>
        <v>11272935</v>
      </c>
      <c r="J68" s="399">
        <f>SUM(прил4!K70)</f>
        <v>11272935</v>
      </c>
    </row>
    <row r="69" spans="1:10" ht="16.5" customHeight="1" x14ac:dyDescent="0.25">
      <c r="A69" s="3" t="s">
        <v>18</v>
      </c>
      <c r="B69" s="2" t="s">
        <v>10</v>
      </c>
      <c r="C69" s="2" t="s">
        <v>20</v>
      </c>
      <c r="D69" s="218" t="s">
        <v>177</v>
      </c>
      <c r="E69" s="219" t="s">
        <v>359</v>
      </c>
      <c r="F69" s="220" t="s">
        <v>364</v>
      </c>
      <c r="G69" s="2" t="s">
        <v>17</v>
      </c>
      <c r="H69" s="399">
        <f>SUM(прил4!I71)</f>
        <v>8044</v>
      </c>
      <c r="I69" s="399">
        <f>SUM(прил4!J71)</f>
        <v>10544</v>
      </c>
      <c r="J69" s="399">
        <f>SUM(прил4!K71)</f>
        <v>10544</v>
      </c>
    </row>
    <row r="70" spans="1:10" ht="15.75" hidden="1" x14ac:dyDescent="0.25">
      <c r="A70" s="86" t="s">
        <v>562</v>
      </c>
      <c r="B70" s="23" t="s">
        <v>10</v>
      </c>
      <c r="C70" s="55" t="s">
        <v>91</v>
      </c>
      <c r="D70" s="239"/>
      <c r="E70" s="240"/>
      <c r="F70" s="241"/>
      <c r="G70" s="23"/>
      <c r="H70" s="404">
        <f>SUM(H71)</f>
        <v>0</v>
      </c>
      <c r="I70" s="404">
        <f t="shared" ref="I70:J73" si="22">SUM(I71)</f>
        <v>0</v>
      </c>
      <c r="J70" s="404">
        <f t="shared" si="22"/>
        <v>0</v>
      </c>
    </row>
    <row r="71" spans="1:10" ht="15.75" hidden="1" x14ac:dyDescent="0.25">
      <c r="A71" s="75" t="s">
        <v>164</v>
      </c>
      <c r="B71" s="28" t="s">
        <v>10</v>
      </c>
      <c r="C71" s="42" t="s">
        <v>91</v>
      </c>
      <c r="D71" s="221" t="s">
        <v>184</v>
      </c>
      <c r="E71" s="222" t="s">
        <v>359</v>
      </c>
      <c r="F71" s="223" t="s">
        <v>360</v>
      </c>
      <c r="G71" s="28"/>
      <c r="H71" s="397">
        <f>SUM(H72)</f>
        <v>0</v>
      </c>
      <c r="I71" s="397">
        <f t="shared" si="22"/>
        <v>0</v>
      </c>
      <c r="J71" s="397">
        <f t="shared" si="22"/>
        <v>0</v>
      </c>
    </row>
    <row r="72" spans="1:10" ht="15.75" hidden="1" x14ac:dyDescent="0.25">
      <c r="A72" s="87" t="s">
        <v>163</v>
      </c>
      <c r="B72" s="2" t="s">
        <v>10</v>
      </c>
      <c r="C72" s="8" t="s">
        <v>91</v>
      </c>
      <c r="D72" s="236" t="s">
        <v>184</v>
      </c>
      <c r="E72" s="237" t="s">
        <v>359</v>
      </c>
      <c r="F72" s="238" t="s">
        <v>360</v>
      </c>
      <c r="G72" s="2"/>
      <c r="H72" s="398">
        <f>SUM(H73)</f>
        <v>0</v>
      </c>
      <c r="I72" s="398">
        <f t="shared" si="22"/>
        <v>0</v>
      </c>
      <c r="J72" s="398">
        <f t="shared" si="22"/>
        <v>0</v>
      </c>
    </row>
    <row r="73" spans="1:10" ht="47.25" hidden="1" x14ac:dyDescent="0.25">
      <c r="A73" s="3" t="s">
        <v>563</v>
      </c>
      <c r="B73" s="2" t="s">
        <v>10</v>
      </c>
      <c r="C73" s="8" t="s">
        <v>91</v>
      </c>
      <c r="D73" s="236" t="s">
        <v>184</v>
      </c>
      <c r="E73" s="237" t="s">
        <v>359</v>
      </c>
      <c r="F73" s="345">
        <v>51200</v>
      </c>
      <c r="G73" s="2"/>
      <c r="H73" s="398">
        <f>SUM(H74)</f>
        <v>0</v>
      </c>
      <c r="I73" s="398">
        <f t="shared" si="22"/>
        <v>0</v>
      </c>
      <c r="J73" s="398">
        <f t="shared" si="22"/>
        <v>0</v>
      </c>
    </row>
    <row r="74" spans="1:10" ht="31.5" hidden="1" x14ac:dyDescent="0.25">
      <c r="A74" s="89" t="s">
        <v>505</v>
      </c>
      <c r="B74" s="2" t="s">
        <v>10</v>
      </c>
      <c r="C74" s="8" t="s">
        <v>91</v>
      </c>
      <c r="D74" s="236" t="s">
        <v>184</v>
      </c>
      <c r="E74" s="237" t="s">
        <v>359</v>
      </c>
      <c r="F74" s="345">
        <v>51200</v>
      </c>
      <c r="G74" s="2" t="s">
        <v>16</v>
      </c>
      <c r="H74" s="399">
        <f>SUM(прил4!I76)</f>
        <v>0</v>
      </c>
      <c r="I74" s="399">
        <f>SUM(прил4!J76)</f>
        <v>0</v>
      </c>
      <c r="J74" s="399">
        <f>SUM(прил4!K76)</f>
        <v>0</v>
      </c>
    </row>
    <row r="75" spans="1:10" ht="32.25" customHeight="1" x14ac:dyDescent="0.25">
      <c r="A75" s="86" t="s">
        <v>69</v>
      </c>
      <c r="B75" s="23" t="s">
        <v>10</v>
      </c>
      <c r="C75" s="23" t="s">
        <v>68</v>
      </c>
      <c r="D75" s="212"/>
      <c r="E75" s="213"/>
      <c r="F75" s="214"/>
      <c r="G75" s="23"/>
      <c r="H75" s="404">
        <f>SUM(H76,H81,H86+H92)</f>
        <v>4233729</v>
      </c>
      <c r="I75" s="404">
        <f t="shared" ref="I75:J75" si="23">SUM(I76,I81,I86+I92)</f>
        <v>3317260</v>
      </c>
      <c r="J75" s="404">
        <f t="shared" si="23"/>
        <v>3317260</v>
      </c>
    </row>
    <row r="76" spans="1:10" ht="38.25" customHeight="1" x14ac:dyDescent="0.25">
      <c r="A76" s="75" t="s">
        <v>98</v>
      </c>
      <c r="B76" s="28" t="s">
        <v>10</v>
      </c>
      <c r="C76" s="28" t="s">
        <v>68</v>
      </c>
      <c r="D76" s="215" t="s">
        <v>362</v>
      </c>
      <c r="E76" s="216" t="s">
        <v>359</v>
      </c>
      <c r="F76" s="217" t="s">
        <v>360</v>
      </c>
      <c r="G76" s="28"/>
      <c r="H76" s="397">
        <f>SUM(H77)</f>
        <v>402027</v>
      </c>
      <c r="I76" s="397">
        <f t="shared" ref="I76:J79" si="24">SUM(I77)</f>
        <v>387193</v>
      </c>
      <c r="J76" s="397">
        <f t="shared" si="24"/>
        <v>387193</v>
      </c>
    </row>
    <row r="77" spans="1:10" ht="62.25" customHeight="1" x14ac:dyDescent="0.25">
      <c r="A77" s="76" t="s">
        <v>109</v>
      </c>
      <c r="B77" s="2" t="s">
        <v>10</v>
      </c>
      <c r="C77" s="2" t="s">
        <v>68</v>
      </c>
      <c r="D77" s="218" t="s">
        <v>363</v>
      </c>
      <c r="E77" s="219" t="s">
        <v>359</v>
      </c>
      <c r="F77" s="220" t="s">
        <v>360</v>
      </c>
      <c r="G77" s="44"/>
      <c r="H77" s="398">
        <f>SUM(H78)</f>
        <v>402027</v>
      </c>
      <c r="I77" s="398">
        <f t="shared" si="24"/>
        <v>387193</v>
      </c>
      <c r="J77" s="398">
        <f t="shared" si="24"/>
        <v>387193</v>
      </c>
    </row>
    <row r="78" spans="1:10" ht="48.75" customHeight="1" x14ac:dyDescent="0.25">
      <c r="A78" s="76" t="s">
        <v>366</v>
      </c>
      <c r="B78" s="2" t="s">
        <v>10</v>
      </c>
      <c r="C78" s="2" t="s">
        <v>68</v>
      </c>
      <c r="D78" s="218" t="s">
        <v>363</v>
      </c>
      <c r="E78" s="219" t="s">
        <v>10</v>
      </c>
      <c r="F78" s="220" t="s">
        <v>360</v>
      </c>
      <c r="G78" s="44"/>
      <c r="H78" s="398">
        <f>SUM(H79)</f>
        <v>402027</v>
      </c>
      <c r="I78" s="398">
        <f t="shared" si="24"/>
        <v>387193</v>
      </c>
      <c r="J78" s="398">
        <f t="shared" si="24"/>
        <v>387193</v>
      </c>
    </row>
    <row r="79" spans="1:10" ht="18" customHeight="1" x14ac:dyDescent="0.25">
      <c r="A79" s="76" t="s">
        <v>100</v>
      </c>
      <c r="B79" s="2" t="s">
        <v>10</v>
      </c>
      <c r="C79" s="2" t="s">
        <v>68</v>
      </c>
      <c r="D79" s="218" t="s">
        <v>363</v>
      </c>
      <c r="E79" s="219" t="s">
        <v>10</v>
      </c>
      <c r="F79" s="220" t="s">
        <v>365</v>
      </c>
      <c r="G79" s="44"/>
      <c r="H79" s="398">
        <f>SUM(H80)</f>
        <v>402027</v>
      </c>
      <c r="I79" s="398">
        <f t="shared" si="24"/>
        <v>387193</v>
      </c>
      <c r="J79" s="398">
        <f t="shared" si="24"/>
        <v>387193</v>
      </c>
    </row>
    <row r="80" spans="1:10" ht="31.5" customHeight="1" x14ac:dyDescent="0.25">
      <c r="A80" s="89" t="s">
        <v>505</v>
      </c>
      <c r="B80" s="2" t="s">
        <v>10</v>
      </c>
      <c r="C80" s="2" t="s">
        <v>68</v>
      </c>
      <c r="D80" s="218" t="s">
        <v>363</v>
      </c>
      <c r="E80" s="219" t="s">
        <v>10</v>
      </c>
      <c r="F80" s="220" t="s">
        <v>365</v>
      </c>
      <c r="G80" s="2" t="s">
        <v>16</v>
      </c>
      <c r="H80" s="400">
        <f>SUM(прил4!I436+прил4!I488+прил4!I82)</f>
        <v>402027</v>
      </c>
      <c r="I80" s="400">
        <f>SUM(прил4!J82+прил4!J436)</f>
        <v>387193</v>
      </c>
      <c r="J80" s="400">
        <f>SUM(прил4!K82+прил4!K436)</f>
        <v>387193</v>
      </c>
    </row>
    <row r="81" spans="1:10" s="37" customFormat="1" ht="64.5" customHeight="1" x14ac:dyDescent="0.25">
      <c r="A81" s="75" t="s">
        <v>794</v>
      </c>
      <c r="B81" s="28" t="s">
        <v>10</v>
      </c>
      <c r="C81" s="28" t="s">
        <v>68</v>
      </c>
      <c r="D81" s="215" t="s">
        <v>187</v>
      </c>
      <c r="E81" s="216" t="s">
        <v>359</v>
      </c>
      <c r="F81" s="217" t="s">
        <v>360</v>
      </c>
      <c r="G81" s="28"/>
      <c r="H81" s="397">
        <f>SUM(H82)</f>
        <v>30000</v>
      </c>
      <c r="I81" s="397">
        <f t="shared" ref="I81:J84" si="25">SUM(I82)</f>
        <v>20355</v>
      </c>
      <c r="J81" s="397">
        <f t="shared" si="25"/>
        <v>20355</v>
      </c>
    </row>
    <row r="82" spans="1:10" s="37" customFormat="1" ht="94.5" customHeight="1" x14ac:dyDescent="0.25">
      <c r="A82" s="76" t="s">
        <v>797</v>
      </c>
      <c r="B82" s="2" t="s">
        <v>10</v>
      </c>
      <c r="C82" s="2" t="s">
        <v>68</v>
      </c>
      <c r="D82" s="218" t="s">
        <v>189</v>
      </c>
      <c r="E82" s="219" t="s">
        <v>359</v>
      </c>
      <c r="F82" s="220" t="s">
        <v>360</v>
      </c>
      <c r="G82" s="2"/>
      <c r="H82" s="398">
        <f>SUM(H83)</f>
        <v>30000</v>
      </c>
      <c r="I82" s="398">
        <f t="shared" si="25"/>
        <v>20355</v>
      </c>
      <c r="J82" s="398">
        <f t="shared" si="25"/>
        <v>20355</v>
      </c>
    </row>
    <row r="83" spans="1:10" s="37" customFormat="1" ht="48.75" customHeight="1" x14ac:dyDescent="0.25">
      <c r="A83" s="76" t="s">
        <v>379</v>
      </c>
      <c r="B83" s="2" t="s">
        <v>10</v>
      </c>
      <c r="C83" s="2" t="s">
        <v>68</v>
      </c>
      <c r="D83" s="218" t="s">
        <v>189</v>
      </c>
      <c r="E83" s="219" t="s">
        <v>10</v>
      </c>
      <c r="F83" s="220" t="s">
        <v>360</v>
      </c>
      <c r="G83" s="2"/>
      <c r="H83" s="398">
        <f>SUM(H84)</f>
        <v>30000</v>
      </c>
      <c r="I83" s="398">
        <f t="shared" si="25"/>
        <v>20355</v>
      </c>
      <c r="J83" s="398">
        <f t="shared" si="25"/>
        <v>20355</v>
      </c>
    </row>
    <row r="84" spans="1:10" s="37" customFormat="1" ht="15.75" customHeight="1" x14ac:dyDescent="0.25">
      <c r="A84" s="3" t="s">
        <v>92</v>
      </c>
      <c r="B84" s="2" t="s">
        <v>10</v>
      </c>
      <c r="C84" s="2" t="s">
        <v>68</v>
      </c>
      <c r="D84" s="218" t="s">
        <v>189</v>
      </c>
      <c r="E84" s="219" t="s">
        <v>10</v>
      </c>
      <c r="F84" s="220" t="s">
        <v>380</v>
      </c>
      <c r="G84" s="2"/>
      <c r="H84" s="398">
        <f>SUM(H85)</f>
        <v>30000</v>
      </c>
      <c r="I84" s="398">
        <f t="shared" si="25"/>
        <v>20355</v>
      </c>
      <c r="J84" s="398">
        <f t="shared" si="25"/>
        <v>20355</v>
      </c>
    </row>
    <row r="85" spans="1:10" s="37" customFormat="1" ht="33" customHeight="1" x14ac:dyDescent="0.25">
      <c r="A85" s="89" t="s">
        <v>505</v>
      </c>
      <c r="B85" s="2" t="s">
        <v>10</v>
      </c>
      <c r="C85" s="2" t="s">
        <v>68</v>
      </c>
      <c r="D85" s="218" t="s">
        <v>189</v>
      </c>
      <c r="E85" s="219" t="s">
        <v>10</v>
      </c>
      <c r="F85" s="220" t="s">
        <v>380</v>
      </c>
      <c r="G85" s="2" t="s">
        <v>16</v>
      </c>
      <c r="H85" s="399">
        <f>SUM(прил4!I441)</f>
        <v>30000</v>
      </c>
      <c r="I85" s="399">
        <f>SUM(прил4!J441)</f>
        <v>20355</v>
      </c>
      <c r="J85" s="399">
        <f>SUM(прил4!K441)</f>
        <v>20355</v>
      </c>
    </row>
    <row r="86" spans="1:10" ht="33" customHeight="1" x14ac:dyDescent="0.25">
      <c r="A86" s="27" t="s">
        <v>113</v>
      </c>
      <c r="B86" s="28" t="s">
        <v>10</v>
      </c>
      <c r="C86" s="28" t="s">
        <v>68</v>
      </c>
      <c r="D86" s="215" t="s">
        <v>196</v>
      </c>
      <c r="E86" s="216" t="s">
        <v>359</v>
      </c>
      <c r="F86" s="217" t="s">
        <v>360</v>
      </c>
      <c r="G86" s="28"/>
      <c r="H86" s="397">
        <f>SUM(H87)</f>
        <v>2717411</v>
      </c>
      <c r="I86" s="397">
        <f t="shared" ref="I86:J88" si="26">SUM(I87)</f>
        <v>2403208</v>
      </c>
      <c r="J86" s="397">
        <f t="shared" si="26"/>
        <v>2403208</v>
      </c>
    </row>
    <row r="87" spans="1:10" ht="63" customHeight="1" x14ac:dyDescent="0.25">
      <c r="A87" s="3" t="s">
        <v>114</v>
      </c>
      <c r="B87" s="2" t="s">
        <v>10</v>
      </c>
      <c r="C87" s="2" t="s">
        <v>68</v>
      </c>
      <c r="D87" s="218" t="s">
        <v>197</v>
      </c>
      <c r="E87" s="219" t="s">
        <v>359</v>
      </c>
      <c r="F87" s="220" t="s">
        <v>360</v>
      </c>
      <c r="G87" s="2"/>
      <c r="H87" s="398">
        <f>SUM(H88)</f>
        <v>2717411</v>
      </c>
      <c r="I87" s="398">
        <f t="shared" si="26"/>
        <v>2403208</v>
      </c>
      <c r="J87" s="398">
        <f t="shared" si="26"/>
        <v>2403208</v>
      </c>
    </row>
    <row r="88" spans="1:10" ht="63" customHeight="1" x14ac:dyDescent="0.25">
      <c r="A88" s="3" t="s">
        <v>381</v>
      </c>
      <c r="B88" s="2" t="s">
        <v>10</v>
      </c>
      <c r="C88" s="2" t="s">
        <v>68</v>
      </c>
      <c r="D88" s="218" t="s">
        <v>197</v>
      </c>
      <c r="E88" s="219" t="s">
        <v>10</v>
      </c>
      <c r="F88" s="220" t="s">
        <v>360</v>
      </c>
      <c r="G88" s="2"/>
      <c r="H88" s="398">
        <f>SUM(H89)</f>
        <v>2717411</v>
      </c>
      <c r="I88" s="398">
        <f t="shared" si="26"/>
        <v>2403208</v>
      </c>
      <c r="J88" s="398">
        <f t="shared" si="26"/>
        <v>2403208</v>
      </c>
    </row>
    <row r="89" spans="1:10" ht="30" customHeight="1" x14ac:dyDescent="0.25">
      <c r="A89" s="3" t="s">
        <v>74</v>
      </c>
      <c r="B89" s="2" t="s">
        <v>10</v>
      </c>
      <c r="C89" s="2" t="s">
        <v>68</v>
      </c>
      <c r="D89" s="218" t="s">
        <v>197</v>
      </c>
      <c r="E89" s="219" t="s">
        <v>10</v>
      </c>
      <c r="F89" s="220" t="s">
        <v>364</v>
      </c>
      <c r="G89" s="2"/>
      <c r="H89" s="398">
        <f>SUM(H90:H91)</f>
        <v>2717411</v>
      </c>
      <c r="I89" s="398">
        <f t="shared" ref="I89:J89" si="27">SUM(I90:I91)</f>
        <v>2403208</v>
      </c>
      <c r="J89" s="398">
        <f t="shared" si="27"/>
        <v>2403208</v>
      </c>
    </row>
    <row r="90" spans="1:10" ht="47.25" customHeight="1" x14ac:dyDescent="0.25">
      <c r="A90" s="84" t="s">
        <v>75</v>
      </c>
      <c r="B90" s="2" t="s">
        <v>10</v>
      </c>
      <c r="C90" s="2" t="s">
        <v>68</v>
      </c>
      <c r="D90" s="218" t="s">
        <v>197</v>
      </c>
      <c r="E90" s="219" t="s">
        <v>10</v>
      </c>
      <c r="F90" s="220" t="s">
        <v>364</v>
      </c>
      <c r="G90" s="2" t="s">
        <v>13</v>
      </c>
      <c r="H90" s="399">
        <f>SUM(прил4!I446)</f>
        <v>2715811</v>
      </c>
      <c r="I90" s="399">
        <f>SUM(прил4!J446)</f>
        <v>2402108</v>
      </c>
      <c r="J90" s="399">
        <f>SUM(прил4!K446)</f>
        <v>2402108</v>
      </c>
    </row>
    <row r="91" spans="1:10" ht="18" customHeight="1" x14ac:dyDescent="0.25">
      <c r="A91" s="3" t="s">
        <v>18</v>
      </c>
      <c r="B91" s="2" t="s">
        <v>10</v>
      </c>
      <c r="C91" s="2" t="s">
        <v>68</v>
      </c>
      <c r="D91" s="218" t="s">
        <v>197</v>
      </c>
      <c r="E91" s="219" t="s">
        <v>10</v>
      </c>
      <c r="F91" s="220" t="s">
        <v>364</v>
      </c>
      <c r="G91" s="2" t="s">
        <v>17</v>
      </c>
      <c r="H91" s="399">
        <f>SUM(прил4!I447)</f>
        <v>1600</v>
      </c>
      <c r="I91" s="399">
        <f>SUM(прил4!J447)</f>
        <v>1100</v>
      </c>
      <c r="J91" s="399">
        <f>SUM(прил4!K447)</f>
        <v>1100</v>
      </c>
    </row>
    <row r="92" spans="1:10" ht="31.5" x14ac:dyDescent="0.25">
      <c r="A92" s="27" t="s">
        <v>101</v>
      </c>
      <c r="B92" s="28" t="s">
        <v>10</v>
      </c>
      <c r="C92" s="28" t="s">
        <v>68</v>
      </c>
      <c r="D92" s="215" t="s">
        <v>201</v>
      </c>
      <c r="E92" s="216" t="s">
        <v>359</v>
      </c>
      <c r="F92" s="217" t="s">
        <v>360</v>
      </c>
      <c r="G92" s="28"/>
      <c r="H92" s="397">
        <f>SUM(H93+H96)</f>
        <v>1084291</v>
      </c>
      <c r="I92" s="397">
        <f t="shared" ref="I92:J92" si="28">SUM(I93+I96)</f>
        <v>506504</v>
      </c>
      <c r="J92" s="397">
        <f t="shared" si="28"/>
        <v>506504</v>
      </c>
    </row>
    <row r="93" spans="1:10" ht="18.75" customHeight="1" x14ac:dyDescent="0.25">
      <c r="A93" s="3" t="s">
        <v>102</v>
      </c>
      <c r="B93" s="2" t="s">
        <v>10</v>
      </c>
      <c r="C93" s="2" t="s">
        <v>68</v>
      </c>
      <c r="D93" s="218" t="s">
        <v>202</v>
      </c>
      <c r="E93" s="219" t="s">
        <v>359</v>
      </c>
      <c r="F93" s="220" t="s">
        <v>360</v>
      </c>
      <c r="G93" s="2"/>
      <c r="H93" s="398">
        <f>SUM(H94)</f>
        <v>604308</v>
      </c>
      <c r="I93" s="398">
        <f t="shared" ref="I93:J94" si="29">SUM(I94)</f>
        <v>506504</v>
      </c>
      <c r="J93" s="398">
        <f t="shared" si="29"/>
        <v>506504</v>
      </c>
    </row>
    <row r="94" spans="1:10" ht="31.5" x14ac:dyDescent="0.25">
      <c r="A94" s="3" t="s">
        <v>74</v>
      </c>
      <c r="B94" s="2" t="s">
        <v>10</v>
      </c>
      <c r="C94" s="2" t="s">
        <v>68</v>
      </c>
      <c r="D94" s="218" t="s">
        <v>202</v>
      </c>
      <c r="E94" s="219" t="s">
        <v>359</v>
      </c>
      <c r="F94" s="220" t="s">
        <v>364</v>
      </c>
      <c r="G94" s="2"/>
      <c r="H94" s="398">
        <f>SUM(H95)</f>
        <v>604308</v>
      </c>
      <c r="I94" s="398">
        <f t="shared" si="29"/>
        <v>506504</v>
      </c>
      <c r="J94" s="398">
        <f t="shared" si="29"/>
        <v>506504</v>
      </c>
    </row>
    <row r="95" spans="1:10" ht="48" customHeight="1" x14ac:dyDescent="0.25">
      <c r="A95" s="84" t="s">
        <v>75</v>
      </c>
      <c r="B95" s="2" t="s">
        <v>10</v>
      </c>
      <c r="C95" s="2" t="s">
        <v>68</v>
      </c>
      <c r="D95" s="218" t="s">
        <v>202</v>
      </c>
      <c r="E95" s="219" t="s">
        <v>359</v>
      </c>
      <c r="F95" s="220" t="s">
        <v>364</v>
      </c>
      <c r="G95" s="2" t="s">
        <v>13</v>
      </c>
      <c r="H95" s="399">
        <f>SUM(прил4!I492+прил4!I86)</f>
        <v>604308</v>
      </c>
      <c r="I95" s="399">
        <f>SUM(прил4!J86)</f>
        <v>506504</v>
      </c>
      <c r="J95" s="399">
        <f>SUM(прил4!K86)</f>
        <v>506504</v>
      </c>
    </row>
    <row r="96" spans="1:10" s="483" customFormat="1" ht="18" customHeight="1" x14ac:dyDescent="0.25">
      <c r="A96" s="84" t="s">
        <v>615</v>
      </c>
      <c r="B96" s="2" t="s">
        <v>10</v>
      </c>
      <c r="C96" s="2" t="s">
        <v>68</v>
      </c>
      <c r="D96" s="218" t="s">
        <v>613</v>
      </c>
      <c r="E96" s="219" t="s">
        <v>359</v>
      </c>
      <c r="F96" s="220" t="s">
        <v>360</v>
      </c>
      <c r="G96" s="2"/>
      <c r="H96" s="401">
        <f>SUM(H97)</f>
        <v>479983</v>
      </c>
      <c r="I96" s="401">
        <f t="shared" ref="I96:J96" si="30">SUM(I97)</f>
        <v>0</v>
      </c>
      <c r="J96" s="401">
        <f t="shared" si="30"/>
        <v>0</v>
      </c>
    </row>
    <row r="97" spans="1:10" s="483" customFormat="1" ht="33" customHeight="1" x14ac:dyDescent="0.25">
      <c r="A97" s="84" t="s">
        <v>616</v>
      </c>
      <c r="B97" s="2" t="s">
        <v>10</v>
      </c>
      <c r="C97" s="2" t="s">
        <v>68</v>
      </c>
      <c r="D97" s="218" t="s">
        <v>613</v>
      </c>
      <c r="E97" s="219" t="s">
        <v>359</v>
      </c>
      <c r="F97" s="220" t="s">
        <v>614</v>
      </c>
      <c r="G97" s="2"/>
      <c r="H97" s="401">
        <f>SUM(H98:H99)</f>
        <v>479983</v>
      </c>
      <c r="I97" s="401">
        <f t="shared" ref="I97:J97" si="31">SUM(I98:I99)</f>
        <v>0</v>
      </c>
      <c r="J97" s="401">
        <f t="shared" si="31"/>
        <v>0</v>
      </c>
    </row>
    <row r="98" spans="1:10" s="483" customFormat="1" ht="48" customHeight="1" x14ac:dyDescent="0.25">
      <c r="A98" s="84" t="s">
        <v>75</v>
      </c>
      <c r="B98" s="2" t="s">
        <v>10</v>
      </c>
      <c r="C98" s="2" t="s">
        <v>68</v>
      </c>
      <c r="D98" s="218" t="s">
        <v>613</v>
      </c>
      <c r="E98" s="219" t="s">
        <v>359</v>
      </c>
      <c r="F98" s="220" t="s">
        <v>614</v>
      </c>
      <c r="G98" s="2" t="s">
        <v>13</v>
      </c>
      <c r="H98" s="399">
        <f>SUM(прил4!I495+прил4!I89)</f>
        <v>454983</v>
      </c>
      <c r="I98" s="399"/>
      <c r="J98" s="399"/>
    </row>
    <row r="99" spans="1:10" s="483" customFormat="1" ht="33" customHeight="1" x14ac:dyDescent="0.25">
      <c r="A99" s="85" t="s">
        <v>505</v>
      </c>
      <c r="B99" s="2" t="s">
        <v>10</v>
      </c>
      <c r="C99" s="2" t="s">
        <v>68</v>
      </c>
      <c r="D99" s="218" t="s">
        <v>613</v>
      </c>
      <c r="E99" s="219" t="s">
        <v>359</v>
      </c>
      <c r="F99" s="220" t="s">
        <v>614</v>
      </c>
      <c r="G99" s="2" t="s">
        <v>16</v>
      </c>
      <c r="H99" s="399">
        <f>SUM(прил4!I496+прил4!I90)</f>
        <v>25000</v>
      </c>
      <c r="I99" s="399"/>
      <c r="J99" s="399"/>
    </row>
    <row r="100" spans="1:10" s="624" customFormat="1" ht="17.25" customHeight="1" x14ac:dyDescent="0.25">
      <c r="A100" s="86" t="s">
        <v>800</v>
      </c>
      <c r="B100" s="23" t="s">
        <v>10</v>
      </c>
      <c r="C100" s="55" t="s">
        <v>29</v>
      </c>
      <c r="D100" s="239"/>
      <c r="E100" s="240"/>
      <c r="F100" s="636"/>
      <c r="G100" s="23"/>
      <c r="H100" s="404">
        <f>SUM(H101)</f>
        <v>200000</v>
      </c>
      <c r="I100" s="404">
        <f t="shared" ref="I100:J103" si="32">SUM(I101)</f>
        <v>0</v>
      </c>
      <c r="J100" s="404">
        <f t="shared" si="32"/>
        <v>0</v>
      </c>
    </row>
    <row r="101" spans="1:10" s="624" customFormat="1" ht="15.75" x14ac:dyDescent="0.25">
      <c r="A101" s="75" t="s">
        <v>164</v>
      </c>
      <c r="B101" s="28" t="s">
        <v>10</v>
      </c>
      <c r="C101" s="42" t="s">
        <v>29</v>
      </c>
      <c r="D101" s="221" t="s">
        <v>183</v>
      </c>
      <c r="E101" s="222" t="s">
        <v>359</v>
      </c>
      <c r="F101" s="633" t="s">
        <v>360</v>
      </c>
      <c r="G101" s="28"/>
      <c r="H101" s="397">
        <f>SUM(H102)</f>
        <v>200000</v>
      </c>
      <c r="I101" s="397">
        <f t="shared" si="32"/>
        <v>0</v>
      </c>
      <c r="J101" s="397">
        <f t="shared" si="32"/>
        <v>0</v>
      </c>
    </row>
    <row r="102" spans="1:10" s="624" customFormat="1" ht="15.75" x14ac:dyDescent="0.25">
      <c r="A102" s="87" t="s">
        <v>801</v>
      </c>
      <c r="B102" s="2" t="s">
        <v>10</v>
      </c>
      <c r="C102" s="8" t="s">
        <v>29</v>
      </c>
      <c r="D102" s="236" t="s">
        <v>803</v>
      </c>
      <c r="E102" s="237" t="s">
        <v>359</v>
      </c>
      <c r="F102" s="345" t="s">
        <v>360</v>
      </c>
      <c r="G102" s="2"/>
      <c r="H102" s="398">
        <f>SUM(H103)</f>
        <v>200000</v>
      </c>
      <c r="I102" s="398">
        <f t="shared" si="32"/>
        <v>0</v>
      </c>
      <c r="J102" s="398">
        <f t="shared" si="32"/>
        <v>0</v>
      </c>
    </row>
    <row r="103" spans="1:10" s="624" customFormat="1" ht="15.75" x14ac:dyDescent="0.25">
      <c r="A103" s="3" t="s">
        <v>802</v>
      </c>
      <c r="B103" s="2" t="s">
        <v>10</v>
      </c>
      <c r="C103" s="8" t="s">
        <v>29</v>
      </c>
      <c r="D103" s="236" t="s">
        <v>803</v>
      </c>
      <c r="E103" s="237" t="s">
        <v>359</v>
      </c>
      <c r="F103" s="345" t="s">
        <v>804</v>
      </c>
      <c r="G103" s="2"/>
      <c r="H103" s="398">
        <f>SUM(H104)</f>
        <v>200000</v>
      </c>
      <c r="I103" s="398">
        <f t="shared" si="32"/>
        <v>0</v>
      </c>
      <c r="J103" s="398">
        <f t="shared" si="32"/>
        <v>0</v>
      </c>
    </row>
    <row r="104" spans="1:10" s="624" customFormat="1" ht="15.75" x14ac:dyDescent="0.25">
      <c r="A104" s="3" t="s">
        <v>18</v>
      </c>
      <c r="B104" s="2" t="s">
        <v>10</v>
      </c>
      <c r="C104" s="8" t="s">
        <v>29</v>
      </c>
      <c r="D104" s="236" t="s">
        <v>803</v>
      </c>
      <c r="E104" s="237" t="s">
        <v>359</v>
      </c>
      <c r="F104" s="345" t="s">
        <v>804</v>
      </c>
      <c r="G104" s="2" t="s">
        <v>17</v>
      </c>
      <c r="H104" s="399">
        <f>SUM(прил4!I95)</f>
        <v>200000</v>
      </c>
      <c r="I104" s="399"/>
      <c r="J104" s="399"/>
    </row>
    <row r="105" spans="1:10" ht="18" customHeight="1" x14ac:dyDescent="0.25">
      <c r="A105" s="86" t="s">
        <v>22</v>
      </c>
      <c r="B105" s="23" t="s">
        <v>10</v>
      </c>
      <c r="C105" s="40">
        <v>11</v>
      </c>
      <c r="D105" s="239"/>
      <c r="E105" s="240"/>
      <c r="F105" s="241"/>
      <c r="G105" s="22"/>
      <c r="H105" s="404">
        <f>SUM(H106)</f>
        <v>692200</v>
      </c>
      <c r="I105" s="404">
        <f t="shared" ref="I105:J108" si="33">SUM(I106)</f>
        <v>400000</v>
      </c>
      <c r="J105" s="404">
        <f t="shared" si="33"/>
        <v>400000</v>
      </c>
    </row>
    <row r="106" spans="1:10" ht="16.5" customHeight="1" x14ac:dyDescent="0.25">
      <c r="A106" s="75" t="s">
        <v>80</v>
      </c>
      <c r="B106" s="28" t="s">
        <v>10</v>
      </c>
      <c r="C106" s="30">
        <v>11</v>
      </c>
      <c r="D106" s="221" t="s">
        <v>178</v>
      </c>
      <c r="E106" s="222" t="s">
        <v>359</v>
      </c>
      <c r="F106" s="223" t="s">
        <v>360</v>
      </c>
      <c r="G106" s="28"/>
      <c r="H106" s="397">
        <f>SUM(H107)</f>
        <v>692200</v>
      </c>
      <c r="I106" s="397">
        <f t="shared" si="33"/>
        <v>400000</v>
      </c>
      <c r="J106" s="397">
        <f t="shared" si="33"/>
        <v>400000</v>
      </c>
    </row>
    <row r="107" spans="1:10" ht="15" customHeight="1" x14ac:dyDescent="0.25">
      <c r="A107" s="87" t="s">
        <v>81</v>
      </c>
      <c r="B107" s="2" t="s">
        <v>10</v>
      </c>
      <c r="C107" s="337">
        <v>11</v>
      </c>
      <c r="D107" s="236" t="s">
        <v>179</v>
      </c>
      <c r="E107" s="237" t="s">
        <v>359</v>
      </c>
      <c r="F107" s="238" t="s">
        <v>360</v>
      </c>
      <c r="G107" s="2"/>
      <c r="H107" s="398">
        <f>SUM(H108)</f>
        <v>692200</v>
      </c>
      <c r="I107" s="398">
        <f t="shared" si="33"/>
        <v>400000</v>
      </c>
      <c r="J107" s="398">
        <f t="shared" si="33"/>
        <v>400000</v>
      </c>
    </row>
    <row r="108" spans="1:10" ht="16.5" customHeight="1" x14ac:dyDescent="0.25">
      <c r="A108" s="3" t="s">
        <v>93</v>
      </c>
      <c r="B108" s="2" t="s">
        <v>10</v>
      </c>
      <c r="C108" s="337">
        <v>11</v>
      </c>
      <c r="D108" s="236" t="s">
        <v>179</v>
      </c>
      <c r="E108" s="237" t="s">
        <v>359</v>
      </c>
      <c r="F108" s="238" t="s">
        <v>382</v>
      </c>
      <c r="G108" s="2"/>
      <c r="H108" s="398">
        <f>SUM(H109)</f>
        <v>692200</v>
      </c>
      <c r="I108" s="398">
        <f t="shared" si="33"/>
        <v>400000</v>
      </c>
      <c r="J108" s="398">
        <f t="shared" si="33"/>
        <v>400000</v>
      </c>
    </row>
    <row r="109" spans="1:10" ht="17.25" customHeight="1" x14ac:dyDescent="0.25">
      <c r="A109" s="3" t="s">
        <v>18</v>
      </c>
      <c r="B109" s="2" t="s">
        <v>10</v>
      </c>
      <c r="C109" s="337">
        <v>11</v>
      </c>
      <c r="D109" s="236" t="s">
        <v>179</v>
      </c>
      <c r="E109" s="237" t="s">
        <v>359</v>
      </c>
      <c r="F109" s="238" t="s">
        <v>382</v>
      </c>
      <c r="G109" s="2" t="s">
        <v>17</v>
      </c>
      <c r="H109" s="399">
        <f>SUM(прил4!I100)</f>
        <v>692200</v>
      </c>
      <c r="I109" s="399">
        <f>SUM(прил4!J100)</f>
        <v>400000</v>
      </c>
      <c r="J109" s="399">
        <f>SUM(прил4!K100)</f>
        <v>400000</v>
      </c>
    </row>
    <row r="110" spans="1:10" ht="15.75" x14ac:dyDescent="0.25">
      <c r="A110" s="86" t="s">
        <v>23</v>
      </c>
      <c r="B110" s="23" t="s">
        <v>10</v>
      </c>
      <c r="C110" s="40">
        <v>13</v>
      </c>
      <c r="D110" s="239"/>
      <c r="E110" s="240"/>
      <c r="F110" s="241"/>
      <c r="G110" s="22"/>
      <c r="H110" s="404">
        <f>SUM(+H116+H121+H149+H158+H171+H111+H130+H135+H140)</f>
        <v>24895482</v>
      </c>
      <c r="I110" s="404">
        <f t="shared" ref="I110:J110" si="34">SUM(+I116+I121+I149+I158+I171+I111+I130+I135+I140)</f>
        <v>19103977</v>
      </c>
      <c r="J110" s="404">
        <f t="shared" si="34"/>
        <v>19129977</v>
      </c>
    </row>
    <row r="111" spans="1:10" ht="33.75" customHeight="1" x14ac:dyDescent="0.25">
      <c r="A111" s="27" t="s">
        <v>139</v>
      </c>
      <c r="B111" s="28" t="s">
        <v>10</v>
      </c>
      <c r="C111" s="30">
        <v>13</v>
      </c>
      <c r="D111" s="215" t="s">
        <v>209</v>
      </c>
      <c r="E111" s="216" t="s">
        <v>359</v>
      </c>
      <c r="F111" s="217" t="s">
        <v>360</v>
      </c>
      <c r="G111" s="31"/>
      <c r="H111" s="397">
        <f>SUM(H112)</f>
        <v>51136</v>
      </c>
      <c r="I111" s="397">
        <f t="shared" ref="I111:J114" si="35">SUM(I112)</f>
        <v>0</v>
      </c>
      <c r="J111" s="397">
        <f t="shared" si="35"/>
        <v>0</v>
      </c>
    </row>
    <row r="112" spans="1:10" ht="31.5" customHeight="1" x14ac:dyDescent="0.25">
      <c r="A112" s="3" t="s">
        <v>146</v>
      </c>
      <c r="B112" s="2" t="s">
        <v>10</v>
      </c>
      <c r="C112" s="2">
        <v>13</v>
      </c>
      <c r="D112" s="218" t="s">
        <v>441</v>
      </c>
      <c r="E112" s="219" t="s">
        <v>359</v>
      </c>
      <c r="F112" s="220" t="s">
        <v>360</v>
      </c>
      <c r="G112" s="2"/>
      <c r="H112" s="398">
        <f>SUM(H113)</f>
        <v>51136</v>
      </c>
      <c r="I112" s="398">
        <f t="shared" si="35"/>
        <v>0</v>
      </c>
      <c r="J112" s="398">
        <f t="shared" si="35"/>
        <v>0</v>
      </c>
    </row>
    <row r="113" spans="1:11" ht="15" customHeight="1" x14ac:dyDescent="0.25">
      <c r="A113" s="69" t="s">
        <v>527</v>
      </c>
      <c r="B113" s="2" t="s">
        <v>10</v>
      </c>
      <c r="C113" s="2">
        <v>13</v>
      </c>
      <c r="D113" s="218" t="s">
        <v>213</v>
      </c>
      <c r="E113" s="219" t="s">
        <v>12</v>
      </c>
      <c r="F113" s="220" t="s">
        <v>360</v>
      </c>
      <c r="G113" s="2"/>
      <c r="H113" s="398">
        <f>SUM(H114)</f>
        <v>51136</v>
      </c>
      <c r="I113" s="398">
        <f t="shared" si="35"/>
        <v>0</v>
      </c>
      <c r="J113" s="398">
        <f t="shared" si="35"/>
        <v>0</v>
      </c>
      <c r="K113" s="271"/>
    </row>
    <row r="114" spans="1:11" ht="32.25" customHeight="1" x14ac:dyDescent="0.25">
      <c r="A114" s="89" t="s">
        <v>415</v>
      </c>
      <c r="B114" s="2" t="s">
        <v>10</v>
      </c>
      <c r="C114" s="2">
        <v>13</v>
      </c>
      <c r="D114" s="218" t="s">
        <v>213</v>
      </c>
      <c r="E114" s="219" t="s">
        <v>12</v>
      </c>
      <c r="F114" s="238" t="s">
        <v>414</v>
      </c>
      <c r="G114" s="2"/>
      <c r="H114" s="398">
        <f>SUM(H115)</f>
        <v>51136</v>
      </c>
      <c r="I114" s="398">
        <f t="shared" si="35"/>
        <v>0</v>
      </c>
      <c r="J114" s="398">
        <f t="shared" si="35"/>
        <v>0</v>
      </c>
    </row>
    <row r="115" spans="1:11" ht="15.75" customHeight="1" x14ac:dyDescent="0.25">
      <c r="A115" s="90" t="s">
        <v>21</v>
      </c>
      <c r="B115" s="2" t="s">
        <v>10</v>
      </c>
      <c r="C115" s="2">
        <v>13</v>
      </c>
      <c r="D115" s="218" t="s">
        <v>213</v>
      </c>
      <c r="E115" s="219" t="s">
        <v>12</v>
      </c>
      <c r="F115" s="238" t="s">
        <v>414</v>
      </c>
      <c r="G115" s="2" t="s">
        <v>66</v>
      </c>
      <c r="H115" s="400">
        <f>SUM(прил4!I730)</f>
        <v>51136</v>
      </c>
      <c r="I115" s="400">
        <f>SUM(прил4!J730)</f>
        <v>0</v>
      </c>
      <c r="J115" s="400">
        <f>SUM(прил4!K730)</f>
        <v>0</v>
      </c>
    </row>
    <row r="116" spans="1:11" ht="49.5" customHeight="1" x14ac:dyDescent="0.25">
      <c r="A116" s="27" t="s">
        <v>117</v>
      </c>
      <c r="B116" s="28" t="s">
        <v>10</v>
      </c>
      <c r="C116" s="30">
        <v>13</v>
      </c>
      <c r="D116" s="221" t="s">
        <v>384</v>
      </c>
      <c r="E116" s="222" t="s">
        <v>359</v>
      </c>
      <c r="F116" s="223" t="s">
        <v>360</v>
      </c>
      <c r="G116" s="28"/>
      <c r="H116" s="397">
        <f>SUM(H117)</f>
        <v>3000</v>
      </c>
      <c r="I116" s="397">
        <f t="shared" ref="I116:J119" si="36">SUM(I117)</f>
        <v>3000</v>
      </c>
      <c r="J116" s="397">
        <f t="shared" si="36"/>
        <v>3000</v>
      </c>
    </row>
    <row r="117" spans="1:11" ht="63" customHeight="1" x14ac:dyDescent="0.25">
      <c r="A117" s="54" t="s">
        <v>118</v>
      </c>
      <c r="B117" s="2" t="s">
        <v>10</v>
      </c>
      <c r="C117" s="337">
        <v>13</v>
      </c>
      <c r="D117" s="236" t="s">
        <v>180</v>
      </c>
      <c r="E117" s="237" t="s">
        <v>359</v>
      </c>
      <c r="F117" s="238" t="s">
        <v>360</v>
      </c>
      <c r="G117" s="2"/>
      <c r="H117" s="398">
        <f>SUM(H118)</f>
        <v>3000</v>
      </c>
      <c r="I117" s="398">
        <f t="shared" si="36"/>
        <v>3000</v>
      </c>
      <c r="J117" s="398">
        <f t="shared" si="36"/>
        <v>3000</v>
      </c>
    </row>
    <row r="118" spans="1:11" ht="47.25" customHeight="1" x14ac:dyDescent="0.25">
      <c r="A118" s="54" t="s">
        <v>385</v>
      </c>
      <c r="B118" s="2" t="s">
        <v>10</v>
      </c>
      <c r="C118" s="337">
        <v>13</v>
      </c>
      <c r="D118" s="236" t="s">
        <v>180</v>
      </c>
      <c r="E118" s="237" t="s">
        <v>10</v>
      </c>
      <c r="F118" s="238" t="s">
        <v>360</v>
      </c>
      <c r="G118" s="2"/>
      <c r="H118" s="398">
        <f>SUM(H119)</f>
        <v>3000</v>
      </c>
      <c r="I118" s="398">
        <f t="shared" si="36"/>
        <v>3000</v>
      </c>
      <c r="J118" s="398">
        <f t="shared" si="36"/>
        <v>3000</v>
      </c>
    </row>
    <row r="119" spans="1:11" ht="17.25" customHeight="1" x14ac:dyDescent="0.25">
      <c r="A119" s="84" t="s">
        <v>387</v>
      </c>
      <c r="B119" s="2" t="s">
        <v>10</v>
      </c>
      <c r="C119" s="337">
        <v>13</v>
      </c>
      <c r="D119" s="236" t="s">
        <v>180</v>
      </c>
      <c r="E119" s="237" t="s">
        <v>10</v>
      </c>
      <c r="F119" s="238" t="s">
        <v>386</v>
      </c>
      <c r="G119" s="2"/>
      <c r="H119" s="398">
        <f>SUM(H120)</f>
        <v>3000</v>
      </c>
      <c r="I119" s="398">
        <f t="shared" si="36"/>
        <v>3000</v>
      </c>
      <c r="J119" s="398">
        <f t="shared" si="36"/>
        <v>3000</v>
      </c>
    </row>
    <row r="120" spans="1:11" ht="32.25" customHeight="1" x14ac:dyDescent="0.25">
      <c r="A120" s="89" t="s">
        <v>505</v>
      </c>
      <c r="B120" s="2" t="s">
        <v>10</v>
      </c>
      <c r="C120" s="337">
        <v>13</v>
      </c>
      <c r="D120" s="236" t="s">
        <v>180</v>
      </c>
      <c r="E120" s="237" t="s">
        <v>10</v>
      </c>
      <c r="F120" s="238" t="s">
        <v>386</v>
      </c>
      <c r="G120" s="2" t="s">
        <v>16</v>
      </c>
      <c r="H120" s="399">
        <f>SUM(прил4!I111)</f>
        <v>3000</v>
      </c>
      <c r="I120" s="399">
        <f>SUM(прил4!J111)</f>
        <v>3000</v>
      </c>
      <c r="J120" s="399">
        <f>SUM(прил4!K111)</f>
        <v>3000</v>
      </c>
    </row>
    <row r="121" spans="1:11" ht="48" customHeight="1" x14ac:dyDescent="0.25">
      <c r="A121" s="75" t="s">
        <v>166</v>
      </c>
      <c r="B121" s="28" t="s">
        <v>10</v>
      </c>
      <c r="C121" s="30">
        <v>13</v>
      </c>
      <c r="D121" s="221" t="s">
        <v>410</v>
      </c>
      <c r="E121" s="222" t="s">
        <v>359</v>
      </c>
      <c r="F121" s="223" t="s">
        <v>360</v>
      </c>
      <c r="G121" s="28"/>
      <c r="H121" s="397">
        <f>SUM(H122+H126)</f>
        <v>153408</v>
      </c>
      <c r="I121" s="397">
        <f t="shared" ref="I121:J121" si="37">SUM(I122+I126)</f>
        <v>0</v>
      </c>
      <c r="J121" s="397">
        <f t="shared" si="37"/>
        <v>0</v>
      </c>
    </row>
    <row r="122" spans="1:11" ht="79.5" customHeight="1" x14ac:dyDescent="0.25">
      <c r="A122" s="84" t="s">
        <v>219</v>
      </c>
      <c r="B122" s="2" t="s">
        <v>10</v>
      </c>
      <c r="C122" s="337">
        <v>13</v>
      </c>
      <c r="D122" s="236" t="s">
        <v>218</v>
      </c>
      <c r="E122" s="237" t="s">
        <v>359</v>
      </c>
      <c r="F122" s="238" t="s">
        <v>360</v>
      </c>
      <c r="G122" s="2"/>
      <c r="H122" s="398">
        <f>SUM(H123)</f>
        <v>51136</v>
      </c>
      <c r="I122" s="398">
        <f t="shared" ref="I122:J124" si="38">SUM(I123)</f>
        <v>0</v>
      </c>
      <c r="J122" s="398">
        <f t="shared" si="38"/>
        <v>0</v>
      </c>
    </row>
    <row r="123" spans="1:11" ht="48.75" customHeight="1" x14ac:dyDescent="0.25">
      <c r="A123" s="3" t="s">
        <v>411</v>
      </c>
      <c r="B123" s="2" t="s">
        <v>10</v>
      </c>
      <c r="C123" s="337">
        <v>13</v>
      </c>
      <c r="D123" s="236" t="s">
        <v>218</v>
      </c>
      <c r="E123" s="237" t="s">
        <v>10</v>
      </c>
      <c r="F123" s="238" t="s">
        <v>360</v>
      </c>
      <c r="G123" s="2"/>
      <c r="H123" s="398">
        <f>SUM(H124)</f>
        <v>51136</v>
      </c>
      <c r="I123" s="398">
        <f t="shared" si="38"/>
        <v>0</v>
      </c>
      <c r="J123" s="398">
        <f t="shared" si="38"/>
        <v>0</v>
      </c>
    </row>
    <row r="124" spans="1:11" ht="33.75" customHeight="1" x14ac:dyDescent="0.25">
      <c r="A124" s="89" t="s">
        <v>415</v>
      </c>
      <c r="B124" s="2" t="s">
        <v>10</v>
      </c>
      <c r="C124" s="337">
        <v>13</v>
      </c>
      <c r="D124" s="236" t="s">
        <v>218</v>
      </c>
      <c r="E124" s="237" t="s">
        <v>10</v>
      </c>
      <c r="F124" s="238" t="s">
        <v>414</v>
      </c>
      <c r="G124" s="2"/>
      <c r="H124" s="398">
        <f>SUM(H125)</f>
        <v>51136</v>
      </c>
      <c r="I124" s="398">
        <f t="shared" si="38"/>
        <v>0</v>
      </c>
      <c r="J124" s="398">
        <f t="shared" si="38"/>
        <v>0</v>
      </c>
    </row>
    <row r="125" spans="1:11" ht="18" customHeight="1" x14ac:dyDescent="0.25">
      <c r="A125" s="90" t="s">
        <v>21</v>
      </c>
      <c r="B125" s="2" t="s">
        <v>10</v>
      </c>
      <c r="C125" s="337">
        <v>13</v>
      </c>
      <c r="D125" s="236" t="s">
        <v>218</v>
      </c>
      <c r="E125" s="237" t="s">
        <v>10</v>
      </c>
      <c r="F125" s="238" t="s">
        <v>414</v>
      </c>
      <c r="G125" s="2" t="s">
        <v>66</v>
      </c>
      <c r="H125" s="399">
        <f>SUM(прил4!I116)</f>
        <v>51136</v>
      </c>
      <c r="I125" s="399">
        <f>SUM(прил4!J116)</f>
        <v>0</v>
      </c>
      <c r="J125" s="399">
        <f>SUM(прил4!K116)</f>
        <v>0</v>
      </c>
    </row>
    <row r="126" spans="1:11" ht="80.25" customHeight="1" x14ac:dyDescent="0.25">
      <c r="A126" s="84" t="s">
        <v>167</v>
      </c>
      <c r="B126" s="2" t="s">
        <v>10</v>
      </c>
      <c r="C126" s="337">
        <v>13</v>
      </c>
      <c r="D126" s="236" t="s">
        <v>194</v>
      </c>
      <c r="E126" s="237" t="s">
        <v>359</v>
      </c>
      <c r="F126" s="238" t="s">
        <v>360</v>
      </c>
      <c r="G126" s="2"/>
      <c r="H126" s="398">
        <f>SUM(H127)</f>
        <v>102272</v>
      </c>
      <c r="I126" s="398">
        <f t="shared" ref="I126:J128" si="39">SUM(I127)</f>
        <v>0</v>
      </c>
      <c r="J126" s="398">
        <f t="shared" si="39"/>
        <v>0</v>
      </c>
    </row>
    <row r="127" spans="1:11" ht="32.25" customHeight="1" x14ac:dyDescent="0.25">
      <c r="A127" s="3" t="s">
        <v>416</v>
      </c>
      <c r="B127" s="2" t="s">
        <v>10</v>
      </c>
      <c r="C127" s="337">
        <v>13</v>
      </c>
      <c r="D127" s="236" t="s">
        <v>194</v>
      </c>
      <c r="E127" s="237" t="s">
        <v>10</v>
      </c>
      <c r="F127" s="238" t="s">
        <v>360</v>
      </c>
      <c r="G127" s="2"/>
      <c r="H127" s="398">
        <f>SUM(H128)</f>
        <v>102272</v>
      </c>
      <c r="I127" s="398">
        <f t="shared" si="39"/>
        <v>0</v>
      </c>
      <c r="J127" s="398">
        <f t="shared" si="39"/>
        <v>0</v>
      </c>
    </row>
    <row r="128" spans="1:11" ht="32.25" customHeight="1" x14ac:dyDescent="0.25">
      <c r="A128" s="89" t="s">
        <v>415</v>
      </c>
      <c r="B128" s="2" t="s">
        <v>10</v>
      </c>
      <c r="C128" s="337">
        <v>13</v>
      </c>
      <c r="D128" s="236" t="s">
        <v>194</v>
      </c>
      <c r="E128" s="237" t="s">
        <v>10</v>
      </c>
      <c r="F128" s="238" t="s">
        <v>414</v>
      </c>
      <c r="G128" s="2"/>
      <c r="H128" s="398">
        <f>SUM(H129)</f>
        <v>102272</v>
      </c>
      <c r="I128" s="398">
        <f t="shared" si="39"/>
        <v>0</v>
      </c>
      <c r="J128" s="398">
        <f t="shared" si="39"/>
        <v>0</v>
      </c>
    </row>
    <row r="129" spans="1:10" ht="17.25" customHeight="1" x14ac:dyDescent="0.25">
      <c r="A129" s="90" t="s">
        <v>21</v>
      </c>
      <c r="B129" s="2" t="s">
        <v>10</v>
      </c>
      <c r="C129" s="337">
        <v>13</v>
      </c>
      <c r="D129" s="236" t="s">
        <v>194</v>
      </c>
      <c r="E129" s="237" t="s">
        <v>10</v>
      </c>
      <c r="F129" s="238" t="s">
        <v>414</v>
      </c>
      <c r="G129" s="2" t="s">
        <v>66</v>
      </c>
      <c r="H129" s="399">
        <f>SUM(прил4!I120)</f>
        <v>102272</v>
      </c>
      <c r="I129" s="399">
        <f>SUM(прил4!J120)</f>
        <v>0</v>
      </c>
      <c r="J129" s="399">
        <f>SUM(прил4!K120)</f>
        <v>0</v>
      </c>
    </row>
    <row r="130" spans="1:10" ht="31.5" customHeight="1" x14ac:dyDescent="0.25">
      <c r="A130" s="75" t="s">
        <v>110</v>
      </c>
      <c r="B130" s="28" t="s">
        <v>10</v>
      </c>
      <c r="C130" s="28">
        <v>13</v>
      </c>
      <c r="D130" s="215" t="s">
        <v>371</v>
      </c>
      <c r="E130" s="216" t="s">
        <v>359</v>
      </c>
      <c r="F130" s="217" t="s">
        <v>360</v>
      </c>
      <c r="G130" s="28"/>
      <c r="H130" s="397">
        <f>SUM(H131)</f>
        <v>36500</v>
      </c>
      <c r="I130" s="397">
        <f t="shared" ref="I130:J133" si="40">SUM(I131)</f>
        <v>0</v>
      </c>
      <c r="J130" s="397">
        <f t="shared" si="40"/>
        <v>0</v>
      </c>
    </row>
    <row r="131" spans="1:10" ht="63" customHeight="1" x14ac:dyDescent="0.25">
      <c r="A131" s="76" t="s">
        <v>474</v>
      </c>
      <c r="B131" s="2" t="s">
        <v>10</v>
      </c>
      <c r="C131" s="2">
        <v>13</v>
      </c>
      <c r="D131" s="218" t="s">
        <v>473</v>
      </c>
      <c r="E131" s="219" t="s">
        <v>359</v>
      </c>
      <c r="F131" s="220" t="s">
        <v>360</v>
      </c>
      <c r="G131" s="2"/>
      <c r="H131" s="398">
        <f>SUM(H132)</f>
        <v>36500</v>
      </c>
      <c r="I131" s="398">
        <f t="shared" si="40"/>
        <v>0</v>
      </c>
      <c r="J131" s="398">
        <f t="shared" si="40"/>
        <v>0</v>
      </c>
    </row>
    <row r="132" spans="1:10" ht="33" customHeight="1" x14ac:dyDescent="0.25">
      <c r="A132" s="76" t="s">
        <v>475</v>
      </c>
      <c r="B132" s="2" t="s">
        <v>10</v>
      </c>
      <c r="C132" s="2">
        <v>13</v>
      </c>
      <c r="D132" s="218" t="s">
        <v>473</v>
      </c>
      <c r="E132" s="219" t="s">
        <v>10</v>
      </c>
      <c r="F132" s="220" t="s">
        <v>360</v>
      </c>
      <c r="G132" s="2"/>
      <c r="H132" s="398">
        <f>SUM(H133)</f>
        <v>36500</v>
      </c>
      <c r="I132" s="398">
        <f t="shared" si="40"/>
        <v>0</v>
      </c>
      <c r="J132" s="398">
        <f t="shared" si="40"/>
        <v>0</v>
      </c>
    </row>
    <row r="133" spans="1:10" ht="17.25" customHeight="1" x14ac:dyDescent="0.25">
      <c r="A133" s="88" t="s">
        <v>477</v>
      </c>
      <c r="B133" s="2" t="s">
        <v>10</v>
      </c>
      <c r="C133" s="2">
        <v>13</v>
      </c>
      <c r="D133" s="218" t="s">
        <v>473</v>
      </c>
      <c r="E133" s="219" t="s">
        <v>10</v>
      </c>
      <c r="F133" s="220" t="s">
        <v>476</v>
      </c>
      <c r="G133" s="2"/>
      <c r="H133" s="398">
        <f>SUM(H134)</f>
        <v>36500</v>
      </c>
      <c r="I133" s="398">
        <f t="shared" si="40"/>
        <v>0</v>
      </c>
      <c r="J133" s="398">
        <f t="shared" si="40"/>
        <v>0</v>
      </c>
    </row>
    <row r="134" spans="1:10" ht="31.5" customHeight="1" x14ac:dyDescent="0.25">
      <c r="A134" s="89" t="s">
        <v>505</v>
      </c>
      <c r="B134" s="2" t="s">
        <v>10</v>
      </c>
      <c r="C134" s="2">
        <v>13</v>
      </c>
      <c r="D134" s="218" t="s">
        <v>473</v>
      </c>
      <c r="E134" s="219" t="s">
        <v>10</v>
      </c>
      <c r="F134" s="220" t="s">
        <v>476</v>
      </c>
      <c r="G134" s="2" t="s">
        <v>16</v>
      </c>
      <c r="H134" s="400">
        <f>SUM(прил4!I125)</f>
        <v>36500</v>
      </c>
      <c r="I134" s="400">
        <f>SUM(прил4!J125)</f>
        <v>0</v>
      </c>
      <c r="J134" s="400">
        <f>SUM(прил4!K125)</f>
        <v>0</v>
      </c>
    </row>
    <row r="135" spans="1:10" ht="50.25" customHeight="1" x14ac:dyDescent="0.25">
      <c r="A135" s="93" t="s">
        <v>122</v>
      </c>
      <c r="B135" s="28" t="s">
        <v>10</v>
      </c>
      <c r="C135" s="28">
        <v>13</v>
      </c>
      <c r="D135" s="215" t="s">
        <v>393</v>
      </c>
      <c r="E135" s="216" t="s">
        <v>359</v>
      </c>
      <c r="F135" s="217" t="s">
        <v>360</v>
      </c>
      <c r="G135" s="28"/>
      <c r="H135" s="397">
        <f>SUM(H136)</f>
        <v>51136</v>
      </c>
      <c r="I135" s="397">
        <f t="shared" ref="I135:J138" si="41">SUM(I136)</f>
        <v>0</v>
      </c>
      <c r="J135" s="397">
        <f t="shared" si="41"/>
        <v>0</v>
      </c>
    </row>
    <row r="136" spans="1:10" ht="63.75" customHeight="1" x14ac:dyDescent="0.25">
      <c r="A136" s="76" t="s">
        <v>123</v>
      </c>
      <c r="B136" s="2" t="s">
        <v>10</v>
      </c>
      <c r="C136" s="2">
        <v>13</v>
      </c>
      <c r="D136" s="257" t="s">
        <v>190</v>
      </c>
      <c r="E136" s="258" t="s">
        <v>359</v>
      </c>
      <c r="F136" s="259" t="s">
        <v>360</v>
      </c>
      <c r="G136" s="71"/>
      <c r="H136" s="401">
        <f>SUM(H137)</f>
        <v>51136</v>
      </c>
      <c r="I136" s="401">
        <f t="shared" si="41"/>
        <v>0</v>
      </c>
      <c r="J136" s="401">
        <f t="shared" si="41"/>
        <v>0</v>
      </c>
    </row>
    <row r="137" spans="1:10" ht="48" customHeight="1" x14ac:dyDescent="0.25">
      <c r="A137" s="76" t="s">
        <v>396</v>
      </c>
      <c r="B137" s="2" t="s">
        <v>10</v>
      </c>
      <c r="C137" s="2">
        <v>13</v>
      </c>
      <c r="D137" s="257" t="s">
        <v>190</v>
      </c>
      <c r="E137" s="258" t="s">
        <v>10</v>
      </c>
      <c r="F137" s="259" t="s">
        <v>360</v>
      </c>
      <c r="G137" s="71"/>
      <c r="H137" s="401">
        <f>SUM(H138)</f>
        <v>51136</v>
      </c>
      <c r="I137" s="401">
        <f t="shared" si="41"/>
        <v>0</v>
      </c>
      <c r="J137" s="401">
        <f t="shared" si="41"/>
        <v>0</v>
      </c>
    </row>
    <row r="138" spans="1:10" ht="30.75" customHeight="1" x14ac:dyDescent="0.25">
      <c r="A138" s="69" t="s">
        <v>415</v>
      </c>
      <c r="B138" s="2" t="s">
        <v>10</v>
      </c>
      <c r="C138" s="2">
        <v>13</v>
      </c>
      <c r="D138" s="257" t="s">
        <v>190</v>
      </c>
      <c r="E138" s="258" t="s">
        <v>10</v>
      </c>
      <c r="F138" s="259" t="s">
        <v>414</v>
      </c>
      <c r="G138" s="71"/>
      <c r="H138" s="401">
        <f>SUM(H139)</f>
        <v>51136</v>
      </c>
      <c r="I138" s="401">
        <f t="shared" si="41"/>
        <v>0</v>
      </c>
      <c r="J138" s="401">
        <f t="shared" si="41"/>
        <v>0</v>
      </c>
    </row>
    <row r="139" spans="1:10" ht="17.25" customHeight="1" x14ac:dyDescent="0.25">
      <c r="A139" s="91" t="s">
        <v>21</v>
      </c>
      <c r="B139" s="2" t="s">
        <v>10</v>
      </c>
      <c r="C139" s="2">
        <v>13</v>
      </c>
      <c r="D139" s="257" t="s">
        <v>190</v>
      </c>
      <c r="E139" s="258" t="s">
        <v>10</v>
      </c>
      <c r="F139" s="259" t="s">
        <v>414</v>
      </c>
      <c r="G139" s="71" t="s">
        <v>66</v>
      </c>
      <c r="H139" s="402">
        <f>SUM(прил4!I130)</f>
        <v>51136</v>
      </c>
      <c r="I139" s="402">
        <f>SUM(прил4!J130)</f>
        <v>0</v>
      </c>
      <c r="J139" s="402">
        <f>SUM(прил4!K130)</f>
        <v>0</v>
      </c>
    </row>
    <row r="140" spans="1:10" s="602" customFormat="1" ht="33.75" customHeight="1" x14ac:dyDescent="0.25">
      <c r="A140" s="27" t="s">
        <v>113</v>
      </c>
      <c r="B140" s="28" t="s">
        <v>10</v>
      </c>
      <c r="C140" s="30">
        <v>13</v>
      </c>
      <c r="D140" s="215" t="s">
        <v>196</v>
      </c>
      <c r="E140" s="216" t="s">
        <v>359</v>
      </c>
      <c r="F140" s="217" t="s">
        <v>360</v>
      </c>
      <c r="G140" s="28"/>
      <c r="H140" s="397">
        <f>SUM(H141)</f>
        <v>10464003</v>
      </c>
      <c r="I140" s="397">
        <f t="shared" ref="I140:J141" si="42">SUM(I141)</f>
        <v>9194777</v>
      </c>
      <c r="J140" s="397">
        <f t="shared" si="42"/>
        <v>9194777</v>
      </c>
    </row>
    <row r="141" spans="1:10" s="602" customFormat="1" ht="63" x14ac:dyDescent="0.25">
      <c r="A141" s="3" t="s">
        <v>114</v>
      </c>
      <c r="B141" s="2" t="s">
        <v>10</v>
      </c>
      <c r="C141" s="2">
        <v>13</v>
      </c>
      <c r="D141" s="218" t="s">
        <v>197</v>
      </c>
      <c r="E141" s="219" t="s">
        <v>359</v>
      </c>
      <c r="F141" s="220" t="s">
        <v>360</v>
      </c>
      <c r="G141" s="2"/>
      <c r="H141" s="398">
        <f>SUM(H142)</f>
        <v>10464003</v>
      </c>
      <c r="I141" s="398">
        <f t="shared" si="42"/>
        <v>9194777</v>
      </c>
      <c r="J141" s="398">
        <f t="shared" si="42"/>
        <v>9194777</v>
      </c>
    </row>
    <row r="142" spans="1:10" s="602" customFormat="1" ht="65.25" customHeight="1" x14ac:dyDescent="0.25">
      <c r="A142" s="3" t="s">
        <v>381</v>
      </c>
      <c r="B142" s="2" t="s">
        <v>10</v>
      </c>
      <c r="C142" s="2">
        <v>13</v>
      </c>
      <c r="D142" s="218" t="s">
        <v>197</v>
      </c>
      <c r="E142" s="219" t="s">
        <v>10</v>
      </c>
      <c r="F142" s="220" t="s">
        <v>360</v>
      </c>
      <c r="G142" s="2"/>
      <c r="H142" s="398">
        <f>SUM(H145+H143)</f>
        <v>10464003</v>
      </c>
      <c r="I142" s="398">
        <f t="shared" ref="I142:J142" si="43">SUM(I145+I143)</f>
        <v>9194777</v>
      </c>
      <c r="J142" s="398">
        <f t="shared" si="43"/>
        <v>9194777</v>
      </c>
    </row>
    <row r="143" spans="1:10" ht="33" customHeight="1" x14ac:dyDescent="0.25">
      <c r="A143" s="3" t="s">
        <v>144</v>
      </c>
      <c r="B143" s="2" t="s">
        <v>10</v>
      </c>
      <c r="C143" s="2">
        <v>13</v>
      </c>
      <c r="D143" s="218" t="s">
        <v>197</v>
      </c>
      <c r="E143" s="219" t="s">
        <v>10</v>
      </c>
      <c r="F143" s="220" t="s">
        <v>439</v>
      </c>
      <c r="G143" s="2"/>
      <c r="H143" s="398">
        <f>SUM(H144)</f>
        <v>100710</v>
      </c>
      <c r="I143" s="398">
        <f t="shared" ref="I143:J143" si="44">SUM(I144)</f>
        <v>86633</v>
      </c>
      <c r="J143" s="398">
        <f t="shared" si="44"/>
        <v>86633</v>
      </c>
    </row>
    <row r="144" spans="1:10" ht="47.25" x14ac:dyDescent="0.25">
      <c r="A144" s="84" t="s">
        <v>75</v>
      </c>
      <c r="B144" s="2" t="s">
        <v>10</v>
      </c>
      <c r="C144" s="2">
        <v>13</v>
      </c>
      <c r="D144" s="218" t="s">
        <v>197</v>
      </c>
      <c r="E144" s="219" t="s">
        <v>10</v>
      </c>
      <c r="F144" s="220" t="s">
        <v>439</v>
      </c>
      <c r="G144" s="2" t="s">
        <v>13</v>
      </c>
      <c r="H144" s="400">
        <f>SUM(прил4!I453)</f>
        <v>100710</v>
      </c>
      <c r="I144" s="400">
        <f>SUM(прил4!J453)</f>
        <v>86633</v>
      </c>
      <c r="J144" s="400">
        <f>SUM(прил4!K453)</f>
        <v>86633</v>
      </c>
    </row>
    <row r="145" spans="1:10" s="602" customFormat="1" ht="31.5" x14ac:dyDescent="0.25">
      <c r="A145" s="3" t="s">
        <v>83</v>
      </c>
      <c r="B145" s="2" t="s">
        <v>10</v>
      </c>
      <c r="C145" s="2">
        <v>13</v>
      </c>
      <c r="D145" s="218" t="s">
        <v>197</v>
      </c>
      <c r="E145" s="219" t="s">
        <v>10</v>
      </c>
      <c r="F145" s="220" t="s">
        <v>391</v>
      </c>
      <c r="G145" s="2"/>
      <c r="H145" s="398">
        <f>SUM(H146:H148)</f>
        <v>10363293</v>
      </c>
      <c r="I145" s="398">
        <f t="shared" ref="I145:J145" si="45">SUM(I146:I148)</f>
        <v>9108144</v>
      </c>
      <c r="J145" s="398">
        <f t="shared" si="45"/>
        <v>9108144</v>
      </c>
    </row>
    <row r="146" spans="1:10" s="602" customFormat="1" ht="47.25" x14ac:dyDescent="0.25">
      <c r="A146" s="84" t="s">
        <v>75</v>
      </c>
      <c r="B146" s="2" t="s">
        <v>10</v>
      </c>
      <c r="C146" s="2">
        <v>13</v>
      </c>
      <c r="D146" s="218" t="s">
        <v>197</v>
      </c>
      <c r="E146" s="219" t="s">
        <v>10</v>
      </c>
      <c r="F146" s="220" t="s">
        <v>391</v>
      </c>
      <c r="G146" s="2" t="s">
        <v>13</v>
      </c>
      <c r="H146" s="399">
        <f>SUM(прил4!I455)</f>
        <v>9724899</v>
      </c>
      <c r="I146" s="399">
        <f>SUM(прил4!J455)</f>
        <v>8493118</v>
      </c>
      <c r="J146" s="399">
        <f>SUM(прил4!K455)</f>
        <v>8493118</v>
      </c>
    </row>
    <row r="147" spans="1:10" s="602" customFormat="1" ht="31.5" x14ac:dyDescent="0.25">
      <c r="A147" s="545" t="s">
        <v>505</v>
      </c>
      <c r="B147" s="2" t="s">
        <v>10</v>
      </c>
      <c r="C147" s="2">
        <v>13</v>
      </c>
      <c r="D147" s="218" t="s">
        <v>197</v>
      </c>
      <c r="E147" s="219" t="s">
        <v>10</v>
      </c>
      <c r="F147" s="220" t="s">
        <v>391</v>
      </c>
      <c r="G147" s="2" t="s">
        <v>16</v>
      </c>
      <c r="H147" s="399">
        <f>SUM(прил4!I456)</f>
        <v>637894</v>
      </c>
      <c r="I147" s="399">
        <f>SUM(прил4!J456)</f>
        <v>614026</v>
      </c>
      <c r="J147" s="399">
        <f>SUM(прил4!K456)</f>
        <v>614026</v>
      </c>
    </row>
    <row r="148" spans="1:10" s="624" customFormat="1" ht="15.75" x14ac:dyDescent="0.25">
      <c r="A148" s="91" t="s">
        <v>21</v>
      </c>
      <c r="B148" s="2" t="s">
        <v>10</v>
      </c>
      <c r="C148" s="2">
        <v>13</v>
      </c>
      <c r="D148" s="218" t="s">
        <v>197</v>
      </c>
      <c r="E148" s="219" t="s">
        <v>10</v>
      </c>
      <c r="F148" s="220" t="s">
        <v>391</v>
      </c>
      <c r="G148" s="2" t="s">
        <v>17</v>
      </c>
      <c r="H148" s="399">
        <f>SUM(прил4!I457)</f>
        <v>500</v>
      </c>
      <c r="I148" s="399">
        <f>SUM(прил4!J457)</f>
        <v>1000</v>
      </c>
      <c r="J148" s="399">
        <f>SUM(прил4!K457)</f>
        <v>1000</v>
      </c>
    </row>
    <row r="149" spans="1:10" ht="31.5" x14ac:dyDescent="0.25">
      <c r="A149" s="75" t="s">
        <v>24</v>
      </c>
      <c r="B149" s="28" t="s">
        <v>10</v>
      </c>
      <c r="C149" s="30">
        <v>13</v>
      </c>
      <c r="D149" s="221" t="s">
        <v>181</v>
      </c>
      <c r="E149" s="222" t="s">
        <v>359</v>
      </c>
      <c r="F149" s="223" t="s">
        <v>360</v>
      </c>
      <c r="G149" s="28"/>
      <c r="H149" s="397">
        <f>SUM(H150)</f>
        <v>3046688</v>
      </c>
      <c r="I149" s="397">
        <f t="shared" ref="I149:J149" si="46">SUM(I150)</f>
        <v>46687</v>
      </c>
      <c r="J149" s="397">
        <f t="shared" si="46"/>
        <v>46687</v>
      </c>
    </row>
    <row r="150" spans="1:10" ht="17.25" customHeight="1" x14ac:dyDescent="0.25">
      <c r="A150" s="84" t="s">
        <v>82</v>
      </c>
      <c r="B150" s="2" t="s">
        <v>10</v>
      </c>
      <c r="C150" s="337">
        <v>13</v>
      </c>
      <c r="D150" s="236" t="s">
        <v>182</v>
      </c>
      <c r="E150" s="237" t="s">
        <v>359</v>
      </c>
      <c r="F150" s="238" t="s">
        <v>360</v>
      </c>
      <c r="G150" s="2"/>
      <c r="H150" s="398">
        <f>SUM(H153+H156+H151)</f>
        <v>3046688</v>
      </c>
      <c r="I150" s="398">
        <f t="shared" ref="I150:J150" si="47">SUM(I153+I156+I151)</f>
        <v>46687</v>
      </c>
      <c r="J150" s="398">
        <f t="shared" si="47"/>
        <v>46687</v>
      </c>
    </row>
    <row r="151" spans="1:10" s="576" customFormat="1" ht="17.25" hidden="1" customHeight="1" x14ac:dyDescent="0.25">
      <c r="A151" s="3" t="s">
        <v>93</v>
      </c>
      <c r="B151" s="2" t="s">
        <v>10</v>
      </c>
      <c r="C151" s="577">
        <v>13</v>
      </c>
      <c r="D151" s="236" t="s">
        <v>182</v>
      </c>
      <c r="E151" s="237" t="s">
        <v>359</v>
      </c>
      <c r="F151" s="238" t="s">
        <v>382</v>
      </c>
      <c r="G151" s="2"/>
      <c r="H151" s="398">
        <f>SUM(H152)</f>
        <v>0</v>
      </c>
      <c r="I151" s="398">
        <f t="shared" ref="I151:J151" si="48">SUM(I152)</f>
        <v>0</v>
      </c>
      <c r="J151" s="398">
        <f t="shared" si="48"/>
        <v>0</v>
      </c>
    </row>
    <row r="152" spans="1:10" s="576" customFormat="1" ht="31.5" hidden="1" x14ac:dyDescent="0.25">
      <c r="A152" s="89" t="s">
        <v>505</v>
      </c>
      <c r="B152" s="2" t="s">
        <v>10</v>
      </c>
      <c r="C152" s="577">
        <v>13</v>
      </c>
      <c r="D152" s="236" t="s">
        <v>182</v>
      </c>
      <c r="E152" s="237" t="s">
        <v>359</v>
      </c>
      <c r="F152" s="238" t="s">
        <v>382</v>
      </c>
      <c r="G152" s="2" t="s">
        <v>16</v>
      </c>
      <c r="H152" s="400">
        <f>SUM(прил4!I134)</f>
        <v>0</v>
      </c>
      <c r="I152" s="400">
        <f>SUM(прил4!J134)</f>
        <v>0</v>
      </c>
      <c r="J152" s="400">
        <f>SUM(прил4!K134)</f>
        <v>0</v>
      </c>
    </row>
    <row r="153" spans="1:10" ht="16.5" customHeight="1" x14ac:dyDescent="0.25">
      <c r="A153" s="3" t="s">
        <v>94</v>
      </c>
      <c r="B153" s="2" t="s">
        <v>10</v>
      </c>
      <c r="C153" s="337">
        <v>13</v>
      </c>
      <c r="D153" s="236" t="s">
        <v>182</v>
      </c>
      <c r="E153" s="237" t="s">
        <v>359</v>
      </c>
      <c r="F153" s="238" t="s">
        <v>388</v>
      </c>
      <c r="G153" s="2"/>
      <c r="H153" s="398">
        <f>SUM(H154:H155)</f>
        <v>3046688</v>
      </c>
      <c r="I153" s="398">
        <f t="shared" ref="I153:J153" si="49">SUM(I154:I155)</f>
        <v>46687</v>
      </c>
      <c r="J153" s="398">
        <f t="shared" si="49"/>
        <v>46687</v>
      </c>
    </row>
    <row r="154" spans="1:10" ht="31.5" hidden="1" customHeight="1" x14ac:dyDescent="0.25">
      <c r="A154" s="89" t="s">
        <v>505</v>
      </c>
      <c r="B154" s="2" t="s">
        <v>10</v>
      </c>
      <c r="C154" s="337">
        <v>13</v>
      </c>
      <c r="D154" s="236" t="s">
        <v>182</v>
      </c>
      <c r="E154" s="237" t="s">
        <v>359</v>
      </c>
      <c r="F154" s="238" t="s">
        <v>388</v>
      </c>
      <c r="G154" s="2" t="s">
        <v>16</v>
      </c>
      <c r="H154" s="399">
        <f>SUM(прил4!I136)</f>
        <v>3000000</v>
      </c>
      <c r="I154" s="399">
        <f>SUM(прил4!J136)</f>
        <v>0</v>
      </c>
      <c r="J154" s="399">
        <f>SUM(прил4!K136)</f>
        <v>0</v>
      </c>
    </row>
    <row r="155" spans="1:10" ht="15.75" customHeight="1" x14ac:dyDescent="0.25">
      <c r="A155" s="3" t="s">
        <v>18</v>
      </c>
      <c r="B155" s="2" t="s">
        <v>10</v>
      </c>
      <c r="C155" s="337">
        <v>13</v>
      </c>
      <c r="D155" s="236" t="s">
        <v>182</v>
      </c>
      <c r="E155" s="237" t="s">
        <v>359</v>
      </c>
      <c r="F155" s="238" t="s">
        <v>388</v>
      </c>
      <c r="G155" s="2" t="s">
        <v>17</v>
      </c>
      <c r="H155" s="399">
        <f>SUM(прил4!I461)+прил4!I137</f>
        <v>46688</v>
      </c>
      <c r="I155" s="399">
        <f>SUM(прил4!J461)+прил4!J137</f>
        <v>46687</v>
      </c>
      <c r="J155" s="399">
        <f>SUM(прил4!K461)+прил4!K137</f>
        <v>46687</v>
      </c>
    </row>
    <row r="156" spans="1:10" s="490" customFormat="1" ht="33" hidden="1" customHeight="1" x14ac:dyDescent="0.25">
      <c r="A156" s="3" t="s">
        <v>622</v>
      </c>
      <c r="B156" s="2" t="s">
        <v>10</v>
      </c>
      <c r="C156" s="491">
        <v>13</v>
      </c>
      <c r="D156" s="236" t="s">
        <v>182</v>
      </c>
      <c r="E156" s="237" t="s">
        <v>359</v>
      </c>
      <c r="F156" s="238" t="s">
        <v>621</v>
      </c>
      <c r="G156" s="2"/>
      <c r="H156" s="398">
        <f>SUM(H157)</f>
        <v>0</v>
      </c>
      <c r="I156" s="398">
        <f t="shared" ref="I156:J156" si="50">SUM(I157)</f>
        <v>0</v>
      </c>
      <c r="J156" s="398">
        <f t="shared" si="50"/>
        <v>0</v>
      </c>
    </row>
    <row r="157" spans="1:10" s="490" customFormat="1" ht="31.5" hidden="1" customHeight="1" x14ac:dyDescent="0.25">
      <c r="A157" s="89" t="s">
        <v>505</v>
      </c>
      <c r="B157" s="2" t="s">
        <v>10</v>
      </c>
      <c r="C157" s="491">
        <v>13</v>
      </c>
      <c r="D157" s="236" t="s">
        <v>182</v>
      </c>
      <c r="E157" s="237" t="s">
        <v>359</v>
      </c>
      <c r="F157" s="238" t="s">
        <v>621</v>
      </c>
      <c r="G157" s="2" t="s">
        <v>16</v>
      </c>
      <c r="H157" s="399">
        <f>SUM(прил4!I139)</f>
        <v>0</v>
      </c>
      <c r="I157" s="399">
        <f>SUM(прил4!J139)</f>
        <v>0</v>
      </c>
      <c r="J157" s="399">
        <f>SUM(прил4!K139)</f>
        <v>0</v>
      </c>
    </row>
    <row r="158" spans="1:10" ht="18.75" customHeight="1" x14ac:dyDescent="0.25">
      <c r="A158" s="75" t="s">
        <v>164</v>
      </c>
      <c r="B158" s="28" t="s">
        <v>10</v>
      </c>
      <c r="C158" s="30">
        <v>13</v>
      </c>
      <c r="D158" s="221" t="s">
        <v>183</v>
      </c>
      <c r="E158" s="222" t="s">
        <v>359</v>
      </c>
      <c r="F158" s="223" t="s">
        <v>360</v>
      </c>
      <c r="G158" s="28"/>
      <c r="H158" s="397">
        <f>SUM(H159)</f>
        <v>808926</v>
      </c>
      <c r="I158" s="397">
        <f t="shared" ref="I158:J158" si="51">SUM(I159)</f>
        <v>791470</v>
      </c>
      <c r="J158" s="397">
        <f t="shared" si="51"/>
        <v>817470</v>
      </c>
    </row>
    <row r="159" spans="1:10" ht="16.5" customHeight="1" x14ac:dyDescent="0.25">
      <c r="A159" s="84" t="s">
        <v>163</v>
      </c>
      <c r="B159" s="2" t="s">
        <v>10</v>
      </c>
      <c r="C159" s="337">
        <v>13</v>
      </c>
      <c r="D159" s="236" t="s">
        <v>184</v>
      </c>
      <c r="E159" s="237" t="s">
        <v>359</v>
      </c>
      <c r="F159" s="238" t="s">
        <v>360</v>
      </c>
      <c r="G159" s="2"/>
      <c r="H159" s="398">
        <f>SUM(H160+H169+H167+H164+H162)</f>
        <v>808926</v>
      </c>
      <c r="I159" s="398">
        <f t="shared" ref="I159:J159" si="52">SUM(I160+I169+I167+I164+I162)</f>
        <v>791470</v>
      </c>
      <c r="J159" s="398">
        <f t="shared" si="52"/>
        <v>817470</v>
      </c>
    </row>
    <row r="160" spans="1:10" ht="47.25" customHeight="1" x14ac:dyDescent="0.25">
      <c r="A160" s="84" t="s">
        <v>600</v>
      </c>
      <c r="B160" s="2" t="s">
        <v>10</v>
      </c>
      <c r="C160" s="337">
        <v>13</v>
      </c>
      <c r="D160" s="236" t="s">
        <v>184</v>
      </c>
      <c r="E160" s="237" t="s">
        <v>359</v>
      </c>
      <c r="F160" s="345">
        <v>12712</v>
      </c>
      <c r="G160" s="2"/>
      <c r="H160" s="398">
        <f>SUM(H161)</f>
        <v>33470</v>
      </c>
      <c r="I160" s="398">
        <f t="shared" ref="I160:J160" si="53">SUM(I161)</f>
        <v>33470</v>
      </c>
      <c r="J160" s="398">
        <f t="shared" si="53"/>
        <v>33470</v>
      </c>
    </row>
    <row r="161" spans="1:10" ht="48.75" customHeight="1" x14ac:dyDescent="0.25">
      <c r="A161" s="84" t="s">
        <v>75</v>
      </c>
      <c r="B161" s="2" t="s">
        <v>10</v>
      </c>
      <c r="C161" s="337">
        <v>13</v>
      </c>
      <c r="D161" s="236" t="s">
        <v>184</v>
      </c>
      <c r="E161" s="237" t="s">
        <v>359</v>
      </c>
      <c r="F161" s="345">
        <v>12712</v>
      </c>
      <c r="G161" s="2" t="s">
        <v>13</v>
      </c>
      <c r="H161" s="400">
        <f>SUM(прил4!I143)</f>
        <v>33470</v>
      </c>
      <c r="I161" s="400">
        <f>SUM(прил4!J143)</f>
        <v>33470</v>
      </c>
      <c r="J161" s="400">
        <f>SUM(прил4!K143)</f>
        <v>33470</v>
      </c>
    </row>
    <row r="162" spans="1:10" s="566" customFormat="1" ht="18.75" hidden="1" customHeight="1" x14ac:dyDescent="0.25">
      <c r="A162" s="552" t="s">
        <v>696</v>
      </c>
      <c r="B162" s="2" t="s">
        <v>10</v>
      </c>
      <c r="C162" s="567">
        <v>13</v>
      </c>
      <c r="D162" s="236" t="s">
        <v>184</v>
      </c>
      <c r="E162" s="237" t="s">
        <v>359</v>
      </c>
      <c r="F162" s="345">
        <v>54690</v>
      </c>
      <c r="G162" s="2"/>
      <c r="H162" s="398">
        <f>SUM(H163)</f>
        <v>0</v>
      </c>
      <c r="I162" s="398">
        <f t="shared" ref="I162:J162" si="54">SUM(I163)</f>
        <v>0</v>
      </c>
      <c r="J162" s="398">
        <f t="shared" si="54"/>
        <v>0</v>
      </c>
    </row>
    <row r="163" spans="1:10" s="566" customFormat="1" ht="33.75" hidden="1" customHeight="1" x14ac:dyDescent="0.25">
      <c r="A163" s="545" t="s">
        <v>505</v>
      </c>
      <c r="B163" s="2" t="s">
        <v>10</v>
      </c>
      <c r="C163" s="567">
        <v>13</v>
      </c>
      <c r="D163" s="236" t="s">
        <v>184</v>
      </c>
      <c r="E163" s="237" t="s">
        <v>359</v>
      </c>
      <c r="F163" s="345">
        <v>54690</v>
      </c>
      <c r="G163" s="2" t="s">
        <v>16</v>
      </c>
      <c r="H163" s="400">
        <f>SUM(прил4!I145)</f>
        <v>0</v>
      </c>
      <c r="I163" s="400">
        <f>SUM(прил4!J145)</f>
        <v>0</v>
      </c>
      <c r="J163" s="400">
        <f>SUM(прил4!K145)</f>
        <v>0</v>
      </c>
    </row>
    <row r="164" spans="1:10" ht="34.5" customHeight="1" x14ac:dyDescent="0.25">
      <c r="A164" s="90" t="s">
        <v>583</v>
      </c>
      <c r="B164" s="2" t="s">
        <v>10</v>
      </c>
      <c r="C164" s="337">
        <v>13</v>
      </c>
      <c r="D164" s="236" t="s">
        <v>184</v>
      </c>
      <c r="E164" s="237" t="s">
        <v>359</v>
      </c>
      <c r="F164" s="238" t="s">
        <v>390</v>
      </c>
      <c r="G164" s="2"/>
      <c r="H164" s="398">
        <f>SUM(H165:H166)</f>
        <v>651000</v>
      </c>
      <c r="I164" s="398">
        <f t="shared" ref="I164:J164" si="55">SUM(I165:I166)</f>
        <v>688000</v>
      </c>
      <c r="J164" s="398">
        <f t="shared" si="55"/>
        <v>714000</v>
      </c>
    </row>
    <row r="165" spans="1:10" ht="47.25" customHeight="1" x14ac:dyDescent="0.25">
      <c r="A165" s="84" t="s">
        <v>75</v>
      </c>
      <c r="B165" s="2" t="s">
        <v>10</v>
      </c>
      <c r="C165" s="337">
        <v>13</v>
      </c>
      <c r="D165" s="236" t="s">
        <v>184</v>
      </c>
      <c r="E165" s="237" t="s">
        <v>359</v>
      </c>
      <c r="F165" s="238" t="s">
        <v>390</v>
      </c>
      <c r="G165" s="2" t="s">
        <v>13</v>
      </c>
      <c r="H165" s="399">
        <f>SUM(прил4!I147)</f>
        <v>651000</v>
      </c>
      <c r="I165" s="399">
        <f>SUM(прил4!J147)</f>
        <v>688000</v>
      </c>
      <c r="J165" s="399">
        <f>SUM(прил4!K147)</f>
        <v>714000</v>
      </c>
    </row>
    <row r="166" spans="1:10" ht="33" hidden="1" customHeight="1" x14ac:dyDescent="0.25">
      <c r="A166" s="89" t="s">
        <v>505</v>
      </c>
      <c r="B166" s="2" t="s">
        <v>10</v>
      </c>
      <c r="C166" s="337">
        <v>13</v>
      </c>
      <c r="D166" s="236" t="s">
        <v>184</v>
      </c>
      <c r="E166" s="237" t="s">
        <v>359</v>
      </c>
      <c r="F166" s="238" t="s">
        <v>390</v>
      </c>
      <c r="G166" s="2" t="s">
        <v>16</v>
      </c>
      <c r="H166" s="399">
        <f>SUM(прил4!I148)</f>
        <v>0</v>
      </c>
      <c r="I166" s="399">
        <f>SUM(прил4!J148)</f>
        <v>0</v>
      </c>
      <c r="J166" s="399">
        <f>SUM(прил4!K148)</f>
        <v>0</v>
      </c>
    </row>
    <row r="167" spans="1:10" ht="32.25" customHeight="1" x14ac:dyDescent="0.25">
      <c r="A167" s="7" t="s">
        <v>498</v>
      </c>
      <c r="B167" s="2" t="s">
        <v>10</v>
      </c>
      <c r="C167" s="337">
        <v>13</v>
      </c>
      <c r="D167" s="236" t="s">
        <v>184</v>
      </c>
      <c r="E167" s="237" t="s">
        <v>359</v>
      </c>
      <c r="F167" s="238" t="s">
        <v>414</v>
      </c>
      <c r="G167" s="2"/>
      <c r="H167" s="398">
        <f>SUM(H168)</f>
        <v>64456</v>
      </c>
      <c r="I167" s="398">
        <f t="shared" ref="I167:J167" si="56">SUM(I168)</f>
        <v>0</v>
      </c>
      <c r="J167" s="398">
        <f t="shared" si="56"/>
        <v>0</v>
      </c>
    </row>
    <row r="168" spans="1:10" ht="48.75" customHeight="1" x14ac:dyDescent="0.25">
      <c r="A168" s="7" t="s">
        <v>75</v>
      </c>
      <c r="B168" s="2" t="s">
        <v>10</v>
      </c>
      <c r="C168" s="337">
        <v>13</v>
      </c>
      <c r="D168" s="236" t="s">
        <v>184</v>
      </c>
      <c r="E168" s="237" t="s">
        <v>359</v>
      </c>
      <c r="F168" s="238" t="s">
        <v>414</v>
      </c>
      <c r="G168" s="2" t="s">
        <v>13</v>
      </c>
      <c r="H168" s="399">
        <f>SUM(прил4!I150)</f>
        <v>64456</v>
      </c>
      <c r="I168" s="399">
        <f>SUM(прил4!J150)</f>
        <v>0</v>
      </c>
      <c r="J168" s="399">
        <f>SUM(прил4!K150)</f>
        <v>0</v>
      </c>
    </row>
    <row r="169" spans="1:10" ht="16.5" customHeight="1" x14ac:dyDescent="0.25">
      <c r="A169" s="3" t="s">
        <v>165</v>
      </c>
      <c r="B169" s="2" t="s">
        <v>10</v>
      </c>
      <c r="C169" s="337">
        <v>13</v>
      </c>
      <c r="D169" s="236" t="s">
        <v>184</v>
      </c>
      <c r="E169" s="237" t="s">
        <v>359</v>
      </c>
      <c r="F169" s="238" t="s">
        <v>389</v>
      </c>
      <c r="G169" s="2"/>
      <c r="H169" s="398">
        <f>SUM(H170)</f>
        <v>60000</v>
      </c>
      <c r="I169" s="398">
        <f t="shared" ref="I169:J169" si="57">SUM(I170)</f>
        <v>70000</v>
      </c>
      <c r="J169" s="398">
        <f t="shared" si="57"/>
        <v>70000</v>
      </c>
    </row>
    <row r="170" spans="1:10" ht="31.5" customHeight="1" x14ac:dyDescent="0.25">
      <c r="A170" s="339" t="s">
        <v>505</v>
      </c>
      <c r="B170" s="2" t="s">
        <v>10</v>
      </c>
      <c r="C170" s="337">
        <v>13</v>
      </c>
      <c r="D170" s="236" t="s">
        <v>184</v>
      </c>
      <c r="E170" s="237" t="s">
        <v>359</v>
      </c>
      <c r="F170" s="238" t="s">
        <v>389</v>
      </c>
      <c r="G170" s="2" t="s">
        <v>16</v>
      </c>
      <c r="H170" s="399">
        <f>SUM(прил4!I152)</f>
        <v>60000</v>
      </c>
      <c r="I170" s="399">
        <f>SUM(прил4!J152)</f>
        <v>70000</v>
      </c>
      <c r="J170" s="399">
        <f>SUM(прил4!K152)</f>
        <v>70000</v>
      </c>
    </row>
    <row r="171" spans="1:10" ht="33" customHeight="1" x14ac:dyDescent="0.25">
      <c r="A171" s="27" t="s">
        <v>119</v>
      </c>
      <c r="B171" s="28" t="s">
        <v>10</v>
      </c>
      <c r="C171" s="30">
        <v>13</v>
      </c>
      <c r="D171" s="221" t="s">
        <v>185</v>
      </c>
      <c r="E171" s="222" t="s">
        <v>359</v>
      </c>
      <c r="F171" s="223" t="s">
        <v>360</v>
      </c>
      <c r="G171" s="28"/>
      <c r="H171" s="397">
        <f>SUM(H172)</f>
        <v>10280685</v>
      </c>
      <c r="I171" s="397">
        <f t="shared" ref="I171:J171" si="58">SUM(I172)</f>
        <v>9068043</v>
      </c>
      <c r="J171" s="397">
        <f t="shared" si="58"/>
        <v>9068043</v>
      </c>
    </row>
    <row r="172" spans="1:10" ht="33" customHeight="1" x14ac:dyDescent="0.25">
      <c r="A172" s="84" t="s">
        <v>120</v>
      </c>
      <c r="B172" s="2" t="s">
        <v>10</v>
      </c>
      <c r="C172" s="337">
        <v>13</v>
      </c>
      <c r="D172" s="236" t="s">
        <v>186</v>
      </c>
      <c r="E172" s="237" t="s">
        <v>359</v>
      </c>
      <c r="F172" s="238" t="s">
        <v>360</v>
      </c>
      <c r="G172" s="2"/>
      <c r="H172" s="398">
        <f>SUM(H173+H177)</f>
        <v>10280685</v>
      </c>
      <c r="I172" s="398">
        <f t="shared" ref="I172:J172" si="59">SUM(I173+I177)</f>
        <v>9068043</v>
      </c>
      <c r="J172" s="398">
        <f t="shared" si="59"/>
        <v>9068043</v>
      </c>
    </row>
    <row r="173" spans="1:10" ht="31.5" x14ac:dyDescent="0.25">
      <c r="A173" s="3" t="s">
        <v>83</v>
      </c>
      <c r="B173" s="2" t="s">
        <v>10</v>
      </c>
      <c r="C173" s="337">
        <v>13</v>
      </c>
      <c r="D173" s="236" t="s">
        <v>186</v>
      </c>
      <c r="E173" s="237" t="s">
        <v>359</v>
      </c>
      <c r="F173" s="238" t="s">
        <v>391</v>
      </c>
      <c r="G173" s="2"/>
      <c r="H173" s="398">
        <f>SUM(H174:H176)</f>
        <v>10280685</v>
      </c>
      <c r="I173" s="398">
        <f t="shared" ref="I173:J173" si="60">SUM(I174:I176)</f>
        <v>9068043</v>
      </c>
      <c r="J173" s="398">
        <f t="shared" si="60"/>
        <v>9068043</v>
      </c>
    </row>
    <row r="174" spans="1:10" ht="46.5" customHeight="1" x14ac:dyDescent="0.25">
      <c r="A174" s="84" t="s">
        <v>75</v>
      </c>
      <c r="B174" s="2" t="s">
        <v>10</v>
      </c>
      <c r="C174" s="337">
        <v>13</v>
      </c>
      <c r="D174" s="236" t="s">
        <v>186</v>
      </c>
      <c r="E174" s="237" t="s">
        <v>359</v>
      </c>
      <c r="F174" s="238" t="s">
        <v>391</v>
      </c>
      <c r="G174" s="2" t="s">
        <v>13</v>
      </c>
      <c r="H174" s="399">
        <f>SUM(прил4!I156)</f>
        <v>7427056</v>
      </c>
      <c r="I174" s="399">
        <f>SUM(прил4!J156)</f>
        <v>6486325</v>
      </c>
      <c r="J174" s="399">
        <f>SUM(прил4!K156)</f>
        <v>6486325</v>
      </c>
    </row>
    <row r="175" spans="1:10" ht="30.75" customHeight="1" x14ac:dyDescent="0.25">
      <c r="A175" s="89" t="s">
        <v>505</v>
      </c>
      <c r="B175" s="2" t="s">
        <v>10</v>
      </c>
      <c r="C175" s="337">
        <v>13</v>
      </c>
      <c r="D175" s="236" t="s">
        <v>186</v>
      </c>
      <c r="E175" s="237" t="s">
        <v>359</v>
      </c>
      <c r="F175" s="238" t="s">
        <v>391</v>
      </c>
      <c r="G175" s="2" t="s">
        <v>16</v>
      </c>
      <c r="H175" s="399">
        <f>SUM(прил4!I157)</f>
        <v>2801249</v>
      </c>
      <c r="I175" s="399">
        <f>SUM(прил4!J157)</f>
        <v>2528338</v>
      </c>
      <c r="J175" s="399">
        <f>SUM(прил4!K157)</f>
        <v>2528338</v>
      </c>
    </row>
    <row r="176" spans="1:10" ht="15.75" customHeight="1" x14ac:dyDescent="0.25">
      <c r="A176" s="3" t="s">
        <v>18</v>
      </c>
      <c r="B176" s="2" t="s">
        <v>10</v>
      </c>
      <c r="C176" s="337">
        <v>13</v>
      </c>
      <c r="D176" s="236" t="s">
        <v>186</v>
      </c>
      <c r="E176" s="237" t="s">
        <v>359</v>
      </c>
      <c r="F176" s="238" t="s">
        <v>391</v>
      </c>
      <c r="G176" s="2" t="s">
        <v>17</v>
      </c>
      <c r="H176" s="399">
        <f>SUM(прил4!I158)</f>
        <v>52380</v>
      </c>
      <c r="I176" s="399">
        <f>SUM(прил4!J158)</f>
        <v>53380</v>
      </c>
      <c r="J176" s="399">
        <f>SUM(прил4!K158)</f>
        <v>53380</v>
      </c>
    </row>
    <row r="177" spans="1:10" s="490" customFormat="1" ht="32.25" hidden="1" customHeight="1" x14ac:dyDescent="0.25">
      <c r="A177" s="3" t="s">
        <v>622</v>
      </c>
      <c r="B177" s="2" t="s">
        <v>10</v>
      </c>
      <c r="C177" s="491">
        <v>13</v>
      </c>
      <c r="D177" s="236" t="s">
        <v>186</v>
      </c>
      <c r="E177" s="237" t="s">
        <v>359</v>
      </c>
      <c r="F177" s="238" t="s">
        <v>621</v>
      </c>
      <c r="G177" s="2"/>
      <c r="H177" s="398">
        <f>SUM(H178)</f>
        <v>0</v>
      </c>
      <c r="I177" s="398">
        <f t="shared" ref="I177:J177" si="61">SUM(I178)</f>
        <v>0</v>
      </c>
      <c r="J177" s="398">
        <f t="shared" si="61"/>
        <v>0</v>
      </c>
    </row>
    <row r="178" spans="1:10" s="490" customFormat="1" ht="30.75" hidden="1" customHeight="1" x14ac:dyDescent="0.25">
      <c r="A178" s="89" t="s">
        <v>505</v>
      </c>
      <c r="B178" s="2" t="s">
        <v>10</v>
      </c>
      <c r="C178" s="491">
        <v>13</v>
      </c>
      <c r="D178" s="236" t="s">
        <v>186</v>
      </c>
      <c r="E178" s="237" t="s">
        <v>359</v>
      </c>
      <c r="F178" s="238" t="s">
        <v>621</v>
      </c>
      <c r="G178" s="2" t="s">
        <v>16</v>
      </c>
      <c r="H178" s="399">
        <f>SUM(прил4!I160)</f>
        <v>0</v>
      </c>
      <c r="I178" s="399">
        <f>SUM(прил4!J160)</f>
        <v>0</v>
      </c>
      <c r="J178" s="399">
        <f>SUM(прил4!K160)</f>
        <v>0</v>
      </c>
    </row>
    <row r="179" spans="1:10" ht="33" customHeight="1" x14ac:dyDescent="0.25">
      <c r="A179" s="74" t="s">
        <v>71</v>
      </c>
      <c r="B179" s="16" t="s">
        <v>15</v>
      </c>
      <c r="C179" s="39"/>
      <c r="D179" s="245"/>
      <c r="E179" s="246"/>
      <c r="F179" s="247"/>
      <c r="G179" s="15"/>
      <c r="H179" s="446">
        <f>SUM(H180+H194)</f>
        <v>2381479</v>
      </c>
      <c r="I179" s="446">
        <f t="shared" ref="I179:J179" si="62">SUM(I180+I194)</f>
        <v>2101255</v>
      </c>
      <c r="J179" s="446">
        <f t="shared" si="62"/>
        <v>2101255</v>
      </c>
    </row>
    <row r="180" spans="1:10" ht="33.75" customHeight="1" x14ac:dyDescent="0.25">
      <c r="A180" s="86" t="s">
        <v>642</v>
      </c>
      <c r="B180" s="23" t="s">
        <v>15</v>
      </c>
      <c r="C180" s="55" t="s">
        <v>57</v>
      </c>
      <c r="D180" s="248"/>
      <c r="E180" s="249"/>
      <c r="F180" s="250"/>
      <c r="G180" s="22"/>
      <c r="H180" s="404">
        <f>SUM(H181)</f>
        <v>2371479</v>
      </c>
      <c r="I180" s="404">
        <f t="shared" ref="I180:J180" si="63">SUM(I181)</f>
        <v>2091255</v>
      </c>
      <c r="J180" s="404">
        <f t="shared" si="63"/>
        <v>2091255</v>
      </c>
    </row>
    <row r="181" spans="1:10" ht="65.25" customHeight="1" x14ac:dyDescent="0.25">
      <c r="A181" s="75" t="s">
        <v>794</v>
      </c>
      <c r="B181" s="28" t="s">
        <v>15</v>
      </c>
      <c r="C181" s="42" t="s">
        <v>57</v>
      </c>
      <c r="D181" s="227" t="s">
        <v>187</v>
      </c>
      <c r="E181" s="228" t="s">
        <v>359</v>
      </c>
      <c r="F181" s="229" t="s">
        <v>360</v>
      </c>
      <c r="G181" s="28"/>
      <c r="H181" s="397">
        <f>SUM(H182+H190)</f>
        <v>2371479</v>
      </c>
      <c r="I181" s="397">
        <f t="shared" ref="I181:J181" si="64">SUM(I182+I190)</f>
        <v>2091255</v>
      </c>
      <c r="J181" s="397">
        <f t="shared" si="64"/>
        <v>2091255</v>
      </c>
    </row>
    <row r="182" spans="1:10" ht="95.25" customHeight="1" x14ac:dyDescent="0.25">
      <c r="A182" s="76" t="s">
        <v>855</v>
      </c>
      <c r="B182" s="2" t="s">
        <v>15</v>
      </c>
      <c r="C182" s="8" t="s">
        <v>57</v>
      </c>
      <c r="D182" s="251" t="s">
        <v>188</v>
      </c>
      <c r="E182" s="252" t="s">
        <v>359</v>
      </c>
      <c r="F182" s="253" t="s">
        <v>360</v>
      </c>
      <c r="G182" s="2"/>
      <c r="H182" s="398">
        <f>SUM(H183)</f>
        <v>2371479</v>
      </c>
      <c r="I182" s="398">
        <f t="shared" ref="I182:J182" si="65">SUM(I183)</f>
        <v>2091255</v>
      </c>
      <c r="J182" s="398">
        <f t="shared" si="65"/>
        <v>2091255</v>
      </c>
    </row>
    <row r="183" spans="1:10" ht="34.5" customHeight="1" x14ac:dyDescent="0.25">
      <c r="A183" s="76" t="s">
        <v>392</v>
      </c>
      <c r="B183" s="2" t="s">
        <v>15</v>
      </c>
      <c r="C183" s="8" t="s">
        <v>57</v>
      </c>
      <c r="D183" s="251" t="s">
        <v>188</v>
      </c>
      <c r="E183" s="252" t="s">
        <v>10</v>
      </c>
      <c r="F183" s="253" t="s">
        <v>360</v>
      </c>
      <c r="G183" s="2"/>
      <c r="H183" s="398">
        <f>SUM(H184+H188)</f>
        <v>2371479</v>
      </c>
      <c r="I183" s="398">
        <f t="shared" ref="I183:J183" si="66">SUM(I184+I188)</f>
        <v>2091255</v>
      </c>
      <c r="J183" s="398">
        <f t="shared" si="66"/>
        <v>2091255</v>
      </c>
    </row>
    <row r="184" spans="1:10" ht="33" customHeight="1" x14ac:dyDescent="0.25">
      <c r="A184" s="3" t="s">
        <v>83</v>
      </c>
      <c r="B184" s="2" t="s">
        <v>15</v>
      </c>
      <c r="C184" s="8" t="s">
        <v>57</v>
      </c>
      <c r="D184" s="251" t="s">
        <v>188</v>
      </c>
      <c r="E184" s="252" t="s">
        <v>10</v>
      </c>
      <c r="F184" s="253" t="s">
        <v>391</v>
      </c>
      <c r="G184" s="2"/>
      <c r="H184" s="398">
        <f>SUM(H185:H187)</f>
        <v>2371479</v>
      </c>
      <c r="I184" s="398">
        <f t="shared" ref="I184:J184" si="67">SUM(I185:I187)</f>
        <v>2091255</v>
      </c>
      <c r="J184" s="398">
        <f t="shared" si="67"/>
        <v>2091255</v>
      </c>
    </row>
    <row r="185" spans="1:10" ht="46.5" customHeight="1" x14ac:dyDescent="0.25">
      <c r="A185" s="84" t="s">
        <v>75</v>
      </c>
      <c r="B185" s="2" t="s">
        <v>15</v>
      </c>
      <c r="C185" s="8" t="s">
        <v>57</v>
      </c>
      <c r="D185" s="251" t="s">
        <v>188</v>
      </c>
      <c r="E185" s="252" t="s">
        <v>10</v>
      </c>
      <c r="F185" s="253" t="s">
        <v>391</v>
      </c>
      <c r="G185" s="2" t="s">
        <v>13</v>
      </c>
      <c r="H185" s="399">
        <f>SUM(прил4!I167)</f>
        <v>2330479</v>
      </c>
      <c r="I185" s="399">
        <f>SUM(прил4!J167)</f>
        <v>2035295</v>
      </c>
      <c r="J185" s="399">
        <f>SUM(прил4!K167)</f>
        <v>2035295</v>
      </c>
    </row>
    <row r="186" spans="1:10" ht="31.5" customHeight="1" x14ac:dyDescent="0.25">
      <c r="A186" s="89" t="s">
        <v>505</v>
      </c>
      <c r="B186" s="2" t="s">
        <v>15</v>
      </c>
      <c r="C186" s="8" t="s">
        <v>57</v>
      </c>
      <c r="D186" s="251" t="s">
        <v>188</v>
      </c>
      <c r="E186" s="252" t="s">
        <v>10</v>
      </c>
      <c r="F186" s="253" t="s">
        <v>391</v>
      </c>
      <c r="G186" s="2" t="s">
        <v>16</v>
      </c>
      <c r="H186" s="399">
        <f>SUM(прил4!I168)</f>
        <v>40500</v>
      </c>
      <c r="I186" s="399">
        <f>SUM(прил4!J168)</f>
        <v>54960</v>
      </c>
      <c r="J186" s="399">
        <f>SUM(прил4!K168)</f>
        <v>54960</v>
      </c>
    </row>
    <row r="187" spans="1:10" ht="17.25" customHeight="1" x14ac:dyDescent="0.25">
      <c r="A187" s="3" t="s">
        <v>18</v>
      </c>
      <c r="B187" s="2" t="s">
        <v>15</v>
      </c>
      <c r="C187" s="8" t="s">
        <v>57</v>
      </c>
      <c r="D187" s="251" t="s">
        <v>188</v>
      </c>
      <c r="E187" s="252" t="s">
        <v>10</v>
      </c>
      <c r="F187" s="253" t="s">
        <v>391</v>
      </c>
      <c r="G187" s="2" t="s">
        <v>17</v>
      </c>
      <c r="H187" s="399">
        <f>SUM(прил4!I169)</f>
        <v>500</v>
      </c>
      <c r="I187" s="399">
        <f>SUM(прил4!J169)</f>
        <v>1000</v>
      </c>
      <c r="J187" s="399">
        <f>SUM(прил4!K169)</f>
        <v>1000</v>
      </c>
    </row>
    <row r="188" spans="1:10" s="571" customFormat="1" ht="34.5" hidden="1" customHeight="1" x14ac:dyDescent="0.25">
      <c r="A188" s="101" t="s">
        <v>481</v>
      </c>
      <c r="B188" s="2" t="s">
        <v>15</v>
      </c>
      <c r="C188" s="8" t="s">
        <v>57</v>
      </c>
      <c r="D188" s="251" t="s">
        <v>188</v>
      </c>
      <c r="E188" s="252" t="s">
        <v>10</v>
      </c>
      <c r="F188" s="253" t="s">
        <v>479</v>
      </c>
      <c r="G188" s="2"/>
      <c r="H188" s="398">
        <f>SUM(H189)</f>
        <v>0</v>
      </c>
      <c r="I188" s="398">
        <f t="shared" ref="I188:J188" si="68">SUM(I189)</f>
        <v>0</v>
      </c>
      <c r="J188" s="398">
        <f t="shared" si="68"/>
        <v>0</v>
      </c>
    </row>
    <row r="189" spans="1:10" s="571" customFormat="1" ht="31.5" hidden="1" x14ac:dyDescent="0.25">
      <c r="A189" s="89" t="s">
        <v>505</v>
      </c>
      <c r="B189" s="2" t="s">
        <v>15</v>
      </c>
      <c r="C189" s="8" t="s">
        <v>57</v>
      </c>
      <c r="D189" s="251" t="s">
        <v>188</v>
      </c>
      <c r="E189" s="252" t="s">
        <v>10</v>
      </c>
      <c r="F189" s="253" t="s">
        <v>479</v>
      </c>
      <c r="G189" s="2" t="s">
        <v>16</v>
      </c>
      <c r="H189" s="399">
        <f>SUM(прил4!I171)</f>
        <v>0</v>
      </c>
      <c r="I189" s="399">
        <f>SUM(прил4!J171)</f>
        <v>0</v>
      </c>
      <c r="J189" s="399">
        <f>SUM(прил4!K171)</f>
        <v>0</v>
      </c>
    </row>
    <row r="190" spans="1:10" ht="112.5" hidden="1" customHeight="1" x14ac:dyDescent="0.25">
      <c r="A190" s="54" t="s">
        <v>856</v>
      </c>
      <c r="B190" s="2" t="s">
        <v>15</v>
      </c>
      <c r="C190" s="8" t="s">
        <v>57</v>
      </c>
      <c r="D190" s="230" t="s">
        <v>478</v>
      </c>
      <c r="E190" s="231" t="s">
        <v>359</v>
      </c>
      <c r="F190" s="232" t="s">
        <v>360</v>
      </c>
      <c r="G190" s="2"/>
      <c r="H190" s="398">
        <f>SUM(H191)</f>
        <v>0</v>
      </c>
      <c r="I190" s="398">
        <f t="shared" ref="I190:J192" si="69">SUM(I191)</f>
        <v>0</v>
      </c>
      <c r="J190" s="398">
        <f t="shared" si="69"/>
        <v>0</v>
      </c>
    </row>
    <row r="191" spans="1:10" ht="46.5" hidden="1" customHeight="1" x14ac:dyDescent="0.25">
      <c r="A191" s="101" t="s">
        <v>480</v>
      </c>
      <c r="B191" s="2" t="s">
        <v>15</v>
      </c>
      <c r="C191" s="8" t="s">
        <v>57</v>
      </c>
      <c r="D191" s="230" t="s">
        <v>478</v>
      </c>
      <c r="E191" s="231" t="s">
        <v>10</v>
      </c>
      <c r="F191" s="232" t="s">
        <v>360</v>
      </c>
      <c r="G191" s="2"/>
      <c r="H191" s="398">
        <f>SUM(H192)</f>
        <v>0</v>
      </c>
      <c r="I191" s="398">
        <f t="shared" si="69"/>
        <v>0</v>
      </c>
      <c r="J191" s="398">
        <f t="shared" si="69"/>
        <v>0</v>
      </c>
    </row>
    <row r="192" spans="1:10" ht="36.75" hidden="1" customHeight="1" x14ac:dyDescent="0.25">
      <c r="A192" s="101" t="s">
        <v>481</v>
      </c>
      <c r="B192" s="2" t="s">
        <v>15</v>
      </c>
      <c r="C192" s="8" t="s">
        <v>57</v>
      </c>
      <c r="D192" s="230" t="s">
        <v>478</v>
      </c>
      <c r="E192" s="231" t="s">
        <v>10</v>
      </c>
      <c r="F192" s="238" t="s">
        <v>479</v>
      </c>
      <c r="G192" s="2"/>
      <c r="H192" s="398">
        <f>SUM(H193)</f>
        <v>0</v>
      </c>
      <c r="I192" s="398">
        <f t="shared" si="69"/>
        <v>0</v>
      </c>
      <c r="J192" s="398">
        <f t="shared" si="69"/>
        <v>0</v>
      </c>
    </row>
    <row r="193" spans="1:10" ht="32.25" hidden="1" customHeight="1" x14ac:dyDescent="0.25">
      <c r="A193" s="89" t="s">
        <v>505</v>
      </c>
      <c r="B193" s="2" t="s">
        <v>15</v>
      </c>
      <c r="C193" s="8" t="s">
        <v>57</v>
      </c>
      <c r="D193" s="230" t="s">
        <v>478</v>
      </c>
      <c r="E193" s="231" t="s">
        <v>10</v>
      </c>
      <c r="F193" s="238" t="s">
        <v>479</v>
      </c>
      <c r="G193" s="2" t="s">
        <v>16</v>
      </c>
      <c r="H193" s="399">
        <f>SUM(прил4!I175)</f>
        <v>0</v>
      </c>
      <c r="I193" s="399">
        <f>SUM(прил4!J175)</f>
        <v>0</v>
      </c>
      <c r="J193" s="399">
        <f>SUM(прил4!K175)</f>
        <v>0</v>
      </c>
    </row>
    <row r="194" spans="1:10" s="624" customFormat="1" ht="30.75" customHeight="1" x14ac:dyDescent="0.25">
      <c r="A194" s="86" t="s">
        <v>796</v>
      </c>
      <c r="B194" s="23" t="s">
        <v>15</v>
      </c>
      <c r="C194" s="55" t="s">
        <v>670</v>
      </c>
      <c r="D194" s="248"/>
      <c r="E194" s="249"/>
      <c r="F194" s="250"/>
      <c r="G194" s="23"/>
      <c r="H194" s="404">
        <f>SUM(H195)</f>
        <v>10000</v>
      </c>
      <c r="I194" s="404">
        <f t="shared" ref="I194:J198" si="70">SUM(I195)</f>
        <v>10000</v>
      </c>
      <c r="J194" s="404">
        <f t="shared" si="70"/>
        <v>10000</v>
      </c>
    </row>
    <row r="195" spans="1:10" s="624" customFormat="1" ht="63" x14ac:dyDescent="0.25">
      <c r="A195" s="75" t="s">
        <v>794</v>
      </c>
      <c r="B195" s="28" t="s">
        <v>15</v>
      </c>
      <c r="C195" s="42" t="s">
        <v>670</v>
      </c>
      <c r="D195" s="227" t="s">
        <v>187</v>
      </c>
      <c r="E195" s="228" t="s">
        <v>359</v>
      </c>
      <c r="F195" s="229" t="s">
        <v>360</v>
      </c>
      <c r="G195" s="28"/>
      <c r="H195" s="397">
        <f>SUM(H196)</f>
        <v>10000</v>
      </c>
      <c r="I195" s="397">
        <f t="shared" si="70"/>
        <v>10000</v>
      </c>
      <c r="J195" s="397">
        <f t="shared" si="70"/>
        <v>10000</v>
      </c>
    </row>
    <row r="196" spans="1:10" s="624" customFormat="1" ht="94.5" x14ac:dyDescent="0.25">
      <c r="A196" s="76" t="s">
        <v>797</v>
      </c>
      <c r="B196" s="2" t="s">
        <v>15</v>
      </c>
      <c r="C196" s="8" t="s">
        <v>670</v>
      </c>
      <c r="D196" s="251" t="s">
        <v>799</v>
      </c>
      <c r="E196" s="252" t="s">
        <v>359</v>
      </c>
      <c r="F196" s="253" t="s">
        <v>360</v>
      </c>
      <c r="G196" s="2"/>
      <c r="H196" s="398">
        <f>SUM(H197)</f>
        <v>10000</v>
      </c>
      <c r="I196" s="398">
        <f t="shared" si="70"/>
        <v>10000</v>
      </c>
      <c r="J196" s="398">
        <f t="shared" si="70"/>
        <v>10000</v>
      </c>
    </row>
    <row r="197" spans="1:10" s="624" customFormat="1" ht="65.25" customHeight="1" x14ac:dyDescent="0.25">
      <c r="A197" s="76" t="s">
        <v>798</v>
      </c>
      <c r="B197" s="2" t="s">
        <v>15</v>
      </c>
      <c r="C197" s="8" t="s">
        <v>670</v>
      </c>
      <c r="D197" s="251" t="s">
        <v>799</v>
      </c>
      <c r="E197" s="252" t="s">
        <v>10</v>
      </c>
      <c r="F197" s="253" t="s">
        <v>360</v>
      </c>
      <c r="G197" s="2"/>
      <c r="H197" s="398">
        <f>SUM(H198)</f>
        <v>10000</v>
      </c>
      <c r="I197" s="398">
        <f t="shared" si="70"/>
        <v>10000</v>
      </c>
      <c r="J197" s="398">
        <f t="shared" si="70"/>
        <v>10000</v>
      </c>
    </row>
    <row r="198" spans="1:10" s="624" customFormat="1" ht="31.5" x14ac:dyDescent="0.25">
      <c r="A198" s="3" t="s">
        <v>138</v>
      </c>
      <c r="B198" s="2" t="s">
        <v>15</v>
      </c>
      <c r="C198" s="8" t="s">
        <v>670</v>
      </c>
      <c r="D198" s="251" t="s">
        <v>799</v>
      </c>
      <c r="E198" s="252" t="s">
        <v>10</v>
      </c>
      <c r="F198" s="253" t="s">
        <v>430</v>
      </c>
      <c r="G198" s="2"/>
      <c r="H198" s="398">
        <f>SUM(H199)</f>
        <v>10000</v>
      </c>
      <c r="I198" s="398">
        <f t="shared" si="70"/>
        <v>10000</v>
      </c>
      <c r="J198" s="398">
        <f t="shared" si="70"/>
        <v>10000</v>
      </c>
    </row>
    <row r="199" spans="1:10" s="624" customFormat="1" ht="31.5" x14ac:dyDescent="0.25">
      <c r="A199" s="545" t="s">
        <v>505</v>
      </c>
      <c r="B199" s="2" t="s">
        <v>15</v>
      </c>
      <c r="C199" s="8" t="s">
        <v>670</v>
      </c>
      <c r="D199" s="251" t="s">
        <v>799</v>
      </c>
      <c r="E199" s="252" t="s">
        <v>10</v>
      </c>
      <c r="F199" s="253" t="s">
        <v>430</v>
      </c>
      <c r="G199" s="2" t="s">
        <v>16</v>
      </c>
      <c r="H199" s="399">
        <f>SUM(прил4!I181)</f>
        <v>10000</v>
      </c>
      <c r="I199" s="399">
        <f>SUM(прил4!J181)</f>
        <v>10000</v>
      </c>
      <c r="J199" s="399">
        <f>SUM(прил4!K181)</f>
        <v>10000</v>
      </c>
    </row>
    <row r="200" spans="1:10" ht="15.75" x14ac:dyDescent="0.25">
      <c r="A200" s="74" t="s">
        <v>25</v>
      </c>
      <c r="B200" s="16" t="s">
        <v>20</v>
      </c>
      <c r="C200" s="39"/>
      <c r="D200" s="245"/>
      <c r="E200" s="246"/>
      <c r="F200" s="247"/>
      <c r="G200" s="15"/>
      <c r="H200" s="446">
        <f>SUM(H201+H207+H221)</f>
        <v>11415144</v>
      </c>
      <c r="I200" s="446">
        <f t="shared" ref="I200:J200" si="71">SUM(I201+I207+I221)</f>
        <v>10949388</v>
      </c>
      <c r="J200" s="446">
        <f t="shared" si="71"/>
        <v>11434938</v>
      </c>
    </row>
    <row r="201" spans="1:10" ht="15.75" x14ac:dyDescent="0.25">
      <c r="A201" s="86" t="s">
        <v>224</v>
      </c>
      <c r="B201" s="23" t="s">
        <v>20</v>
      </c>
      <c r="C201" s="55" t="s">
        <v>35</v>
      </c>
      <c r="D201" s="248"/>
      <c r="E201" s="249"/>
      <c r="F201" s="250"/>
      <c r="G201" s="22"/>
      <c r="H201" s="404">
        <f>SUM(H202)</f>
        <v>315000</v>
      </c>
      <c r="I201" s="404">
        <f t="shared" ref="I201:J205" si="72">SUM(I202)</f>
        <v>315000</v>
      </c>
      <c r="J201" s="404">
        <f t="shared" si="72"/>
        <v>315000</v>
      </c>
    </row>
    <row r="202" spans="1:10" ht="47.25" x14ac:dyDescent="0.25">
      <c r="A202" s="75" t="s">
        <v>122</v>
      </c>
      <c r="B202" s="28" t="s">
        <v>20</v>
      </c>
      <c r="C202" s="30" t="s">
        <v>35</v>
      </c>
      <c r="D202" s="221" t="s">
        <v>393</v>
      </c>
      <c r="E202" s="222" t="s">
        <v>359</v>
      </c>
      <c r="F202" s="223" t="s">
        <v>360</v>
      </c>
      <c r="G202" s="28"/>
      <c r="H202" s="397">
        <f>SUM(H203)</f>
        <v>315000</v>
      </c>
      <c r="I202" s="397">
        <f t="shared" si="72"/>
        <v>315000</v>
      </c>
      <c r="J202" s="397">
        <f t="shared" si="72"/>
        <v>315000</v>
      </c>
    </row>
    <row r="203" spans="1:10" ht="68.25" customHeight="1" x14ac:dyDescent="0.25">
      <c r="A203" s="76" t="s">
        <v>160</v>
      </c>
      <c r="B203" s="44" t="s">
        <v>20</v>
      </c>
      <c r="C203" s="53" t="s">
        <v>35</v>
      </c>
      <c r="D203" s="224" t="s">
        <v>195</v>
      </c>
      <c r="E203" s="225" t="s">
        <v>359</v>
      </c>
      <c r="F203" s="226" t="s">
        <v>360</v>
      </c>
      <c r="G203" s="44"/>
      <c r="H203" s="398">
        <f>SUM(H204)</f>
        <v>315000</v>
      </c>
      <c r="I203" s="398">
        <f t="shared" si="72"/>
        <v>315000</v>
      </c>
      <c r="J203" s="398">
        <f t="shared" si="72"/>
        <v>315000</v>
      </c>
    </row>
    <row r="204" spans="1:10" ht="33" customHeight="1" x14ac:dyDescent="0.25">
      <c r="A204" s="76" t="s">
        <v>394</v>
      </c>
      <c r="B204" s="44" t="s">
        <v>20</v>
      </c>
      <c r="C204" s="53" t="s">
        <v>35</v>
      </c>
      <c r="D204" s="224" t="s">
        <v>195</v>
      </c>
      <c r="E204" s="225" t="s">
        <v>10</v>
      </c>
      <c r="F204" s="226" t="s">
        <v>360</v>
      </c>
      <c r="G204" s="44"/>
      <c r="H204" s="398">
        <f>SUM(H205)</f>
        <v>315000</v>
      </c>
      <c r="I204" s="398">
        <f t="shared" si="72"/>
        <v>315000</v>
      </c>
      <c r="J204" s="398">
        <f t="shared" si="72"/>
        <v>315000</v>
      </c>
    </row>
    <row r="205" spans="1:10" ht="15.75" customHeight="1" x14ac:dyDescent="0.25">
      <c r="A205" s="76" t="s">
        <v>161</v>
      </c>
      <c r="B205" s="44" t="s">
        <v>20</v>
      </c>
      <c r="C205" s="53" t="s">
        <v>35</v>
      </c>
      <c r="D205" s="224" t="s">
        <v>195</v>
      </c>
      <c r="E205" s="225" t="s">
        <v>10</v>
      </c>
      <c r="F205" s="226" t="s">
        <v>395</v>
      </c>
      <c r="G205" s="44"/>
      <c r="H205" s="398">
        <f>SUM(H206)</f>
        <v>315000</v>
      </c>
      <c r="I205" s="398">
        <f t="shared" si="72"/>
        <v>315000</v>
      </c>
      <c r="J205" s="398">
        <f t="shared" si="72"/>
        <v>315000</v>
      </c>
    </row>
    <row r="206" spans="1:10" ht="31.5" x14ac:dyDescent="0.25">
      <c r="A206" s="89" t="s">
        <v>505</v>
      </c>
      <c r="B206" s="44" t="s">
        <v>20</v>
      </c>
      <c r="C206" s="53" t="s">
        <v>35</v>
      </c>
      <c r="D206" s="224" t="s">
        <v>195</v>
      </c>
      <c r="E206" s="225" t="s">
        <v>10</v>
      </c>
      <c r="F206" s="226" t="s">
        <v>395</v>
      </c>
      <c r="G206" s="2" t="s">
        <v>16</v>
      </c>
      <c r="H206" s="400">
        <f>SUM(прил4!I188)</f>
        <v>315000</v>
      </c>
      <c r="I206" s="400">
        <f>SUM(прил4!J188)</f>
        <v>315000</v>
      </c>
      <c r="J206" s="400">
        <f>SUM(прил4!K188)</f>
        <v>315000</v>
      </c>
    </row>
    <row r="207" spans="1:10" ht="15.75" x14ac:dyDescent="0.25">
      <c r="A207" s="86" t="s">
        <v>121</v>
      </c>
      <c r="B207" s="23" t="s">
        <v>20</v>
      </c>
      <c r="C207" s="40" t="s">
        <v>32</v>
      </c>
      <c r="D207" s="239"/>
      <c r="E207" s="240"/>
      <c r="F207" s="241"/>
      <c r="G207" s="22"/>
      <c r="H207" s="404">
        <f>SUM(H208)</f>
        <v>9214313</v>
      </c>
      <c r="I207" s="404">
        <f t="shared" ref="I207:J207" si="73">SUM(I208)</f>
        <v>8461250</v>
      </c>
      <c r="J207" s="404">
        <f t="shared" si="73"/>
        <v>8946800</v>
      </c>
    </row>
    <row r="208" spans="1:10" ht="47.25" x14ac:dyDescent="0.25">
      <c r="A208" s="75" t="s">
        <v>122</v>
      </c>
      <c r="B208" s="28" t="s">
        <v>20</v>
      </c>
      <c r="C208" s="30" t="s">
        <v>32</v>
      </c>
      <c r="D208" s="221" t="s">
        <v>393</v>
      </c>
      <c r="E208" s="222" t="s">
        <v>359</v>
      </c>
      <c r="F208" s="223" t="s">
        <v>360</v>
      </c>
      <c r="G208" s="28"/>
      <c r="H208" s="397">
        <f>SUM(H209+H217)</f>
        <v>9214313</v>
      </c>
      <c r="I208" s="397">
        <f t="shared" ref="I208:J208" si="74">SUM(I209+I217)</f>
        <v>8461250</v>
      </c>
      <c r="J208" s="397">
        <f t="shared" si="74"/>
        <v>8946800</v>
      </c>
    </row>
    <row r="209" spans="1:13" ht="65.25" customHeight="1" x14ac:dyDescent="0.25">
      <c r="A209" s="76" t="s">
        <v>123</v>
      </c>
      <c r="B209" s="44" t="s">
        <v>20</v>
      </c>
      <c r="C209" s="53" t="s">
        <v>32</v>
      </c>
      <c r="D209" s="224" t="s">
        <v>190</v>
      </c>
      <c r="E209" s="225" t="s">
        <v>359</v>
      </c>
      <c r="F209" s="226" t="s">
        <v>360</v>
      </c>
      <c r="G209" s="44"/>
      <c r="H209" s="398">
        <f>SUM(H210)</f>
        <v>9163433</v>
      </c>
      <c r="I209" s="398">
        <f t="shared" ref="I209:J209" si="75">SUM(I210)</f>
        <v>8410370</v>
      </c>
      <c r="J209" s="398">
        <f t="shared" si="75"/>
        <v>8895920</v>
      </c>
    </row>
    <row r="210" spans="1:13" ht="47.25" customHeight="1" x14ac:dyDescent="0.25">
      <c r="A210" s="76" t="s">
        <v>396</v>
      </c>
      <c r="B210" s="44" t="s">
        <v>20</v>
      </c>
      <c r="C210" s="53" t="s">
        <v>32</v>
      </c>
      <c r="D210" s="224" t="s">
        <v>190</v>
      </c>
      <c r="E210" s="225" t="s">
        <v>10</v>
      </c>
      <c r="F210" s="226" t="s">
        <v>360</v>
      </c>
      <c r="G210" s="44"/>
      <c r="H210" s="398">
        <f>SUM(H215+H211+H213)</f>
        <v>9163433</v>
      </c>
      <c r="I210" s="398">
        <f t="shared" ref="I210:J210" si="76">SUM(I215+I211+I213)</f>
        <v>8410370</v>
      </c>
      <c r="J210" s="398">
        <f t="shared" si="76"/>
        <v>8895920</v>
      </c>
    </row>
    <row r="211" spans="1:13" ht="48" hidden="1" customHeight="1" x14ac:dyDescent="0.25">
      <c r="A211" s="76" t="s">
        <v>398</v>
      </c>
      <c r="B211" s="44" t="s">
        <v>20</v>
      </c>
      <c r="C211" s="53" t="s">
        <v>32</v>
      </c>
      <c r="D211" s="224" t="s">
        <v>190</v>
      </c>
      <c r="E211" s="225" t="s">
        <v>10</v>
      </c>
      <c r="F211" s="226" t="s">
        <v>399</v>
      </c>
      <c r="G211" s="44"/>
      <c r="H211" s="398">
        <f>SUM(H212)</f>
        <v>0</v>
      </c>
      <c r="I211" s="398">
        <f t="shared" ref="I211:J211" si="77">SUM(I212)</f>
        <v>0</v>
      </c>
      <c r="J211" s="398">
        <f t="shared" si="77"/>
        <v>0</v>
      </c>
    </row>
    <row r="212" spans="1:13" ht="19.5" hidden="1" customHeight="1" x14ac:dyDescent="0.25">
      <c r="A212" s="76" t="s">
        <v>21</v>
      </c>
      <c r="B212" s="44" t="s">
        <v>20</v>
      </c>
      <c r="C212" s="53" t="s">
        <v>32</v>
      </c>
      <c r="D212" s="103" t="s">
        <v>190</v>
      </c>
      <c r="E212" s="267" t="s">
        <v>10</v>
      </c>
      <c r="F212" s="268" t="s">
        <v>399</v>
      </c>
      <c r="G212" s="44" t="s">
        <v>66</v>
      </c>
      <c r="H212" s="400">
        <f>SUM(прил4!I194)</f>
        <v>0</v>
      </c>
      <c r="I212" s="400">
        <f>SUM(прил4!J194)</f>
        <v>0</v>
      </c>
      <c r="J212" s="400">
        <f>SUM(прил4!K194)</f>
        <v>0</v>
      </c>
    </row>
    <row r="213" spans="1:13" ht="47.25" x14ac:dyDescent="0.25">
      <c r="A213" s="76" t="s">
        <v>400</v>
      </c>
      <c r="B213" s="44" t="s">
        <v>20</v>
      </c>
      <c r="C213" s="53" t="s">
        <v>32</v>
      </c>
      <c r="D213" s="224" t="s">
        <v>190</v>
      </c>
      <c r="E213" s="225" t="s">
        <v>10</v>
      </c>
      <c r="F213" s="226" t="s">
        <v>401</v>
      </c>
      <c r="G213" s="44"/>
      <c r="H213" s="398">
        <f>SUM(H214)</f>
        <v>8560900</v>
      </c>
      <c r="I213" s="398">
        <f t="shared" ref="I213:J213" si="78">SUM(I214)</f>
        <v>0</v>
      </c>
      <c r="J213" s="398">
        <f t="shared" si="78"/>
        <v>0</v>
      </c>
    </row>
    <row r="214" spans="1:13" ht="18" customHeight="1" x14ac:dyDescent="0.25">
      <c r="A214" s="76" t="s">
        <v>21</v>
      </c>
      <c r="B214" s="44" t="s">
        <v>20</v>
      </c>
      <c r="C214" s="53" t="s">
        <v>32</v>
      </c>
      <c r="D214" s="224" t="s">
        <v>190</v>
      </c>
      <c r="E214" s="225" t="s">
        <v>10</v>
      </c>
      <c r="F214" s="226" t="s">
        <v>401</v>
      </c>
      <c r="G214" s="44" t="s">
        <v>66</v>
      </c>
      <c r="H214" s="400">
        <f>SUM(прил4!I196)</f>
        <v>8560900</v>
      </c>
      <c r="I214" s="400">
        <f>SUM(прил4!J196)</f>
        <v>0</v>
      </c>
      <c r="J214" s="400">
        <f>SUM(прил4!K196)</f>
        <v>0</v>
      </c>
    </row>
    <row r="215" spans="1:13" ht="33.75" customHeight="1" x14ac:dyDescent="0.25">
      <c r="A215" s="76" t="s">
        <v>124</v>
      </c>
      <c r="B215" s="44" t="s">
        <v>20</v>
      </c>
      <c r="C215" s="53" t="s">
        <v>32</v>
      </c>
      <c r="D215" s="224" t="s">
        <v>190</v>
      </c>
      <c r="E215" s="225" t="s">
        <v>10</v>
      </c>
      <c r="F215" s="226" t="s">
        <v>397</v>
      </c>
      <c r="G215" s="44"/>
      <c r="H215" s="398">
        <f>SUM(H216)</f>
        <v>602533</v>
      </c>
      <c r="I215" s="398">
        <f t="shared" ref="I215:J215" si="79">SUM(I216)</f>
        <v>8410370</v>
      </c>
      <c r="J215" s="398">
        <f t="shared" si="79"/>
        <v>8895920</v>
      </c>
      <c r="K215" s="683"/>
      <c r="L215" s="684"/>
      <c r="M215" s="684"/>
    </row>
    <row r="216" spans="1:13" ht="33.75" customHeight="1" x14ac:dyDescent="0.25">
      <c r="A216" s="89" t="s">
        <v>505</v>
      </c>
      <c r="B216" s="44" t="s">
        <v>20</v>
      </c>
      <c r="C216" s="53" t="s">
        <v>32</v>
      </c>
      <c r="D216" s="224" t="s">
        <v>190</v>
      </c>
      <c r="E216" s="225" t="s">
        <v>10</v>
      </c>
      <c r="F216" s="226" t="s">
        <v>397</v>
      </c>
      <c r="G216" s="44" t="s">
        <v>16</v>
      </c>
      <c r="H216" s="400">
        <f>SUM(прил4!I198)</f>
        <v>602533</v>
      </c>
      <c r="I216" s="400">
        <f>SUM(прил4!J198)</f>
        <v>8410370</v>
      </c>
      <c r="J216" s="400">
        <f>SUM(прил4!K198)</f>
        <v>8895920</v>
      </c>
    </row>
    <row r="217" spans="1:13" ht="78.75" x14ac:dyDescent="0.25">
      <c r="A217" s="76" t="s">
        <v>223</v>
      </c>
      <c r="B217" s="44" t="s">
        <v>20</v>
      </c>
      <c r="C217" s="118" t="s">
        <v>32</v>
      </c>
      <c r="D217" s="224" t="s">
        <v>221</v>
      </c>
      <c r="E217" s="225" t="s">
        <v>359</v>
      </c>
      <c r="F217" s="226" t="s">
        <v>360</v>
      </c>
      <c r="G217" s="44"/>
      <c r="H217" s="398">
        <f>SUM(H218)</f>
        <v>50880</v>
      </c>
      <c r="I217" s="398">
        <f t="shared" ref="I217:J219" si="80">SUM(I218)</f>
        <v>50880</v>
      </c>
      <c r="J217" s="398">
        <f t="shared" si="80"/>
        <v>50880</v>
      </c>
    </row>
    <row r="218" spans="1:13" ht="34.5" customHeight="1" x14ac:dyDescent="0.25">
      <c r="A218" s="76" t="s">
        <v>402</v>
      </c>
      <c r="B218" s="44" t="s">
        <v>20</v>
      </c>
      <c r="C218" s="118" t="s">
        <v>32</v>
      </c>
      <c r="D218" s="224" t="s">
        <v>221</v>
      </c>
      <c r="E218" s="225" t="s">
        <v>10</v>
      </c>
      <c r="F218" s="226" t="s">
        <v>360</v>
      </c>
      <c r="G218" s="44"/>
      <c r="H218" s="398">
        <f>SUM(H219)</f>
        <v>50880</v>
      </c>
      <c r="I218" s="398">
        <f t="shared" si="80"/>
        <v>50880</v>
      </c>
      <c r="J218" s="398">
        <f t="shared" si="80"/>
        <v>50880</v>
      </c>
    </row>
    <row r="219" spans="1:13" ht="31.5" x14ac:dyDescent="0.25">
      <c r="A219" s="76" t="s">
        <v>222</v>
      </c>
      <c r="B219" s="44" t="s">
        <v>20</v>
      </c>
      <c r="C219" s="118" t="s">
        <v>32</v>
      </c>
      <c r="D219" s="224" t="s">
        <v>221</v>
      </c>
      <c r="E219" s="225" t="s">
        <v>10</v>
      </c>
      <c r="F219" s="226" t="s">
        <v>403</v>
      </c>
      <c r="G219" s="44"/>
      <c r="H219" s="398">
        <f>SUM(H220)</f>
        <v>50880</v>
      </c>
      <c r="I219" s="398">
        <f t="shared" si="80"/>
        <v>50880</v>
      </c>
      <c r="J219" s="398">
        <f t="shared" si="80"/>
        <v>50880</v>
      </c>
    </row>
    <row r="220" spans="1:13" ht="32.25" customHeight="1" x14ac:dyDescent="0.25">
      <c r="A220" s="89" t="s">
        <v>505</v>
      </c>
      <c r="B220" s="44" t="s">
        <v>20</v>
      </c>
      <c r="C220" s="118" t="s">
        <v>32</v>
      </c>
      <c r="D220" s="224" t="s">
        <v>221</v>
      </c>
      <c r="E220" s="225" t="s">
        <v>10</v>
      </c>
      <c r="F220" s="226" t="s">
        <v>403</v>
      </c>
      <c r="G220" s="44" t="s">
        <v>16</v>
      </c>
      <c r="H220" s="400">
        <f>SUM(прил4!I202)</f>
        <v>50880</v>
      </c>
      <c r="I220" s="400">
        <f>SUM(прил4!J202)</f>
        <v>50880</v>
      </c>
      <c r="J220" s="400">
        <f>SUM(прил4!K202)</f>
        <v>50880</v>
      </c>
    </row>
    <row r="221" spans="1:13" ht="15.75" x14ac:dyDescent="0.25">
      <c r="A221" s="86" t="s">
        <v>26</v>
      </c>
      <c r="B221" s="23" t="s">
        <v>20</v>
      </c>
      <c r="C221" s="40">
        <v>12</v>
      </c>
      <c r="D221" s="239"/>
      <c r="E221" s="240"/>
      <c r="F221" s="241"/>
      <c r="G221" s="22"/>
      <c r="H221" s="404">
        <f>SUM(H222,H227,H232,H241)</f>
        <v>1885831</v>
      </c>
      <c r="I221" s="404">
        <f t="shared" ref="I221:J221" si="81">SUM(I222,I227,I232,I241)</f>
        <v>2173138</v>
      </c>
      <c r="J221" s="404">
        <f t="shared" si="81"/>
        <v>2173138</v>
      </c>
    </row>
    <row r="222" spans="1:13" ht="47.25" customHeight="1" x14ac:dyDescent="0.25">
      <c r="A222" s="27" t="s">
        <v>117</v>
      </c>
      <c r="B222" s="28" t="s">
        <v>20</v>
      </c>
      <c r="C222" s="30">
        <v>12</v>
      </c>
      <c r="D222" s="221" t="s">
        <v>384</v>
      </c>
      <c r="E222" s="222" t="s">
        <v>359</v>
      </c>
      <c r="F222" s="223" t="s">
        <v>360</v>
      </c>
      <c r="G222" s="28"/>
      <c r="H222" s="397">
        <f>SUM(H223)</f>
        <v>10000</v>
      </c>
      <c r="I222" s="397">
        <f t="shared" ref="I222:J225" si="82">SUM(I223)</f>
        <v>10000</v>
      </c>
      <c r="J222" s="397">
        <f t="shared" si="82"/>
        <v>10000</v>
      </c>
    </row>
    <row r="223" spans="1:13" ht="64.5" customHeight="1" x14ac:dyDescent="0.25">
      <c r="A223" s="54" t="s">
        <v>118</v>
      </c>
      <c r="B223" s="2" t="s">
        <v>20</v>
      </c>
      <c r="C223" s="337">
        <v>12</v>
      </c>
      <c r="D223" s="236" t="s">
        <v>180</v>
      </c>
      <c r="E223" s="237" t="s">
        <v>359</v>
      </c>
      <c r="F223" s="238" t="s">
        <v>360</v>
      </c>
      <c r="G223" s="2"/>
      <c r="H223" s="398">
        <f>SUM(H224)</f>
        <v>10000</v>
      </c>
      <c r="I223" s="398">
        <f t="shared" si="82"/>
        <v>10000</v>
      </c>
      <c r="J223" s="398">
        <f t="shared" si="82"/>
        <v>10000</v>
      </c>
    </row>
    <row r="224" spans="1:13" ht="48.75" customHeight="1" x14ac:dyDescent="0.25">
      <c r="A224" s="54" t="s">
        <v>385</v>
      </c>
      <c r="B224" s="2" t="s">
        <v>20</v>
      </c>
      <c r="C224" s="337">
        <v>12</v>
      </c>
      <c r="D224" s="236" t="s">
        <v>180</v>
      </c>
      <c r="E224" s="237" t="s">
        <v>10</v>
      </c>
      <c r="F224" s="238" t="s">
        <v>360</v>
      </c>
      <c r="G224" s="2"/>
      <c r="H224" s="398">
        <f>SUM(H225)</f>
        <v>10000</v>
      </c>
      <c r="I224" s="398">
        <f t="shared" si="82"/>
        <v>10000</v>
      </c>
      <c r="J224" s="398">
        <f t="shared" si="82"/>
        <v>10000</v>
      </c>
    </row>
    <row r="225" spans="1:10" ht="16.5" customHeight="1" x14ac:dyDescent="0.25">
      <c r="A225" s="84" t="s">
        <v>387</v>
      </c>
      <c r="B225" s="2" t="s">
        <v>20</v>
      </c>
      <c r="C225" s="337">
        <v>12</v>
      </c>
      <c r="D225" s="236" t="s">
        <v>180</v>
      </c>
      <c r="E225" s="237" t="s">
        <v>10</v>
      </c>
      <c r="F225" s="238" t="s">
        <v>386</v>
      </c>
      <c r="G225" s="2"/>
      <c r="H225" s="398">
        <f>SUM(H226)</f>
        <v>10000</v>
      </c>
      <c r="I225" s="398">
        <f t="shared" si="82"/>
        <v>10000</v>
      </c>
      <c r="J225" s="398">
        <f t="shared" si="82"/>
        <v>10000</v>
      </c>
    </row>
    <row r="226" spans="1:10" ht="30" customHeight="1" x14ac:dyDescent="0.25">
      <c r="A226" s="89" t="s">
        <v>505</v>
      </c>
      <c r="B226" s="2" t="s">
        <v>20</v>
      </c>
      <c r="C226" s="337">
        <v>12</v>
      </c>
      <c r="D226" s="236" t="s">
        <v>180</v>
      </c>
      <c r="E226" s="237" t="s">
        <v>10</v>
      </c>
      <c r="F226" s="238" t="s">
        <v>386</v>
      </c>
      <c r="G226" s="2" t="s">
        <v>16</v>
      </c>
      <c r="H226" s="399">
        <f>SUM(прил4!I208)</f>
        <v>10000</v>
      </c>
      <c r="I226" s="399">
        <f>SUM(прил4!J208)</f>
        <v>10000</v>
      </c>
      <c r="J226" s="399">
        <f>SUM(прил4!K208)</f>
        <v>10000</v>
      </c>
    </row>
    <row r="227" spans="1:10" ht="47.25" x14ac:dyDescent="0.25">
      <c r="A227" s="27" t="s">
        <v>127</v>
      </c>
      <c r="B227" s="28" t="s">
        <v>20</v>
      </c>
      <c r="C227" s="30">
        <v>12</v>
      </c>
      <c r="D227" s="221" t="s">
        <v>404</v>
      </c>
      <c r="E227" s="222" t="s">
        <v>359</v>
      </c>
      <c r="F227" s="223" t="s">
        <v>360</v>
      </c>
      <c r="G227" s="28"/>
      <c r="H227" s="397">
        <f>SUM(H228)</f>
        <v>80000</v>
      </c>
      <c r="I227" s="397">
        <f t="shared" ref="I227:J230" si="83">SUM(I228)</f>
        <v>80000</v>
      </c>
      <c r="J227" s="397">
        <f t="shared" si="83"/>
        <v>80000</v>
      </c>
    </row>
    <row r="228" spans="1:10" ht="63.75" customHeight="1" x14ac:dyDescent="0.25">
      <c r="A228" s="269" t="s">
        <v>128</v>
      </c>
      <c r="B228" s="5" t="s">
        <v>20</v>
      </c>
      <c r="C228" s="350">
        <v>12</v>
      </c>
      <c r="D228" s="236" t="s">
        <v>191</v>
      </c>
      <c r="E228" s="237" t="s">
        <v>359</v>
      </c>
      <c r="F228" s="238" t="s">
        <v>360</v>
      </c>
      <c r="G228" s="2"/>
      <c r="H228" s="398">
        <f>SUM(H229)</f>
        <v>80000</v>
      </c>
      <c r="I228" s="398">
        <f t="shared" si="83"/>
        <v>80000</v>
      </c>
      <c r="J228" s="398">
        <f t="shared" si="83"/>
        <v>80000</v>
      </c>
    </row>
    <row r="229" spans="1:10" ht="32.25" customHeight="1" x14ac:dyDescent="0.25">
      <c r="A229" s="90" t="s">
        <v>405</v>
      </c>
      <c r="B229" s="5" t="s">
        <v>20</v>
      </c>
      <c r="C229" s="350">
        <v>12</v>
      </c>
      <c r="D229" s="236" t="s">
        <v>191</v>
      </c>
      <c r="E229" s="237" t="s">
        <v>10</v>
      </c>
      <c r="F229" s="238" t="s">
        <v>360</v>
      </c>
      <c r="G229" s="266"/>
      <c r="H229" s="398">
        <f>SUM(H230)</f>
        <v>80000</v>
      </c>
      <c r="I229" s="398">
        <f t="shared" si="83"/>
        <v>80000</v>
      </c>
      <c r="J229" s="398">
        <f t="shared" si="83"/>
        <v>80000</v>
      </c>
    </row>
    <row r="230" spans="1:10" ht="18" customHeight="1" x14ac:dyDescent="0.25">
      <c r="A230" s="3" t="s">
        <v>90</v>
      </c>
      <c r="B230" s="5" t="s">
        <v>20</v>
      </c>
      <c r="C230" s="350">
        <v>12</v>
      </c>
      <c r="D230" s="236" t="s">
        <v>191</v>
      </c>
      <c r="E230" s="237" t="s">
        <v>10</v>
      </c>
      <c r="F230" s="238" t="s">
        <v>406</v>
      </c>
      <c r="G230" s="59"/>
      <c r="H230" s="398">
        <f>SUM(H231)</f>
        <v>80000</v>
      </c>
      <c r="I230" s="398">
        <f t="shared" si="83"/>
        <v>80000</v>
      </c>
      <c r="J230" s="398">
        <f t="shared" si="83"/>
        <v>80000</v>
      </c>
    </row>
    <row r="231" spans="1:10" ht="30.75" customHeight="1" x14ac:dyDescent="0.25">
      <c r="A231" s="89" t="s">
        <v>505</v>
      </c>
      <c r="B231" s="5" t="s">
        <v>20</v>
      </c>
      <c r="C231" s="350">
        <v>12</v>
      </c>
      <c r="D231" s="236" t="s">
        <v>191</v>
      </c>
      <c r="E231" s="237" t="s">
        <v>10</v>
      </c>
      <c r="F231" s="238" t="s">
        <v>406</v>
      </c>
      <c r="G231" s="59" t="s">
        <v>16</v>
      </c>
      <c r="H231" s="400">
        <f>SUM(прил4!I504+прил4!I213)</f>
        <v>80000</v>
      </c>
      <c r="I231" s="400">
        <f>SUM(прил4!J504+прил4!J213)</f>
        <v>80000</v>
      </c>
      <c r="J231" s="400">
        <f>SUM(прил4!K504+прил4!K213)</f>
        <v>80000</v>
      </c>
    </row>
    <row r="232" spans="1:10" ht="50.25" customHeight="1" x14ac:dyDescent="0.25">
      <c r="A232" s="75" t="s">
        <v>166</v>
      </c>
      <c r="B232" s="28" t="s">
        <v>20</v>
      </c>
      <c r="C232" s="30">
        <v>12</v>
      </c>
      <c r="D232" s="221" t="s">
        <v>524</v>
      </c>
      <c r="E232" s="222" t="s">
        <v>359</v>
      </c>
      <c r="F232" s="223" t="s">
        <v>360</v>
      </c>
      <c r="G232" s="28"/>
      <c r="H232" s="397">
        <f>SUM(H233)</f>
        <v>1785831</v>
      </c>
      <c r="I232" s="397">
        <f t="shared" ref="I232:J233" si="84">SUM(I233)</f>
        <v>2073138</v>
      </c>
      <c r="J232" s="397">
        <f t="shared" si="84"/>
        <v>2073138</v>
      </c>
    </row>
    <row r="233" spans="1:10" ht="79.5" customHeight="1" x14ac:dyDescent="0.25">
      <c r="A233" s="76" t="s">
        <v>167</v>
      </c>
      <c r="B233" s="44" t="s">
        <v>20</v>
      </c>
      <c r="C233" s="53">
        <v>12</v>
      </c>
      <c r="D233" s="224" t="s">
        <v>194</v>
      </c>
      <c r="E233" s="225" t="s">
        <v>359</v>
      </c>
      <c r="F233" s="226" t="s">
        <v>360</v>
      </c>
      <c r="G233" s="44"/>
      <c r="H233" s="398">
        <f>SUM(H234)</f>
        <v>1785831</v>
      </c>
      <c r="I233" s="398">
        <f t="shared" si="84"/>
        <v>2073138</v>
      </c>
      <c r="J233" s="398">
        <f t="shared" si="84"/>
        <v>2073138</v>
      </c>
    </row>
    <row r="234" spans="1:10" ht="30.75" customHeight="1" x14ac:dyDescent="0.25">
      <c r="A234" s="76" t="s">
        <v>416</v>
      </c>
      <c r="B234" s="44" t="s">
        <v>20</v>
      </c>
      <c r="C234" s="53">
        <v>12</v>
      </c>
      <c r="D234" s="224" t="s">
        <v>194</v>
      </c>
      <c r="E234" s="225" t="s">
        <v>10</v>
      </c>
      <c r="F234" s="226" t="s">
        <v>360</v>
      </c>
      <c r="G234" s="44"/>
      <c r="H234" s="398">
        <f>SUM(H235+H237+H239)</f>
        <v>1785831</v>
      </c>
      <c r="I234" s="398">
        <f t="shared" ref="I234:J234" si="85">SUM(I235+I237+I239)</f>
        <v>2073138</v>
      </c>
      <c r="J234" s="398">
        <f t="shared" si="85"/>
        <v>2073138</v>
      </c>
    </row>
    <row r="235" spans="1:10" ht="30.75" customHeight="1" x14ac:dyDescent="0.25">
      <c r="A235" s="76" t="s">
        <v>617</v>
      </c>
      <c r="B235" s="44" t="s">
        <v>20</v>
      </c>
      <c r="C235" s="53">
        <v>12</v>
      </c>
      <c r="D235" s="224" t="s">
        <v>194</v>
      </c>
      <c r="E235" s="225" t="s">
        <v>10</v>
      </c>
      <c r="F235" s="374">
        <v>13600</v>
      </c>
      <c r="G235" s="44"/>
      <c r="H235" s="398">
        <f>SUM(H236:H236)</f>
        <v>1250082</v>
      </c>
      <c r="I235" s="398">
        <f t="shared" ref="I235:J235" si="86">SUM(I236:I236)</f>
        <v>2073138</v>
      </c>
      <c r="J235" s="398">
        <f t="shared" si="86"/>
        <v>2073138</v>
      </c>
    </row>
    <row r="236" spans="1:10" ht="18.75" customHeight="1" x14ac:dyDescent="0.25">
      <c r="A236" s="76" t="s">
        <v>21</v>
      </c>
      <c r="B236" s="44" t="s">
        <v>20</v>
      </c>
      <c r="C236" s="53">
        <v>12</v>
      </c>
      <c r="D236" s="224" t="s">
        <v>194</v>
      </c>
      <c r="E236" s="225" t="s">
        <v>10</v>
      </c>
      <c r="F236" s="374">
        <v>13600</v>
      </c>
      <c r="G236" s="44" t="s">
        <v>66</v>
      </c>
      <c r="H236" s="400">
        <f>SUM(прил4!I218)</f>
        <v>1250082</v>
      </c>
      <c r="I236" s="400">
        <f>SUM(прил4!J218)</f>
        <v>2073138</v>
      </c>
      <c r="J236" s="400">
        <f>SUM(прил4!K218)</f>
        <v>2073138</v>
      </c>
    </row>
    <row r="237" spans="1:10" ht="45.75" customHeight="1" x14ac:dyDescent="0.25">
      <c r="A237" s="76" t="s">
        <v>838</v>
      </c>
      <c r="B237" s="44" t="s">
        <v>20</v>
      </c>
      <c r="C237" s="53">
        <v>12</v>
      </c>
      <c r="D237" s="224" t="s">
        <v>194</v>
      </c>
      <c r="E237" s="225" t="s">
        <v>10</v>
      </c>
      <c r="F237" s="226" t="s">
        <v>532</v>
      </c>
      <c r="G237" s="44"/>
      <c r="H237" s="398">
        <f>SUM(H238:H238)</f>
        <v>535749</v>
      </c>
      <c r="I237" s="398">
        <f t="shared" ref="I237:J237" si="87">SUM(I238:I238)</f>
        <v>0</v>
      </c>
      <c r="J237" s="398">
        <f t="shared" si="87"/>
        <v>0</v>
      </c>
    </row>
    <row r="238" spans="1:10" ht="17.25" customHeight="1" x14ac:dyDescent="0.25">
      <c r="A238" s="76" t="s">
        <v>21</v>
      </c>
      <c r="B238" s="44" t="s">
        <v>20</v>
      </c>
      <c r="C238" s="53">
        <v>12</v>
      </c>
      <c r="D238" s="224" t="s">
        <v>194</v>
      </c>
      <c r="E238" s="225" t="s">
        <v>10</v>
      </c>
      <c r="F238" s="226" t="s">
        <v>532</v>
      </c>
      <c r="G238" s="44" t="s">
        <v>66</v>
      </c>
      <c r="H238" s="400">
        <f>SUM(прил4!I220)</f>
        <v>535749</v>
      </c>
      <c r="I238" s="400">
        <f>SUM(прил4!J220)</f>
        <v>0</v>
      </c>
      <c r="J238" s="400">
        <f>SUM(прил4!K220)</f>
        <v>0</v>
      </c>
    </row>
    <row r="239" spans="1:10" s="457" customFormat="1" ht="33.75" hidden="1" customHeight="1" x14ac:dyDescent="0.25">
      <c r="A239" s="76" t="s">
        <v>624</v>
      </c>
      <c r="B239" s="44" t="s">
        <v>20</v>
      </c>
      <c r="C239" s="53">
        <v>12</v>
      </c>
      <c r="D239" s="224" t="s">
        <v>194</v>
      </c>
      <c r="E239" s="225" t="s">
        <v>10</v>
      </c>
      <c r="F239" s="226" t="s">
        <v>623</v>
      </c>
      <c r="G239" s="44"/>
      <c r="H239" s="398">
        <f>SUM(H240)</f>
        <v>0</v>
      </c>
      <c r="I239" s="398">
        <f t="shared" ref="I239:J239" si="88">SUM(I240)</f>
        <v>0</v>
      </c>
      <c r="J239" s="398">
        <f t="shared" si="88"/>
        <v>0</v>
      </c>
    </row>
    <row r="240" spans="1:10" s="457" customFormat="1" ht="31.5" hidden="1" customHeight="1" x14ac:dyDescent="0.25">
      <c r="A240" s="89" t="s">
        <v>505</v>
      </c>
      <c r="B240" s="44" t="s">
        <v>20</v>
      </c>
      <c r="C240" s="53">
        <v>12</v>
      </c>
      <c r="D240" s="224" t="s">
        <v>194</v>
      </c>
      <c r="E240" s="225" t="s">
        <v>10</v>
      </c>
      <c r="F240" s="226" t="s">
        <v>623</v>
      </c>
      <c r="G240" s="44" t="s">
        <v>16</v>
      </c>
      <c r="H240" s="400">
        <f>SUM(прил4!I222)</f>
        <v>0</v>
      </c>
      <c r="I240" s="400">
        <f>SUM(прил4!J222)</f>
        <v>0</v>
      </c>
      <c r="J240" s="400">
        <f>SUM(прил4!K222)</f>
        <v>0</v>
      </c>
    </row>
    <row r="241" spans="1:10" ht="33" customHeight="1" x14ac:dyDescent="0.25">
      <c r="A241" s="65" t="s">
        <v>125</v>
      </c>
      <c r="B241" s="29" t="s">
        <v>20</v>
      </c>
      <c r="C241" s="29" t="s">
        <v>73</v>
      </c>
      <c r="D241" s="215" t="s">
        <v>192</v>
      </c>
      <c r="E241" s="216" t="s">
        <v>359</v>
      </c>
      <c r="F241" s="217" t="s">
        <v>360</v>
      </c>
      <c r="G241" s="28"/>
      <c r="H241" s="397">
        <f>SUM(H242)</f>
        <v>10000</v>
      </c>
      <c r="I241" s="397">
        <f t="shared" ref="I241:J244" si="89">SUM(I242)</f>
        <v>10000</v>
      </c>
      <c r="J241" s="397">
        <f t="shared" si="89"/>
        <v>10000</v>
      </c>
    </row>
    <row r="242" spans="1:10" ht="47.25" customHeight="1" x14ac:dyDescent="0.25">
      <c r="A242" s="84" t="s">
        <v>126</v>
      </c>
      <c r="B242" s="5" t="s">
        <v>20</v>
      </c>
      <c r="C242" s="350">
        <v>12</v>
      </c>
      <c r="D242" s="236" t="s">
        <v>193</v>
      </c>
      <c r="E242" s="237" t="s">
        <v>359</v>
      </c>
      <c r="F242" s="238" t="s">
        <v>360</v>
      </c>
      <c r="G242" s="266"/>
      <c r="H242" s="398">
        <f>SUM(H243)</f>
        <v>10000</v>
      </c>
      <c r="I242" s="398">
        <f t="shared" si="89"/>
        <v>10000</v>
      </c>
      <c r="J242" s="398">
        <f t="shared" si="89"/>
        <v>10000</v>
      </c>
    </row>
    <row r="243" spans="1:10" ht="65.25" customHeight="1" x14ac:dyDescent="0.25">
      <c r="A243" s="84" t="s">
        <v>407</v>
      </c>
      <c r="B243" s="5" t="s">
        <v>20</v>
      </c>
      <c r="C243" s="350">
        <v>12</v>
      </c>
      <c r="D243" s="236" t="s">
        <v>193</v>
      </c>
      <c r="E243" s="237" t="s">
        <v>10</v>
      </c>
      <c r="F243" s="238" t="s">
        <v>360</v>
      </c>
      <c r="G243" s="266"/>
      <c r="H243" s="398">
        <f>SUM(H244)</f>
        <v>10000</v>
      </c>
      <c r="I243" s="398">
        <f t="shared" si="89"/>
        <v>10000</v>
      </c>
      <c r="J243" s="398">
        <f t="shared" si="89"/>
        <v>10000</v>
      </c>
    </row>
    <row r="244" spans="1:10" ht="31.5" x14ac:dyDescent="0.25">
      <c r="A244" s="3" t="s">
        <v>409</v>
      </c>
      <c r="B244" s="5" t="s">
        <v>20</v>
      </c>
      <c r="C244" s="350">
        <v>12</v>
      </c>
      <c r="D244" s="236" t="s">
        <v>193</v>
      </c>
      <c r="E244" s="237" t="s">
        <v>10</v>
      </c>
      <c r="F244" s="238" t="s">
        <v>408</v>
      </c>
      <c r="G244" s="266"/>
      <c r="H244" s="398">
        <f>SUM(H245)</f>
        <v>10000</v>
      </c>
      <c r="I244" s="398">
        <f t="shared" si="89"/>
        <v>10000</v>
      </c>
      <c r="J244" s="398">
        <f t="shared" si="89"/>
        <v>10000</v>
      </c>
    </row>
    <row r="245" spans="1:10" ht="16.5" customHeight="1" x14ac:dyDescent="0.25">
      <c r="A245" s="84" t="s">
        <v>18</v>
      </c>
      <c r="B245" s="5" t="s">
        <v>20</v>
      </c>
      <c r="C245" s="350">
        <v>12</v>
      </c>
      <c r="D245" s="236" t="s">
        <v>193</v>
      </c>
      <c r="E245" s="237" t="s">
        <v>10</v>
      </c>
      <c r="F245" s="238" t="s">
        <v>408</v>
      </c>
      <c r="G245" s="266" t="s">
        <v>17</v>
      </c>
      <c r="H245" s="400">
        <f>SUM(прил4!I227)</f>
        <v>10000</v>
      </c>
      <c r="I245" s="400">
        <f>SUM(прил4!J227)</f>
        <v>10000</v>
      </c>
      <c r="J245" s="400">
        <f>SUM(прил4!K227)</f>
        <v>10000</v>
      </c>
    </row>
    <row r="246" spans="1:10" ht="16.5" customHeight="1" x14ac:dyDescent="0.25">
      <c r="A246" s="58" t="s">
        <v>129</v>
      </c>
      <c r="B246" s="94" t="s">
        <v>91</v>
      </c>
      <c r="C246" s="95"/>
      <c r="D246" s="245"/>
      <c r="E246" s="246"/>
      <c r="F246" s="247"/>
      <c r="G246" s="96"/>
      <c r="H246" s="446">
        <f>SUM(H247+H253)</f>
        <v>19013268</v>
      </c>
      <c r="I246" s="446">
        <f t="shared" ref="I246:J246" si="90">SUM(I247+I253)</f>
        <v>0</v>
      </c>
      <c r="J246" s="446">
        <f t="shared" si="90"/>
        <v>0</v>
      </c>
    </row>
    <row r="247" spans="1:10" s="9" customFormat="1" ht="15.75" x14ac:dyDescent="0.25">
      <c r="A247" s="41" t="s">
        <v>217</v>
      </c>
      <c r="B247" s="51" t="s">
        <v>91</v>
      </c>
      <c r="C247" s="117" t="s">
        <v>10</v>
      </c>
      <c r="D247" s="212"/>
      <c r="E247" s="213"/>
      <c r="F247" s="214"/>
      <c r="G247" s="52"/>
      <c r="H247" s="404">
        <f>SUM(H248)</f>
        <v>20357</v>
      </c>
      <c r="I247" s="404">
        <f t="shared" ref="I247:J251" si="91">SUM(I248)</f>
        <v>0</v>
      </c>
      <c r="J247" s="404">
        <f t="shared" si="91"/>
        <v>0</v>
      </c>
    </row>
    <row r="248" spans="1:10" ht="47.25" x14ac:dyDescent="0.25">
      <c r="A248" s="27" t="s">
        <v>166</v>
      </c>
      <c r="B248" s="29" t="s">
        <v>91</v>
      </c>
      <c r="C248" s="120" t="s">
        <v>10</v>
      </c>
      <c r="D248" s="221" t="s">
        <v>410</v>
      </c>
      <c r="E248" s="222" t="s">
        <v>359</v>
      </c>
      <c r="F248" s="223" t="s">
        <v>360</v>
      </c>
      <c r="G248" s="31"/>
      <c r="H248" s="397">
        <f>SUM(H249)</f>
        <v>20357</v>
      </c>
      <c r="I248" s="397">
        <f t="shared" si="91"/>
        <v>0</v>
      </c>
      <c r="J248" s="397">
        <f t="shared" si="91"/>
        <v>0</v>
      </c>
    </row>
    <row r="249" spans="1:10" ht="78.75" x14ac:dyDescent="0.25">
      <c r="A249" s="3" t="s">
        <v>219</v>
      </c>
      <c r="B249" s="5" t="s">
        <v>91</v>
      </c>
      <c r="C249" s="119" t="s">
        <v>10</v>
      </c>
      <c r="D249" s="236" t="s">
        <v>218</v>
      </c>
      <c r="E249" s="237" t="s">
        <v>359</v>
      </c>
      <c r="F249" s="238" t="s">
        <v>360</v>
      </c>
      <c r="G249" s="59"/>
      <c r="H249" s="398">
        <f>SUM(H250)</f>
        <v>20357</v>
      </c>
      <c r="I249" s="398">
        <f t="shared" si="91"/>
        <v>0</v>
      </c>
      <c r="J249" s="398">
        <f t="shared" si="91"/>
        <v>0</v>
      </c>
    </row>
    <row r="250" spans="1:10" ht="47.25" x14ac:dyDescent="0.25">
      <c r="A250" s="61" t="s">
        <v>411</v>
      </c>
      <c r="B250" s="5" t="s">
        <v>91</v>
      </c>
      <c r="C250" s="119" t="s">
        <v>10</v>
      </c>
      <c r="D250" s="236" t="s">
        <v>218</v>
      </c>
      <c r="E250" s="237" t="s">
        <v>10</v>
      </c>
      <c r="F250" s="238" t="s">
        <v>360</v>
      </c>
      <c r="G250" s="59"/>
      <c r="H250" s="398">
        <f>SUM(H251)</f>
        <v>20357</v>
      </c>
      <c r="I250" s="398">
        <f t="shared" si="91"/>
        <v>0</v>
      </c>
      <c r="J250" s="398">
        <f t="shared" si="91"/>
        <v>0</v>
      </c>
    </row>
    <row r="251" spans="1:10" ht="33.75" customHeight="1" x14ac:dyDescent="0.25">
      <c r="A251" s="105" t="s">
        <v>412</v>
      </c>
      <c r="B251" s="5" t="s">
        <v>91</v>
      </c>
      <c r="C251" s="119" t="s">
        <v>10</v>
      </c>
      <c r="D251" s="236" t="s">
        <v>218</v>
      </c>
      <c r="E251" s="237" t="s">
        <v>10</v>
      </c>
      <c r="F251" s="238" t="s">
        <v>413</v>
      </c>
      <c r="G251" s="59"/>
      <c r="H251" s="398">
        <f>SUM(H252)</f>
        <v>20357</v>
      </c>
      <c r="I251" s="398">
        <f t="shared" si="91"/>
        <v>0</v>
      </c>
      <c r="J251" s="398">
        <f t="shared" si="91"/>
        <v>0</v>
      </c>
    </row>
    <row r="252" spans="1:10" ht="16.5" customHeight="1" x14ac:dyDescent="0.25">
      <c r="A252" s="76" t="s">
        <v>21</v>
      </c>
      <c r="B252" s="5" t="s">
        <v>91</v>
      </c>
      <c r="C252" s="119" t="s">
        <v>10</v>
      </c>
      <c r="D252" s="236" t="s">
        <v>218</v>
      </c>
      <c r="E252" s="237" t="s">
        <v>10</v>
      </c>
      <c r="F252" s="238" t="s">
        <v>413</v>
      </c>
      <c r="G252" s="59" t="s">
        <v>66</v>
      </c>
      <c r="H252" s="400">
        <f>SUM(прил4!I234)</f>
        <v>20357</v>
      </c>
      <c r="I252" s="400">
        <f>SUM(прил4!J234)</f>
        <v>0</v>
      </c>
      <c r="J252" s="400">
        <f>SUM(прил4!K234)</f>
        <v>0</v>
      </c>
    </row>
    <row r="253" spans="1:10" ht="16.5" customHeight="1" x14ac:dyDescent="0.25">
      <c r="A253" s="41" t="s">
        <v>130</v>
      </c>
      <c r="B253" s="51" t="s">
        <v>91</v>
      </c>
      <c r="C253" s="23" t="s">
        <v>12</v>
      </c>
      <c r="D253" s="212"/>
      <c r="E253" s="213"/>
      <c r="F253" s="214"/>
      <c r="G253" s="52"/>
      <c r="H253" s="404">
        <f>SUM(H254)</f>
        <v>18992911</v>
      </c>
      <c r="I253" s="404">
        <f t="shared" ref="I253:J253" si="92">SUM(I254)</f>
        <v>0</v>
      </c>
      <c r="J253" s="404">
        <f t="shared" si="92"/>
        <v>0</v>
      </c>
    </row>
    <row r="254" spans="1:10" s="43" customFormat="1" ht="49.5" customHeight="1" x14ac:dyDescent="0.25">
      <c r="A254" s="27" t="s">
        <v>166</v>
      </c>
      <c r="B254" s="29" t="s">
        <v>91</v>
      </c>
      <c r="C254" s="120" t="s">
        <v>12</v>
      </c>
      <c r="D254" s="221" t="s">
        <v>410</v>
      </c>
      <c r="E254" s="222" t="s">
        <v>359</v>
      </c>
      <c r="F254" s="223" t="s">
        <v>360</v>
      </c>
      <c r="G254" s="31"/>
      <c r="H254" s="397">
        <f>SUM(H255+H259)</f>
        <v>18992911</v>
      </c>
      <c r="I254" s="397">
        <f t="shared" ref="I254:J254" si="93">SUM(I255+I259)</f>
        <v>0</v>
      </c>
      <c r="J254" s="397">
        <f t="shared" si="93"/>
        <v>0</v>
      </c>
    </row>
    <row r="255" spans="1:10" s="43" customFormat="1" ht="78.75" customHeight="1" x14ac:dyDescent="0.25">
      <c r="A255" s="54" t="s">
        <v>219</v>
      </c>
      <c r="B255" s="5" t="s">
        <v>91</v>
      </c>
      <c r="C255" s="119" t="s">
        <v>12</v>
      </c>
      <c r="D255" s="236" t="s">
        <v>218</v>
      </c>
      <c r="E255" s="237" t="s">
        <v>359</v>
      </c>
      <c r="F255" s="238" t="s">
        <v>360</v>
      </c>
      <c r="G255" s="266"/>
      <c r="H255" s="398">
        <f>SUM(H256)</f>
        <v>280000</v>
      </c>
      <c r="I255" s="398">
        <f t="shared" ref="I255:J257" si="94">SUM(I256)</f>
        <v>0</v>
      </c>
      <c r="J255" s="398">
        <f t="shared" si="94"/>
        <v>0</v>
      </c>
    </row>
    <row r="256" spans="1:10" s="43" customFormat="1" ht="48" customHeight="1" x14ac:dyDescent="0.25">
      <c r="A256" s="105" t="s">
        <v>411</v>
      </c>
      <c r="B256" s="5" t="s">
        <v>91</v>
      </c>
      <c r="C256" s="119" t="s">
        <v>12</v>
      </c>
      <c r="D256" s="236" t="s">
        <v>218</v>
      </c>
      <c r="E256" s="237" t="s">
        <v>10</v>
      </c>
      <c r="F256" s="238" t="s">
        <v>360</v>
      </c>
      <c r="G256" s="266"/>
      <c r="H256" s="398">
        <f>SUM(H257)</f>
        <v>280000</v>
      </c>
      <c r="I256" s="398">
        <f t="shared" si="94"/>
        <v>0</v>
      </c>
      <c r="J256" s="398">
        <f t="shared" si="94"/>
        <v>0</v>
      </c>
    </row>
    <row r="257" spans="1:10" s="43" customFormat="1" ht="32.25" customHeight="1" x14ac:dyDescent="0.25">
      <c r="A257" s="105" t="s">
        <v>471</v>
      </c>
      <c r="B257" s="5" t="s">
        <v>91</v>
      </c>
      <c r="C257" s="119" t="s">
        <v>12</v>
      </c>
      <c r="D257" s="236" t="s">
        <v>218</v>
      </c>
      <c r="E257" s="237" t="s">
        <v>10</v>
      </c>
      <c r="F257" s="238" t="s">
        <v>472</v>
      </c>
      <c r="G257" s="266"/>
      <c r="H257" s="398">
        <f>SUM(H258)</f>
        <v>280000</v>
      </c>
      <c r="I257" s="398">
        <f t="shared" si="94"/>
        <v>0</v>
      </c>
      <c r="J257" s="398">
        <f t="shared" si="94"/>
        <v>0</v>
      </c>
    </row>
    <row r="258" spans="1:10" s="43" customFormat="1" ht="15.75" customHeight="1" x14ac:dyDescent="0.25">
      <c r="A258" s="76" t="s">
        <v>21</v>
      </c>
      <c r="B258" s="5" t="s">
        <v>91</v>
      </c>
      <c r="C258" s="119" t="s">
        <v>12</v>
      </c>
      <c r="D258" s="236" t="s">
        <v>218</v>
      </c>
      <c r="E258" s="237" t="s">
        <v>10</v>
      </c>
      <c r="F258" s="238" t="s">
        <v>472</v>
      </c>
      <c r="G258" s="266" t="s">
        <v>66</v>
      </c>
      <c r="H258" s="400">
        <f>SUM(прил4!I240)</f>
        <v>280000</v>
      </c>
      <c r="I258" s="400">
        <f>SUM(прил4!J240)</f>
        <v>0</v>
      </c>
      <c r="J258" s="400">
        <f>SUM(прил4!K240)</f>
        <v>0</v>
      </c>
    </row>
    <row r="259" spans="1:10" s="43" customFormat="1" ht="78.75" x14ac:dyDescent="0.25">
      <c r="A259" s="334" t="s">
        <v>167</v>
      </c>
      <c r="B259" s="5" t="s">
        <v>91</v>
      </c>
      <c r="C259" s="560" t="s">
        <v>12</v>
      </c>
      <c r="D259" s="236" t="s">
        <v>194</v>
      </c>
      <c r="E259" s="237" t="s">
        <v>359</v>
      </c>
      <c r="F259" s="238" t="s">
        <v>360</v>
      </c>
      <c r="G259" s="59"/>
      <c r="H259" s="398">
        <f>SUM(H260)</f>
        <v>18712911</v>
      </c>
      <c r="I259" s="398">
        <f t="shared" ref="I259:J259" si="95">SUM(I260)</f>
        <v>0</v>
      </c>
      <c r="J259" s="398">
        <f t="shared" si="95"/>
        <v>0</v>
      </c>
    </row>
    <row r="260" spans="1:10" s="43" customFormat="1" ht="31.5" x14ac:dyDescent="0.25">
      <c r="A260" s="3" t="s">
        <v>416</v>
      </c>
      <c r="B260" s="5" t="s">
        <v>91</v>
      </c>
      <c r="C260" s="560" t="s">
        <v>12</v>
      </c>
      <c r="D260" s="236" t="s">
        <v>194</v>
      </c>
      <c r="E260" s="237" t="s">
        <v>10</v>
      </c>
      <c r="F260" s="238" t="s">
        <v>360</v>
      </c>
      <c r="G260" s="59"/>
      <c r="H260" s="398">
        <f>SUM(H263+H261+H265)</f>
        <v>18712911</v>
      </c>
      <c r="I260" s="398">
        <f t="shared" ref="I260:J260" si="96">SUM(I263+I261+I265)</f>
        <v>0</v>
      </c>
      <c r="J260" s="398">
        <f t="shared" si="96"/>
        <v>0</v>
      </c>
    </row>
    <row r="261" spans="1:10" s="43" customFormat="1" ht="31.5" x14ac:dyDescent="0.25">
      <c r="A261" s="61" t="s">
        <v>699</v>
      </c>
      <c r="B261" s="5" t="s">
        <v>91</v>
      </c>
      <c r="C261" s="570" t="s">
        <v>12</v>
      </c>
      <c r="D261" s="236" t="s">
        <v>194</v>
      </c>
      <c r="E261" s="237" t="s">
        <v>10</v>
      </c>
      <c r="F261" s="345">
        <v>11500</v>
      </c>
      <c r="G261" s="59"/>
      <c r="H261" s="398">
        <f>SUM(H262)</f>
        <v>17777265</v>
      </c>
      <c r="I261" s="398">
        <f t="shared" ref="I261:J261" si="97">SUM(I262)</f>
        <v>0</v>
      </c>
      <c r="J261" s="398">
        <f t="shared" si="97"/>
        <v>0</v>
      </c>
    </row>
    <row r="262" spans="1:10" s="43" customFormat="1" ht="31.5" x14ac:dyDescent="0.25">
      <c r="A262" s="76" t="s">
        <v>159</v>
      </c>
      <c r="B262" s="5" t="s">
        <v>91</v>
      </c>
      <c r="C262" s="570" t="s">
        <v>12</v>
      </c>
      <c r="D262" s="236" t="s">
        <v>194</v>
      </c>
      <c r="E262" s="237" t="s">
        <v>10</v>
      </c>
      <c r="F262" s="345">
        <v>11500</v>
      </c>
      <c r="G262" s="59" t="s">
        <v>158</v>
      </c>
      <c r="H262" s="400">
        <f>SUM(прил4!I244)</f>
        <v>17777265</v>
      </c>
      <c r="I262" s="400">
        <f>SUM(прил4!J244)</f>
        <v>0</v>
      </c>
      <c r="J262" s="400">
        <f>SUM(прил4!K244)</f>
        <v>0</v>
      </c>
    </row>
    <row r="263" spans="1:10" s="43" customFormat="1" ht="31.5" x14ac:dyDescent="0.25">
      <c r="A263" s="61" t="s">
        <v>695</v>
      </c>
      <c r="B263" s="5" t="s">
        <v>91</v>
      </c>
      <c r="C263" s="560" t="s">
        <v>12</v>
      </c>
      <c r="D263" s="236" t="s">
        <v>194</v>
      </c>
      <c r="E263" s="237" t="s">
        <v>10</v>
      </c>
      <c r="F263" s="345" t="s">
        <v>694</v>
      </c>
      <c r="G263" s="59"/>
      <c r="H263" s="398">
        <f>SUM(H264)</f>
        <v>935646</v>
      </c>
      <c r="I263" s="398">
        <f t="shared" ref="I263:J263" si="98">SUM(I264)</f>
        <v>0</v>
      </c>
      <c r="J263" s="398">
        <f t="shared" si="98"/>
        <v>0</v>
      </c>
    </row>
    <row r="264" spans="1:10" s="43" customFormat="1" ht="31.5" x14ac:dyDescent="0.25">
      <c r="A264" s="76" t="s">
        <v>159</v>
      </c>
      <c r="B264" s="5" t="s">
        <v>91</v>
      </c>
      <c r="C264" s="560" t="s">
        <v>12</v>
      </c>
      <c r="D264" s="236" t="s">
        <v>194</v>
      </c>
      <c r="E264" s="237" t="s">
        <v>10</v>
      </c>
      <c r="F264" s="345" t="s">
        <v>694</v>
      </c>
      <c r="G264" s="59" t="s">
        <v>158</v>
      </c>
      <c r="H264" s="400">
        <f>SUM(прил4!I246)</f>
        <v>935646</v>
      </c>
      <c r="I264" s="400">
        <f>SUM(прил4!J246)</f>
        <v>0</v>
      </c>
      <c r="J264" s="400">
        <f>SUM(прил4!K246)</f>
        <v>0</v>
      </c>
    </row>
    <row r="265" spans="1:10" s="43" customFormat="1" ht="31.5" hidden="1" x14ac:dyDescent="0.25">
      <c r="A265" s="574" t="s">
        <v>701</v>
      </c>
      <c r="B265" s="5" t="s">
        <v>91</v>
      </c>
      <c r="C265" s="572" t="s">
        <v>12</v>
      </c>
      <c r="D265" s="236" t="s">
        <v>194</v>
      </c>
      <c r="E265" s="237" t="s">
        <v>10</v>
      </c>
      <c r="F265" s="220" t="s">
        <v>700</v>
      </c>
      <c r="G265" s="59"/>
      <c r="H265" s="398">
        <f>SUM(H266:H267)</f>
        <v>0</v>
      </c>
      <c r="I265" s="398">
        <f t="shared" ref="I265:J265" si="99">SUM(I266:I267)</f>
        <v>0</v>
      </c>
      <c r="J265" s="398">
        <f t="shared" si="99"/>
        <v>0</v>
      </c>
    </row>
    <row r="266" spans="1:10" s="43" customFormat="1" ht="31.5" hidden="1" x14ac:dyDescent="0.25">
      <c r="A266" s="84" t="s">
        <v>505</v>
      </c>
      <c r="B266" s="5" t="s">
        <v>91</v>
      </c>
      <c r="C266" s="572" t="s">
        <v>12</v>
      </c>
      <c r="D266" s="236" t="s">
        <v>194</v>
      </c>
      <c r="E266" s="237" t="s">
        <v>10</v>
      </c>
      <c r="F266" s="220" t="s">
        <v>700</v>
      </c>
      <c r="G266" s="59" t="s">
        <v>16</v>
      </c>
      <c r="H266" s="400">
        <f>SUM(прил4!I248)</f>
        <v>0</v>
      </c>
      <c r="I266" s="400">
        <f>SUM(прил4!J248)</f>
        <v>0</v>
      </c>
      <c r="J266" s="400">
        <f>SUM(прил4!K248)</f>
        <v>0</v>
      </c>
    </row>
    <row r="267" spans="1:10" s="43" customFormat="1" ht="31.5" hidden="1" x14ac:dyDescent="0.25">
      <c r="A267" s="76" t="s">
        <v>159</v>
      </c>
      <c r="B267" s="5" t="s">
        <v>91</v>
      </c>
      <c r="C267" s="579" t="s">
        <v>12</v>
      </c>
      <c r="D267" s="236" t="s">
        <v>194</v>
      </c>
      <c r="E267" s="237" t="s">
        <v>10</v>
      </c>
      <c r="F267" s="220" t="s">
        <v>700</v>
      </c>
      <c r="G267" s="59" t="s">
        <v>158</v>
      </c>
      <c r="H267" s="400">
        <f>SUM(прил4!I249)</f>
        <v>0</v>
      </c>
      <c r="I267" s="400">
        <f>SUM(прил4!J249)</f>
        <v>0</v>
      </c>
      <c r="J267" s="400">
        <f>SUM(прил4!K249)</f>
        <v>0</v>
      </c>
    </row>
    <row r="268" spans="1:10" s="43" customFormat="1" ht="15.75" x14ac:dyDescent="0.25">
      <c r="A268" s="373" t="s">
        <v>781</v>
      </c>
      <c r="B268" s="130" t="s">
        <v>68</v>
      </c>
      <c r="C268" s="39"/>
      <c r="D268" s="245"/>
      <c r="E268" s="246"/>
      <c r="F268" s="247"/>
      <c r="G268" s="16"/>
      <c r="H268" s="446">
        <f t="shared" ref="H268:H273" si="100">SUM(H269)</f>
        <v>35264</v>
      </c>
      <c r="I268" s="446">
        <f t="shared" ref="I268:J273" si="101">SUM(I269)</f>
        <v>27060</v>
      </c>
      <c r="J268" s="446">
        <f t="shared" si="101"/>
        <v>27060</v>
      </c>
    </row>
    <row r="269" spans="1:10" s="43" customFormat="1" ht="15.75" x14ac:dyDescent="0.25">
      <c r="A269" s="367" t="s">
        <v>782</v>
      </c>
      <c r="B269" s="55" t="s">
        <v>68</v>
      </c>
      <c r="C269" s="23" t="s">
        <v>91</v>
      </c>
      <c r="D269" s="212"/>
      <c r="E269" s="213"/>
      <c r="F269" s="214"/>
      <c r="G269" s="23"/>
      <c r="H269" s="404">
        <f t="shared" si="100"/>
        <v>35264</v>
      </c>
      <c r="I269" s="404">
        <f t="shared" si="101"/>
        <v>27060</v>
      </c>
      <c r="J269" s="404">
        <f t="shared" si="101"/>
        <v>27060</v>
      </c>
    </row>
    <row r="270" spans="1:10" s="43" customFormat="1" ht="31.5" x14ac:dyDescent="0.25">
      <c r="A270" s="75" t="s">
        <v>783</v>
      </c>
      <c r="B270" s="28" t="s">
        <v>68</v>
      </c>
      <c r="C270" s="30" t="s">
        <v>91</v>
      </c>
      <c r="D270" s="221" t="s">
        <v>786</v>
      </c>
      <c r="E270" s="222" t="s">
        <v>359</v>
      </c>
      <c r="F270" s="223" t="s">
        <v>360</v>
      </c>
      <c r="G270" s="28"/>
      <c r="H270" s="397">
        <f t="shared" si="100"/>
        <v>35264</v>
      </c>
      <c r="I270" s="397">
        <f t="shared" si="101"/>
        <v>27060</v>
      </c>
      <c r="J270" s="397">
        <f t="shared" si="101"/>
        <v>27060</v>
      </c>
    </row>
    <row r="271" spans="1:10" s="43" customFormat="1" ht="47.25" x14ac:dyDescent="0.25">
      <c r="A271" s="84" t="s">
        <v>784</v>
      </c>
      <c r="B271" s="2" t="s">
        <v>68</v>
      </c>
      <c r="C271" s="625" t="s">
        <v>91</v>
      </c>
      <c r="D271" s="236" t="s">
        <v>787</v>
      </c>
      <c r="E271" s="237" t="s">
        <v>359</v>
      </c>
      <c r="F271" s="238" t="s">
        <v>360</v>
      </c>
      <c r="G271" s="2"/>
      <c r="H271" s="398">
        <f t="shared" si="100"/>
        <v>35264</v>
      </c>
      <c r="I271" s="398">
        <f t="shared" si="101"/>
        <v>27060</v>
      </c>
      <c r="J271" s="398">
        <f t="shared" si="101"/>
        <v>27060</v>
      </c>
    </row>
    <row r="272" spans="1:10" s="43" customFormat="1" ht="31.5" x14ac:dyDescent="0.25">
      <c r="A272" s="84" t="s">
        <v>785</v>
      </c>
      <c r="B272" s="2" t="s">
        <v>68</v>
      </c>
      <c r="C272" s="625" t="s">
        <v>91</v>
      </c>
      <c r="D272" s="236" t="s">
        <v>787</v>
      </c>
      <c r="E272" s="237" t="s">
        <v>10</v>
      </c>
      <c r="F272" s="345" t="s">
        <v>360</v>
      </c>
      <c r="G272" s="2"/>
      <c r="H272" s="398">
        <f t="shared" si="100"/>
        <v>35264</v>
      </c>
      <c r="I272" s="398">
        <f t="shared" si="101"/>
        <v>27060</v>
      </c>
      <c r="J272" s="398">
        <f t="shared" si="101"/>
        <v>27060</v>
      </c>
    </row>
    <row r="273" spans="1:10" s="43" customFormat="1" ht="15.75" x14ac:dyDescent="0.25">
      <c r="A273" s="610" t="s">
        <v>789</v>
      </c>
      <c r="B273" s="2" t="s">
        <v>68</v>
      </c>
      <c r="C273" s="625" t="s">
        <v>91</v>
      </c>
      <c r="D273" s="236" t="s">
        <v>787</v>
      </c>
      <c r="E273" s="237" t="s">
        <v>10</v>
      </c>
      <c r="F273" s="345" t="s">
        <v>788</v>
      </c>
      <c r="G273" s="2"/>
      <c r="H273" s="398">
        <f t="shared" si="100"/>
        <v>35264</v>
      </c>
      <c r="I273" s="398">
        <f t="shared" si="101"/>
        <v>27060</v>
      </c>
      <c r="J273" s="398">
        <f t="shared" si="101"/>
        <v>27060</v>
      </c>
    </row>
    <row r="274" spans="1:10" s="43" customFormat="1" ht="31.5" x14ac:dyDescent="0.25">
      <c r="A274" s="84" t="s">
        <v>505</v>
      </c>
      <c r="B274" s="2" t="s">
        <v>68</v>
      </c>
      <c r="C274" s="625" t="s">
        <v>91</v>
      </c>
      <c r="D274" s="236" t="s">
        <v>787</v>
      </c>
      <c r="E274" s="237" t="s">
        <v>10</v>
      </c>
      <c r="F274" s="345" t="s">
        <v>788</v>
      </c>
      <c r="G274" s="2" t="s">
        <v>16</v>
      </c>
      <c r="H274" s="400">
        <f>SUM(прил4!I256)</f>
        <v>35264</v>
      </c>
      <c r="I274" s="400">
        <f>SUM(прил4!J256)</f>
        <v>27060</v>
      </c>
      <c r="J274" s="400">
        <f>SUM(прил4!K256)</f>
        <v>27060</v>
      </c>
    </row>
    <row r="275" spans="1:10" ht="17.25" customHeight="1" x14ac:dyDescent="0.25">
      <c r="A275" s="74" t="s">
        <v>27</v>
      </c>
      <c r="B275" s="16" t="s">
        <v>29</v>
      </c>
      <c r="C275" s="39"/>
      <c r="D275" s="245"/>
      <c r="E275" s="246"/>
      <c r="F275" s="247"/>
      <c r="G275" s="15"/>
      <c r="H275" s="446">
        <f>SUM(H276+H301+H395+H422+H434)</f>
        <v>495714720</v>
      </c>
      <c r="I275" s="446">
        <f>SUM(I276+I301+I395+I422+I434)</f>
        <v>308891432</v>
      </c>
      <c r="J275" s="446">
        <f>SUM(J276+J301+J395+J422+J434)</f>
        <v>297369674</v>
      </c>
    </row>
    <row r="276" spans="1:10" ht="15.75" x14ac:dyDescent="0.25">
      <c r="A276" s="86" t="s">
        <v>28</v>
      </c>
      <c r="B276" s="23" t="s">
        <v>29</v>
      </c>
      <c r="C276" s="23" t="s">
        <v>10</v>
      </c>
      <c r="D276" s="212"/>
      <c r="E276" s="213"/>
      <c r="F276" s="214"/>
      <c r="G276" s="22"/>
      <c r="H276" s="404">
        <f>SUM(H277,H296)</f>
        <v>36492793</v>
      </c>
      <c r="I276" s="404">
        <f>SUM(I277,I296)</f>
        <v>37166887</v>
      </c>
      <c r="J276" s="404">
        <f>SUM(J277,J296)</f>
        <v>37166887</v>
      </c>
    </row>
    <row r="277" spans="1:10" ht="35.25" customHeight="1" x14ac:dyDescent="0.25">
      <c r="A277" s="27" t="s">
        <v>131</v>
      </c>
      <c r="B277" s="29" t="s">
        <v>29</v>
      </c>
      <c r="C277" s="29" t="s">
        <v>10</v>
      </c>
      <c r="D277" s="215" t="s">
        <v>417</v>
      </c>
      <c r="E277" s="216" t="s">
        <v>359</v>
      </c>
      <c r="F277" s="217" t="s">
        <v>360</v>
      </c>
      <c r="G277" s="31"/>
      <c r="H277" s="397">
        <f>SUM(H278)</f>
        <v>36344793</v>
      </c>
      <c r="I277" s="397">
        <f t="shared" ref="I277:J278" si="102">SUM(I278)</f>
        <v>37066469</v>
      </c>
      <c r="J277" s="397">
        <f t="shared" si="102"/>
        <v>37066469</v>
      </c>
    </row>
    <row r="278" spans="1:10" ht="49.5" customHeight="1" x14ac:dyDescent="0.25">
      <c r="A278" s="3" t="s">
        <v>132</v>
      </c>
      <c r="B278" s="5" t="s">
        <v>29</v>
      </c>
      <c r="C278" s="5" t="s">
        <v>10</v>
      </c>
      <c r="D278" s="218" t="s">
        <v>203</v>
      </c>
      <c r="E278" s="219" t="s">
        <v>359</v>
      </c>
      <c r="F278" s="220" t="s">
        <v>360</v>
      </c>
      <c r="G278" s="59"/>
      <c r="H278" s="398">
        <f>SUM(H279)</f>
        <v>36344793</v>
      </c>
      <c r="I278" s="398">
        <f t="shared" si="102"/>
        <v>37066469</v>
      </c>
      <c r="J278" s="398">
        <f t="shared" si="102"/>
        <v>37066469</v>
      </c>
    </row>
    <row r="279" spans="1:10" ht="17.25" customHeight="1" x14ac:dyDescent="0.25">
      <c r="A279" s="3" t="s">
        <v>418</v>
      </c>
      <c r="B279" s="5" t="s">
        <v>29</v>
      </c>
      <c r="C279" s="5" t="s">
        <v>10</v>
      </c>
      <c r="D279" s="218" t="s">
        <v>203</v>
      </c>
      <c r="E279" s="219" t="s">
        <v>10</v>
      </c>
      <c r="F279" s="220" t="s">
        <v>360</v>
      </c>
      <c r="G279" s="59"/>
      <c r="H279" s="398">
        <f>SUM(H285+H288+H290+H280+H283+H294)</f>
        <v>36344793</v>
      </c>
      <c r="I279" s="398">
        <f t="shared" ref="I279:J279" si="103">SUM(I285+I288+I290+I280+I283+I294)</f>
        <v>37066469</v>
      </c>
      <c r="J279" s="398">
        <f t="shared" si="103"/>
        <v>37066469</v>
      </c>
    </row>
    <row r="280" spans="1:10" s="605" customFormat="1" ht="47.25" x14ac:dyDescent="0.25">
      <c r="A280" s="3" t="s">
        <v>746</v>
      </c>
      <c r="B280" s="5" t="s">
        <v>29</v>
      </c>
      <c r="C280" s="5" t="s">
        <v>10</v>
      </c>
      <c r="D280" s="218" t="s">
        <v>203</v>
      </c>
      <c r="E280" s="219" t="s">
        <v>10</v>
      </c>
      <c r="F280" s="220" t="s">
        <v>741</v>
      </c>
      <c r="G280" s="59"/>
      <c r="H280" s="398">
        <f>SUM(H281:H282)</f>
        <v>1723372</v>
      </c>
      <c r="I280" s="398">
        <f t="shared" ref="I280:J280" si="104">SUM(I281:I282)</f>
        <v>1723372</v>
      </c>
      <c r="J280" s="398">
        <f t="shared" si="104"/>
        <v>1723372</v>
      </c>
    </row>
    <row r="281" spans="1:10" s="605" customFormat="1" ht="47.25" x14ac:dyDescent="0.25">
      <c r="A281" s="101" t="s">
        <v>75</v>
      </c>
      <c r="B281" s="5" t="s">
        <v>29</v>
      </c>
      <c r="C281" s="5" t="s">
        <v>10</v>
      </c>
      <c r="D281" s="218" t="s">
        <v>203</v>
      </c>
      <c r="E281" s="219" t="s">
        <v>10</v>
      </c>
      <c r="F281" s="220" t="s">
        <v>741</v>
      </c>
      <c r="G281" s="59" t="s">
        <v>13</v>
      </c>
      <c r="H281" s="400">
        <f>SUM(прил4!I511)</f>
        <v>1212000</v>
      </c>
      <c r="I281" s="400">
        <f>SUM(прил4!J511)</f>
        <v>1212000</v>
      </c>
      <c r="J281" s="400">
        <f>SUM(прил4!K511)</f>
        <v>1212000</v>
      </c>
    </row>
    <row r="282" spans="1:10" s="605" customFormat="1" ht="15.75" x14ac:dyDescent="0.25">
      <c r="A282" s="61" t="s">
        <v>40</v>
      </c>
      <c r="B282" s="5" t="s">
        <v>29</v>
      </c>
      <c r="C282" s="5" t="s">
        <v>10</v>
      </c>
      <c r="D282" s="218" t="s">
        <v>203</v>
      </c>
      <c r="E282" s="219" t="s">
        <v>10</v>
      </c>
      <c r="F282" s="220" t="s">
        <v>741</v>
      </c>
      <c r="G282" s="59" t="s">
        <v>39</v>
      </c>
      <c r="H282" s="400">
        <f>SUM(прил4!I512)</f>
        <v>511372</v>
      </c>
      <c r="I282" s="400">
        <f>SUM(прил4!J512)</f>
        <v>511372</v>
      </c>
      <c r="J282" s="400">
        <f>SUM(прил4!K512)</f>
        <v>511372</v>
      </c>
    </row>
    <row r="283" spans="1:10" s="605" customFormat="1" ht="78.75" hidden="1" x14ac:dyDescent="0.25">
      <c r="A283" s="3" t="s">
        <v>747</v>
      </c>
      <c r="B283" s="5" t="s">
        <v>29</v>
      </c>
      <c r="C283" s="5" t="s">
        <v>10</v>
      </c>
      <c r="D283" s="218" t="s">
        <v>203</v>
      </c>
      <c r="E283" s="219" t="s">
        <v>10</v>
      </c>
      <c r="F283" s="220" t="s">
        <v>742</v>
      </c>
      <c r="G283" s="59"/>
      <c r="H283" s="398">
        <f>SUM(H284)</f>
        <v>0</v>
      </c>
      <c r="I283" s="398">
        <f t="shared" ref="I283:J283" si="105">SUM(I284)</f>
        <v>0</v>
      </c>
      <c r="J283" s="398">
        <f t="shared" si="105"/>
        <v>0</v>
      </c>
    </row>
    <row r="284" spans="1:10" s="605" customFormat="1" ht="31.5" hidden="1" x14ac:dyDescent="0.25">
      <c r="A284" s="544" t="s">
        <v>505</v>
      </c>
      <c r="B284" s="5" t="s">
        <v>29</v>
      </c>
      <c r="C284" s="5" t="s">
        <v>10</v>
      </c>
      <c r="D284" s="218" t="s">
        <v>203</v>
      </c>
      <c r="E284" s="219" t="s">
        <v>10</v>
      </c>
      <c r="F284" s="220" t="s">
        <v>742</v>
      </c>
      <c r="G284" s="59" t="s">
        <v>16</v>
      </c>
      <c r="H284" s="400">
        <f>SUM(прил4!I514)</f>
        <v>0</v>
      </c>
      <c r="I284" s="400">
        <f>SUM(прил4!J514)</f>
        <v>0</v>
      </c>
      <c r="J284" s="400">
        <f>SUM(прил4!K514)</f>
        <v>0</v>
      </c>
    </row>
    <row r="285" spans="1:10" ht="81" customHeight="1" x14ac:dyDescent="0.25">
      <c r="A285" s="3" t="s">
        <v>419</v>
      </c>
      <c r="B285" s="5" t="s">
        <v>29</v>
      </c>
      <c r="C285" s="5" t="s">
        <v>10</v>
      </c>
      <c r="D285" s="218" t="s">
        <v>203</v>
      </c>
      <c r="E285" s="219" t="s">
        <v>10</v>
      </c>
      <c r="F285" s="220" t="s">
        <v>420</v>
      </c>
      <c r="G285" s="2"/>
      <c r="H285" s="398">
        <f>SUM(H286:H287)</f>
        <v>19734652</v>
      </c>
      <c r="I285" s="398">
        <f t="shared" ref="I285:J285" si="106">SUM(I286:I287)</f>
        <v>22018393</v>
      </c>
      <c r="J285" s="398">
        <f t="shared" si="106"/>
        <v>22018393</v>
      </c>
    </row>
    <row r="286" spans="1:10" ht="47.25" x14ac:dyDescent="0.25">
      <c r="A286" s="84" t="s">
        <v>75</v>
      </c>
      <c r="B286" s="5" t="s">
        <v>29</v>
      </c>
      <c r="C286" s="5" t="s">
        <v>10</v>
      </c>
      <c r="D286" s="218" t="s">
        <v>203</v>
      </c>
      <c r="E286" s="219" t="s">
        <v>10</v>
      </c>
      <c r="F286" s="220" t="s">
        <v>420</v>
      </c>
      <c r="G286" s="266" t="s">
        <v>13</v>
      </c>
      <c r="H286" s="400">
        <f>SUM(прил4!I516)</f>
        <v>19529931</v>
      </c>
      <c r="I286" s="400">
        <f>SUM(прил4!J516)</f>
        <v>21813672</v>
      </c>
      <c r="J286" s="400">
        <f>SUM(прил4!K516)</f>
        <v>21813672</v>
      </c>
    </row>
    <row r="287" spans="1:10" ht="31.5" customHeight="1" x14ac:dyDescent="0.25">
      <c r="A287" s="89" t="s">
        <v>505</v>
      </c>
      <c r="B287" s="5" t="s">
        <v>29</v>
      </c>
      <c r="C287" s="5" t="s">
        <v>10</v>
      </c>
      <c r="D287" s="218" t="s">
        <v>203</v>
      </c>
      <c r="E287" s="219" t="s">
        <v>10</v>
      </c>
      <c r="F287" s="220" t="s">
        <v>420</v>
      </c>
      <c r="G287" s="266" t="s">
        <v>16</v>
      </c>
      <c r="H287" s="400">
        <f>SUM(прил4!I517)</f>
        <v>204721</v>
      </c>
      <c r="I287" s="400">
        <f>SUM(прил4!J517)</f>
        <v>204721</v>
      </c>
      <c r="J287" s="400">
        <f>SUM(прил4!K517)</f>
        <v>204721</v>
      </c>
    </row>
    <row r="288" spans="1:10" ht="31.5" hidden="1" customHeight="1" x14ac:dyDescent="0.25">
      <c r="A288" s="344" t="s">
        <v>502</v>
      </c>
      <c r="B288" s="5" t="s">
        <v>29</v>
      </c>
      <c r="C288" s="5" t="s">
        <v>10</v>
      </c>
      <c r="D288" s="218" t="s">
        <v>203</v>
      </c>
      <c r="E288" s="219" t="s">
        <v>10</v>
      </c>
      <c r="F288" s="220" t="s">
        <v>501</v>
      </c>
      <c r="G288" s="266"/>
      <c r="H288" s="398">
        <f>SUM(H289)</f>
        <v>0</v>
      </c>
      <c r="I288" s="398">
        <f t="shared" ref="I288:J288" si="107">SUM(I289)</f>
        <v>0</v>
      </c>
      <c r="J288" s="398">
        <f t="shared" si="107"/>
        <v>0</v>
      </c>
    </row>
    <row r="289" spans="1:10" ht="31.5" hidden="1" customHeight="1" x14ac:dyDescent="0.25">
      <c r="A289" s="110" t="s">
        <v>505</v>
      </c>
      <c r="B289" s="5" t="s">
        <v>29</v>
      </c>
      <c r="C289" s="5" t="s">
        <v>10</v>
      </c>
      <c r="D289" s="218" t="s">
        <v>203</v>
      </c>
      <c r="E289" s="219" t="s">
        <v>10</v>
      </c>
      <c r="F289" s="220" t="s">
        <v>501</v>
      </c>
      <c r="G289" s="266" t="s">
        <v>16</v>
      </c>
      <c r="H289" s="400">
        <f>SUM(прил4!I519)</f>
        <v>0</v>
      </c>
      <c r="I289" s="400">
        <f>SUM(прил4!J519)</f>
        <v>0</v>
      </c>
      <c r="J289" s="400">
        <f>SUM(прил4!K519)</f>
        <v>0</v>
      </c>
    </row>
    <row r="290" spans="1:10" ht="33" customHeight="1" x14ac:dyDescent="0.25">
      <c r="A290" s="3" t="s">
        <v>83</v>
      </c>
      <c r="B290" s="5" t="s">
        <v>29</v>
      </c>
      <c r="C290" s="5" t="s">
        <v>10</v>
      </c>
      <c r="D290" s="218" t="s">
        <v>203</v>
      </c>
      <c r="E290" s="219" t="s">
        <v>10</v>
      </c>
      <c r="F290" s="220" t="s">
        <v>391</v>
      </c>
      <c r="G290" s="59"/>
      <c r="H290" s="398">
        <f>SUM(H291:H293)</f>
        <v>14886769</v>
      </c>
      <c r="I290" s="398">
        <f t="shared" ref="I290:J290" si="108">SUM(I291:I293)</f>
        <v>13324704</v>
      </c>
      <c r="J290" s="398">
        <f t="shared" si="108"/>
        <v>13324704</v>
      </c>
    </row>
    <row r="291" spans="1:10" ht="49.5" customHeight="1" x14ac:dyDescent="0.25">
      <c r="A291" s="84" t="s">
        <v>75</v>
      </c>
      <c r="B291" s="5" t="s">
        <v>29</v>
      </c>
      <c r="C291" s="5" t="s">
        <v>10</v>
      </c>
      <c r="D291" s="218" t="s">
        <v>203</v>
      </c>
      <c r="E291" s="219" t="s">
        <v>10</v>
      </c>
      <c r="F291" s="220" t="s">
        <v>391</v>
      </c>
      <c r="G291" s="59" t="s">
        <v>13</v>
      </c>
      <c r="H291" s="400">
        <f>SUM(прил4!I521)</f>
        <v>5869220</v>
      </c>
      <c r="I291" s="400">
        <f>SUM(прил4!J521)</f>
        <v>5125809</v>
      </c>
      <c r="J291" s="400">
        <f>SUM(прил4!K521)</f>
        <v>5125809</v>
      </c>
    </row>
    <row r="292" spans="1:10" ht="31.5" customHeight="1" x14ac:dyDescent="0.25">
      <c r="A292" s="89" t="s">
        <v>505</v>
      </c>
      <c r="B292" s="5" t="s">
        <v>29</v>
      </c>
      <c r="C292" s="5" t="s">
        <v>10</v>
      </c>
      <c r="D292" s="218" t="s">
        <v>203</v>
      </c>
      <c r="E292" s="219" t="s">
        <v>10</v>
      </c>
      <c r="F292" s="220" t="s">
        <v>391</v>
      </c>
      <c r="G292" s="59" t="s">
        <v>16</v>
      </c>
      <c r="H292" s="400">
        <f>SUM(прил4!I522)</f>
        <v>8534444</v>
      </c>
      <c r="I292" s="400">
        <f>SUM(прил4!J522)</f>
        <v>7715290</v>
      </c>
      <c r="J292" s="400">
        <f>SUM(прил4!K522)</f>
        <v>7715290</v>
      </c>
    </row>
    <row r="293" spans="1:10" ht="18" customHeight="1" x14ac:dyDescent="0.25">
      <c r="A293" s="3" t="s">
        <v>18</v>
      </c>
      <c r="B293" s="5" t="s">
        <v>29</v>
      </c>
      <c r="C293" s="5" t="s">
        <v>10</v>
      </c>
      <c r="D293" s="218" t="s">
        <v>203</v>
      </c>
      <c r="E293" s="219" t="s">
        <v>10</v>
      </c>
      <c r="F293" s="220" t="s">
        <v>391</v>
      </c>
      <c r="G293" s="59" t="s">
        <v>17</v>
      </c>
      <c r="H293" s="400">
        <f>SUM(прил4!I523)</f>
        <v>483105</v>
      </c>
      <c r="I293" s="400">
        <f>SUM(прил4!J523)</f>
        <v>483605</v>
      </c>
      <c r="J293" s="400">
        <f>SUM(прил4!K523)</f>
        <v>483605</v>
      </c>
    </row>
    <row r="294" spans="1:10" s="605" customFormat="1" ht="31.5" hidden="1" x14ac:dyDescent="0.25">
      <c r="A294" s="3" t="s">
        <v>500</v>
      </c>
      <c r="B294" s="5" t="s">
        <v>29</v>
      </c>
      <c r="C294" s="5" t="s">
        <v>10</v>
      </c>
      <c r="D294" s="218" t="s">
        <v>203</v>
      </c>
      <c r="E294" s="219" t="s">
        <v>10</v>
      </c>
      <c r="F294" s="220" t="s">
        <v>499</v>
      </c>
      <c r="G294" s="59"/>
      <c r="H294" s="398">
        <f>SUM(H295)</f>
        <v>0</v>
      </c>
      <c r="I294" s="398">
        <f t="shared" ref="I294:J294" si="109">SUM(I295)</f>
        <v>0</v>
      </c>
      <c r="J294" s="398">
        <f t="shared" si="109"/>
        <v>0</v>
      </c>
    </row>
    <row r="295" spans="1:10" s="605" customFormat="1" ht="31.5" hidden="1" x14ac:dyDescent="0.25">
      <c r="A295" s="543" t="s">
        <v>505</v>
      </c>
      <c r="B295" s="5" t="s">
        <v>29</v>
      </c>
      <c r="C295" s="5" t="s">
        <v>10</v>
      </c>
      <c r="D295" s="218" t="s">
        <v>203</v>
      </c>
      <c r="E295" s="219" t="s">
        <v>10</v>
      </c>
      <c r="F295" s="220" t="s">
        <v>499</v>
      </c>
      <c r="G295" s="59" t="s">
        <v>16</v>
      </c>
      <c r="H295" s="400">
        <f>SUM(прил4!I525)</f>
        <v>0</v>
      </c>
      <c r="I295" s="400">
        <f>SUM(прил4!J525)</f>
        <v>0</v>
      </c>
      <c r="J295" s="400">
        <f>SUM(прил4!K525)</f>
        <v>0</v>
      </c>
    </row>
    <row r="296" spans="1:10" ht="64.5" customHeight="1" x14ac:dyDescent="0.25">
      <c r="A296" s="75" t="s">
        <v>794</v>
      </c>
      <c r="B296" s="28" t="s">
        <v>29</v>
      </c>
      <c r="C296" s="42" t="s">
        <v>10</v>
      </c>
      <c r="D296" s="227" t="s">
        <v>187</v>
      </c>
      <c r="E296" s="228" t="s">
        <v>359</v>
      </c>
      <c r="F296" s="229" t="s">
        <v>360</v>
      </c>
      <c r="G296" s="28"/>
      <c r="H296" s="397">
        <f>SUM(H297)</f>
        <v>148000</v>
      </c>
      <c r="I296" s="397">
        <f t="shared" ref="I296:J299" si="110">SUM(I297)</f>
        <v>100418</v>
      </c>
      <c r="J296" s="397">
        <f t="shared" si="110"/>
        <v>100418</v>
      </c>
    </row>
    <row r="297" spans="1:10" ht="96" customHeight="1" x14ac:dyDescent="0.25">
      <c r="A297" s="76" t="s">
        <v>797</v>
      </c>
      <c r="B297" s="2" t="s">
        <v>29</v>
      </c>
      <c r="C297" s="8" t="s">
        <v>10</v>
      </c>
      <c r="D297" s="251" t="s">
        <v>189</v>
      </c>
      <c r="E297" s="252" t="s">
        <v>359</v>
      </c>
      <c r="F297" s="253" t="s">
        <v>360</v>
      </c>
      <c r="G297" s="2"/>
      <c r="H297" s="398">
        <f>SUM(H298)</f>
        <v>148000</v>
      </c>
      <c r="I297" s="398">
        <f t="shared" si="110"/>
        <v>100418</v>
      </c>
      <c r="J297" s="398">
        <f t="shared" si="110"/>
        <v>100418</v>
      </c>
    </row>
    <row r="298" spans="1:10" ht="49.5" customHeight="1" x14ac:dyDescent="0.25">
      <c r="A298" s="76" t="s">
        <v>379</v>
      </c>
      <c r="B298" s="2" t="s">
        <v>29</v>
      </c>
      <c r="C298" s="8" t="s">
        <v>10</v>
      </c>
      <c r="D298" s="251" t="s">
        <v>189</v>
      </c>
      <c r="E298" s="252" t="s">
        <v>10</v>
      </c>
      <c r="F298" s="253" t="s">
        <v>360</v>
      </c>
      <c r="G298" s="2"/>
      <c r="H298" s="398">
        <f>SUM(H299)</f>
        <v>148000</v>
      </c>
      <c r="I298" s="398">
        <f t="shared" si="110"/>
        <v>100418</v>
      </c>
      <c r="J298" s="398">
        <f t="shared" si="110"/>
        <v>100418</v>
      </c>
    </row>
    <row r="299" spans="1:10" ht="18" customHeight="1" x14ac:dyDescent="0.25">
      <c r="A299" s="3" t="s">
        <v>92</v>
      </c>
      <c r="B299" s="2" t="s">
        <v>29</v>
      </c>
      <c r="C299" s="8" t="s">
        <v>10</v>
      </c>
      <c r="D299" s="251" t="s">
        <v>189</v>
      </c>
      <c r="E299" s="252" t="s">
        <v>10</v>
      </c>
      <c r="F299" s="253" t="s">
        <v>380</v>
      </c>
      <c r="G299" s="2"/>
      <c r="H299" s="398">
        <f>SUM(H300)</f>
        <v>148000</v>
      </c>
      <c r="I299" s="398">
        <f t="shared" si="110"/>
        <v>100418</v>
      </c>
      <c r="J299" s="398">
        <f t="shared" si="110"/>
        <v>100418</v>
      </c>
    </row>
    <row r="300" spans="1:10" ht="30" customHeight="1" x14ac:dyDescent="0.25">
      <c r="A300" s="89" t="s">
        <v>505</v>
      </c>
      <c r="B300" s="2" t="s">
        <v>29</v>
      </c>
      <c r="C300" s="8" t="s">
        <v>10</v>
      </c>
      <c r="D300" s="251" t="s">
        <v>189</v>
      </c>
      <c r="E300" s="252" t="s">
        <v>10</v>
      </c>
      <c r="F300" s="253" t="s">
        <v>380</v>
      </c>
      <c r="G300" s="2" t="s">
        <v>16</v>
      </c>
      <c r="H300" s="399">
        <f>SUM(прил4!I530)</f>
        <v>148000</v>
      </c>
      <c r="I300" s="399">
        <f>SUM(прил4!J530)</f>
        <v>100418</v>
      </c>
      <c r="J300" s="399">
        <f>SUM(прил4!K530)</f>
        <v>100418</v>
      </c>
    </row>
    <row r="301" spans="1:10" ht="15.75" x14ac:dyDescent="0.25">
      <c r="A301" s="86" t="s">
        <v>30</v>
      </c>
      <c r="B301" s="23" t="s">
        <v>29</v>
      </c>
      <c r="C301" s="23" t="s">
        <v>12</v>
      </c>
      <c r="D301" s="212"/>
      <c r="E301" s="213"/>
      <c r="F301" s="214"/>
      <c r="G301" s="22"/>
      <c r="H301" s="404">
        <f>SUM(H302+H385+H390)</f>
        <v>439758672</v>
      </c>
      <c r="I301" s="404">
        <f>SUM(I302+I385+I390)</f>
        <v>254861906</v>
      </c>
      <c r="J301" s="404">
        <f>SUM(J302+J385+J390)</f>
        <v>243340148</v>
      </c>
    </row>
    <row r="302" spans="1:10" ht="35.25" customHeight="1" x14ac:dyDescent="0.25">
      <c r="A302" s="27" t="s">
        <v>131</v>
      </c>
      <c r="B302" s="28" t="s">
        <v>29</v>
      </c>
      <c r="C302" s="28" t="s">
        <v>12</v>
      </c>
      <c r="D302" s="215" t="s">
        <v>417</v>
      </c>
      <c r="E302" s="216" t="s">
        <v>359</v>
      </c>
      <c r="F302" s="217" t="s">
        <v>360</v>
      </c>
      <c r="G302" s="28"/>
      <c r="H302" s="397">
        <f>SUM(H303+H381)</f>
        <v>438700117</v>
      </c>
      <c r="I302" s="397">
        <f>SUM(I303+I381)</f>
        <v>253929647</v>
      </c>
      <c r="J302" s="397">
        <f>SUM(J303+J381)</f>
        <v>242407889</v>
      </c>
    </row>
    <row r="303" spans="1:10" ht="50.25" customHeight="1" x14ac:dyDescent="0.25">
      <c r="A303" s="3" t="s">
        <v>132</v>
      </c>
      <c r="B303" s="2" t="s">
        <v>29</v>
      </c>
      <c r="C303" s="2" t="s">
        <v>12</v>
      </c>
      <c r="D303" s="218" t="s">
        <v>203</v>
      </c>
      <c r="E303" s="219" t="s">
        <v>359</v>
      </c>
      <c r="F303" s="220" t="s">
        <v>360</v>
      </c>
      <c r="G303" s="2"/>
      <c r="H303" s="398">
        <f>SUM(H304+H369+H375+H372+H378)</f>
        <v>438700117</v>
      </c>
      <c r="I303" s="398">
        <f>SUM(I304+I369+I375+I372+I378)</f>
        <v>253929647</v>
      </c>
      <c r="J303" s="398">
        <f>SUM(J304+J369+J375+J372+J378)</f>
        <v>242407889</v>
      </c>
    </row>
    <row r="304" spans="1:10" ht="17.25" customHeight="1" x14ac:dyDescent="0.25">
      <c r="A304" s="3" t="s">
        <v>428</v>
      </c>
      <c r="B304" s="2" t="s">
        <v>29</v>
      </c>
      <c r="C304" s="2" t="s">
        <v>12</v>
      </c>
      <c r="D304" s="218" t="s">
        <v>203</v>
      </c>
      <c r="E304" s="219" t="s">
        <v>12</v>
      </c>
      <c r="F304" s="220" t="s">
        <v>360</v>
      </c>
      <c r="G304" s="2"/>
      <c r="H304" s="398">
        <f>SUM(H310+H315+H320+H342+H362+H347+H326+H356+H360+H364+H318+H345+H336+H322+H324+H350+H352+H305+H308+H367+H328+H338+H354+H330+H332+H334+H313+H340)</f>
        <v>434853592</v>
      </c>
      <c r="I304" s="398">
        <f>SUM(I310+I315+I320+I342+I362+I347+I326+I356+I360+I364+I318+I345+I336+I322+I324+I350+I352+I305+I308+I367)</f>
        <v>244219098</v>
      </c>
      <c r="J304" s="398">
        <f>SUM(J310+J315+J320+J342+J362+J347+J326+J356+J360+J364+J318+J345+J336+J322+J324+J350+J352+J305+J308+J367)</f>
        <v>240739006</v>
      </c>
    </row>
    <row r="305" spans="1:10" s="605" customFormat="1" ht="47.25" x14ac:dyDescent="0.25">
      <c r="A305" s="3" t="s">
        <v>746</v>
      </c>
      <c r="B305" s="5" t="s">
        <v>29</v>
      </c>
      <c r="C305" s="2" t="s">
        <v>12</v>
      </c>
      <c r="D305" s="218" t="s">
        <v>203</v>
      </c>
      <c r="E305" s="219" t="s">
        <v>12</v>
      </c>
      <c r="F305" s="220" t="s">
        <v>741</v>
      </c>
      <c r="G305" s="59"/>
      <c r="H305" s="398">
        <f>SUM(H306:H307)</f>
        <v>11653942</v>
      </c>
      <c r="I305" s="398">
        <f t="shared" ref="I305:J305" si="111">SUM(I306:I307)</f>
        <v>11653942</v>
      </c>
      <c r="J305" s="398">
        <f t="shared" si="111"/>
        <v>11653942</v>
      </c>
    </row>
    <row r="306" spans="1:10" s="605" customFormat="1" ht="47.25" x14ac:dyDescent="0.25">
      <c r="A306" s="101" t="s">
        <v>75</v>
      </c>
      <c r="B306" s="5" t="s">
        <v>29</v>
      </c>
      <c r="C306" s="2" t="s">
        <v>12</v>
      </c>
      <c r="D306" s="218" t="s">
        <v>203</v>
      </c>
      <c r="E306" s="219" t="s">
        <v>12</v>
      </c>
      <c r="F306" s="220" t="s">
        <v>741</v>
      </c>
      <c r="G306" s="59" t="s">
        <v>13</v>
      </c>
      <c r="H306" s="400">
        <f>SUM(прил4!I536)</f>
        <v>8352000</v>
      </c>
      <c r="I306" s="400">
        <f>SUM(прил4!J536)</f>
        <v>8352000</v>
      </c>
      <c r="J306" s="400">
        <f>SUM(прил4!K536)</f>
        <v>8352000</v>
      </c>
    </row>
    <row r="307" spans="1:10" s="605" customFormat="1" ht="15.75" x14ac:dyDescent="0.25">
      <c r="A307" s="61" t="s">
        <v>40</v>
      </c>
      <c r="B307" s="5" t="s">
        <v>29</v>
      </c>
      <c r="C307" s="2" t="s">
        <v>12</v>
      </c>
      <c r="D307" s="218" t="s">
        <v>203</v>
      </c>
      <c r="E307" s="219" t="s">
        <v>12</v>
      </c>
      <c r="F307" s="220" t="s">
        <v>741</v>
      </c>
      <c r="G307" s="59" t="s">
        <v>39</v>
      </c>
      <c r="H307" s="400">
        <f>SUM(прил4!I537)</f>
        <v>3301942</v>
      </c>
      <c r="I307" s="400">
        <f>SUM(прил4!J537)</f>
        <v>3301942</v>
      </c>
      <c r="J307" s="400">
        <f>SUM(прил4!K537)</f>
        <v>3301942</v>
      </c>
    </row>
    <row r="308" spans="1:10" s="605" customFormat="1" ht="78.75" x14ac:dyDescent="0.25">
      <c r="A308" s="3" t="s">
        <v>747</v>
      </c>
      <c r="B308" s="5" t="s">
        <v>29</v>
      </c>
      <c r="C308" s="2" t="s">
        <v>12</v>
      </c>
      <c r="D308" s="218" t="s">
        <v>203</v>
      </c>
      <c r="E308" s="219" t="s">
        <v>12</v>
      </c>
      <c r="F308" s="220" t="s">
        <v>742</v>
      </c>
      <c r="G308" s="59"/>
      <c r="H308" s="398">
        <f>SUM(H309)</f>
        <v>209822</v>
      </c>
      <c r="I308" s="398">
        <f t="shared" ref="I308:J308" si="112">SUM(I309)</f>
        <v>209822</v>
      </c>
      <c r="J308" s="398">
        <f t="shared" si="112"/>
        <v>209822</v>
      </c>
    </row>
    <row r="309" spans="1:10" s="605" customFormat="1" ht="31.5" x14ac:dyDescent="0.25">
      <c r="A309" s="544" t="s">
        <v>505</v>
      </c>
      <c r="B309" s="5" t="s">
        <v>29</v>
      </c>
      <c r="C309" s="2" t="s">
        <v>12</v>
      </c>
      <c r="D309" s="218" t="s">
        <v>203</v>
      </c>
      <c r="E309" s="219" t="s">
        <v>12</v>
      </c>
      <c r="F309" s="220" t="s">
        <v>742</v>
      </c>
      <c r="G309" s="59" t="s">
        <v>16</v>
      </c>
      <c r="H309" s="400">
        <f>SUM(прил4!I539)</f>
        <v>209822</v>
      </c>
      <c r="I309" s="400">
        <f>SUM(прил4!J539)</f>
        <v>209822</v>
      </c>
      <c r="J309" s="400">
        <f>SUM(прил4!K539)</f>
        <v>209822</v>
      </c>
    </row>
    <row r="310" spans="1:10" ht="82.5" customHeight="1" x14ac:dyDescent="0.25">
      <c r="A310" s="529" t="s">
        <v>134</v>
      </c>
      <c r="B310" s="2" t="s">
        <v>29</v>
      </c>
      <c r="C310" s="2" t="s">
        <v>12</v>
      </c>
      <c r="D310" s="218" t="s">
        <v>203</v>
      </c>
      <c r="E310" s="219" t="s">
        <v>12</v>
      </c>
      <c r="F310" s="220" t="s">
        <v>421</v>
      </c>
      <c r="G310" s="2"/>
      <c r="H310" s="398">
        <f>SUM(H311:H312)</f>
        <v>180842891</v>
      </c>
      <c r="I310" s="398">
        <f t="shared" ref="I310:J310" si="113">SUM(I311:I312)</f>
        <v>191726122</v>
      </c>
      <c r="J310" s="398">
        <f t="shared" si="113"/>
        <v>191726122</v>
      </c>
    </row>
    <row r="311" spans="1:10" ht="48" customHeight="1" x14ac:dyDescent="0.25">
      <c r="A311" s="84" t="s">
        <v>75</v>
      </c>
      <c r="B311" s="2" t="s">
        <v>29</v>
      </c>
      <c r="C311" s="2" t="s">
        <v>12</v>
      </c>
      <c r="D311" s="218" t="s">
        <v>203</v>
      </c>
      <c r="E311" s="219" t="s">
        <v>12</v>
      </c>
      <c r="F311" s="220" t="s">
        <v>421</v>
      </c>
      <c r="G311" s="2" t="s">
        <v>13</v>
      </c>
      <c r="H311" s="400">
        <f>SUM(прил4!I541)</f>
        <v>176023383</v>
      </c>
      <c r="I311" s="400">
        <f>SUM(прил4!J541)</f>
        <v>186906614</v>
      </c>
      <c r="J311" s="400">
        <f>SUM(прил4!K541)</f>
        <v>186906614</v>
      </c>
    </row>
    <row r="312" spans="1:10" ht="32.25" customHeight="1" x14ac:dyDescent="0.25">
      <c r="A312" s="530" t="s">
        <v>505</v>
      </c>
      <c r="B312" s="2" t="s">
        <v>29</v>
      </c>
      <c r="C312" s="2" t="s">
        <v>12</v>
      </c>
      <c r="D312" s="218" t="s">
        <v>203</v>
      </c>
      <c r="E312" s="219" t="s">
        <v>12</v>
      </c>
      <c r="F312" s="220" t="s">
        <v>421</v>
      </c>
      <c r="G312" s="2" t="s">
        <v>16</v>
      </c>
      <c r="H312" s="400">
        <f>SUM(прил4!I542)</f>
        <v>4819508</v>
      </c>
      <c r="I312" s="400">
        <f>SUM(прил4!J542)</f>
        <v>4819508</v>
      </c>
      <c r="J312" s="400">
        <f>SUM(прил4!K542)</f>
        <v>4819508</v>
      </c>
    </row>
    <row r="313" spans="1:10" s="667" customFormat="1" ht="17.25" customHeight="1" x14ac:dyDescent="0.25">
      <c r="A313" s="529" t="s">
        <v>876</v>
      </c>
      <c r="B313" s="2" t="s">
        <v>29</v>
      </c>
      <c r="C313" s="2" t="s">
        <v>12</v>
      </c>
      <c r="D313" s="218" t="s">
        <v>203</v>
      </c>
      <c r="E313" s="219" t="s">
        <v>12</v>
      </c>
      <c r="F313" s="220" t="s">
        <v>875</v>
      </c>
      <c r="G313" s="2"/>
      <c r="H313" s="398">
        <f>SUM(H314)</f>
        <v>6077682</v>
      </c>
      <c r="I313" s="398">
        <f t="shared" ref="I313:J313" si="114">SUM(I314)</f>
        <v>0</v>
      </c>
      <c r="J313" s="398">
        <f t="shared" si="114"/>
        <v>0</v>
      </c>
    </row>
    <row r="314" spans="1:10" s="667" customFormat="1" ht="33.75" customHeight="1" x14ac:dyDescent="0.25">
      <c r="A314" s="530" t="s">
        <v>505</v>
      </c>
      <c r="B314" s="2" t="s">
        <v>29</v>
      </c>
      <c r="C314" s="2" t="s">
        <v>12</v>
      </c>
      <c r="D314" s="218" t="s">
        <v>203</v>
      </c>
      <c r="E314" s="219" t="s">
        <v>12</v>
      </c>
      <c r="F314" s="220" t="s">
        <v>875</v>
      </c>
      <c r="G314" s="2" t="s">
        <v>16</v>
      </c>
      <c r="H314" s="400">
        <f>SUM(прил4!I544)</f>
        <v>6077682</v>
      </c>
      <c r="I314" s="400">
        <f>SUM(прил4!J544)</f>
        <v>0</v>
      </c>
      <c r="J314" s="400">
        <f>SUM(прил4!K544)</f>
        <v>0</v>
      </c>
    </row>
    <row r="315" spans="1:10" ht="34.5" customHeight="1" x14ac:dyDescent="0.25">
      <c r="A315" s="531" t="s">
        <v>512</v>
      </c>
      <c r="B315" s="2" t="s">
        <v>29</v>
      </c>
      <c r="C315" s="2" t="s">
        <v>12</v>
      </c>
      <c r="D315" s="218" t="s">
        <v>203</v>
      </c>
      <c r="E315" s="219" t="s">
        <v>12</v>
      </c>
      <c r="F315" s="220" t="s">
        <v>511</v>
      </c>
      <c r="G315" s="2"/>
      <c r="H315" s="398">
        <f>SUM(H316:H317)</f>
        <v>97515</v>
      </c>
      <c r="I315" s="398">
        <f t="shared" ref="I315:J315" si="115">SUM(I316:I317)</f>
        <v>97515</v>
      </c>
      <c r="J315" s="398">
        <f t="shared" si="115"/>
        <v>97515</v>
      </c>
    </row>
    <row r="316" spans="1:10" ht="50.25" customHeight="1" x14ac:dyDescent="0.25">
      <c r="A316" s="84" t="s">
        <v>75</v>
      </c>
      <c r="B316" s="2" t="s">
        <v>29</v>
      </c>
      <c r="C316" s="2" t="s">
        <v>12</v>
      </c>
      <c r="D316" s="218" t="s">
        <v>203</v>
      </c>
      <c r="E316" s="219" t="s">
        <v>12</v>
      </c>
      <c r="F316" s="220" t="s">
        <v>511</v>
      </c>
      <c r="G316" s="2" t="s">
        <v>13</v>
      </c>
      <c r="H316" s="400">
        <f>SUM(прил4!I546)</f>
        <v>75762</v>
      </c>
      <c r="I316" s="400">
        <f>SUM(прил4!J546)</f>
        <v>75762</v>
      </c>
      <c r="J316" s="400">
        <f>SUM(прил4!K546)</f>
        <v>75762</v>
      </c>
    </row>
    <row r="317" spans="1:10" ht="19.5" customHeight="1" x14ac:dyDescent="0.25">
      <c r="A317" s="3" t="s">
        <v>40</v>
      </c>
      <c r="B317" s="2" t="s">
        <v>29</v>
      </c>
      <c r="C317" s="2" t="s">
        <v>12</v>
      </c>
      <c r="D317" s="218" t="s">
        <v>203</v>
      </c>
      <c r="E317" s="219" t="s">
        <v>12</v>
      </c>
      <c r="F317" s="220" t="s">
        <v>511</v>
      </c>
      <c r="G317" s="2" t="s">
        <v>39</v>
      </c>
      <c r="H317" s="400">
        <f>SUM(прил4!I547)</f>
        <v>21753</v>
      </c>
      <c r="I317" s="400">
        <f>SUM(прил4!J547)</f>
        <v>21753</v>
      </c>
      <c r="J317" s="400">
        <f>SUM(прил4!K547)</f>
        <v>21753</v>
      </c>
    </row>
    <row r="318" spans="1:10" ht="48" customHeight="1" x14ac:dyDescent="0.25">
      <c r="A318" s="529" t="s">
        <v>587</v>
      </c>
      <c r="B318" s="2" t="s">
        <v>29</v>
      </c>
      <c r="C318" s="2" t="s">
        <v>12</v>
      </c>
      <c r="D318" s="218" t="s">
        <v>203</v>
      </c>
      <c r="E318" s="219" t="s">
        <v>12</v>
      </c>
      <c r="F318" s="220" t="s">
        <v>586</v>
      </c>
      <c r="G318" s="2"/>
      <c r="H318" s="398">
        <f>SUM(H319)</f>
        <v>402981</v>
      </c>
      <c r="I318" s="398">
        <f t="shared" ref="I318:J318" si="116">SUM(I319)</f>
        <v>402981</v>
      </c>
      <c r="J318" s="398">
        <f t="shared" si="116"/>
        <v>402981</v>
      </c>
    </row>
    <row r="319" spans="1:10" ht="33.75" customHeight="1" x14ac:dyDescent="0.25">
      <c r="A319" s="530" t="s">
        <v>505</v>
      </c>
      <c r="B319" s="2" t="s">
        <v>29</v>
      </c>
      <c r="C319" s="2" t="s">
        <v>12</v>
      </c>
      <c r="D319" s="218" t="s">
        <v>203</v>
      </c>
      <c r="E319" s="219" t="s">
        <v>12</v>
      </c>
      <c r="F319" s="220" t="s">
        <v>586</v>
      </c>
      <c r="G319" s="2" t="s">
        <v>16</v>
      </c>
      <c r="H319" s="400">
        <f>SUM(прил4!I549)</f>
        <v>402981</v>
      </c>
      <c r="I319" s="400">
        <f>SUM(прил4!J549)</f>
        <v>402981</v>
      </c>
      <c r="J319" s="400">
        <f>SUM(прил4!K549)</f>
        <v>402981</v>
      </c>
    </row>
    <row r="320" spans="1:10" ht="63.75" customHeight="1" x14ac:dyDescent="0.25">
      <c r="A320" s="531" t="s">
        <v>559</v>
      </c>
      <c r="B320" s="2" t="s">
        <v>29</v>
      </c>
      <c r="C320" s="2" t="s">
        <v>12</v>
      </c>
      <c r="D320" s="218" t="s">
        <v>203</v>
      </c>
      <c r="E320" s="219" t="s">
        <v>12</v>
      </c>
      <c r="F320" s="220" t="s">
        <v>510</v>
      </c>
      <c r="G320" s="2"/>
      <c r="H320" s="398">
        <f>SUM(H321)</f>
        <v>402235</v>
      </c>
      <c r="I320" s="398">
        <f t="shared" ref="I320:J320" si="117">SUM(I321)</f>
        <v>402235</v>
      </c>
      <c r="J320" s="398">
        <f t="shared" si="117"/>
        <v>402235</v>
      </c>
    </row>
    <row r="321" spans="1:10" ht="33" customHeight="1" x14ac:dyDescent="0.25">
      <c r="A321" s="530" t="s">
        <v>505</v>
      </c>
      <c r="B321" s="2" t="s">
        <v>29</v>
      </c>
      <c r="C321" s="2" t="s">
        <v>12</v>
      </c>
      <c r="D321" s="218" t="s">
        <v>203</v>
      </c>
      <c r="E321" s="219" t="s">
        <v>12</v>
      </c>
      <c r="F321" s="220" t="s">
        <v>510</v>
      </c>
      <c r="G321" s="2" t="s">
        <v>16</v>
      </c>
      <c r="H321" s="400">
        <f>SUM(прил4!I551)</f>
        <v>402235</v>
      </c>
      <c r="I321" s="400">
        <f>SUM(прил4!J551)</f>
        <v>402235</v>
      </c>
      <c r="J321" s="400">
        <f>SUM(прил4!K551)</f>
        <v>402235</v>
      </c>
    </row>
    <row r="322" spans="1:10" s="500" customFormat="1" ht="50.25" customHeight="1" x14ac:dyDescent="0.25">
      <c r="A322" s="626" t="s">
        <v>777</v>
      </c>
      <c r="B322" s="2" t="s">
        <v>29</v>
      </c>
      <c r="C322" s="2" t="s">
        <v>12</v>
      </c>
      <c r="D322" s="218" t="s">
        <v>203</v>
      </c>
      <c r="E322" s="219" t="s">
        <v>12</v>
      </c>
      <c r="F322" s="220" t="s">
        <v>661</v>
      </c>
      <c r="G322" s="2"/>
      <c r="H322" s="398">
        <f>SUM(H323)</f>
        <v>2315286</v>
      </c>
      <c r="I322" s="398">
        <f t="shared" ref="I322:J322" si="118">SUM(I323)</f>
        <v>0</v>
      </c>
      <c r="J322" s="398">
        <f t="shared" si="118"/>
        <v>0</v>
      </c>
    </row>
    <row r="323" spans="1:10" s="500" customFormat="1" ht="31.5" x14ac:dyDescent="0.25">
      <c r="A323" s="548" t="s">
        <v>505</v>
      </c>
      <c r="B323" s="2" t="s">
        <v>29</v>
      </c>
      <c r="C323" s="2" t="s">
        <v>12</v>
      </c>
      <c r="D323" s="218" t="s">
        <v>203</v>
      </c>
      <c r="E323" s="219" t="s">
        <v>12</v>
      </c>
      <c r="F323" s="220" t="s">
        <v>661</v>
      </c>
      <c r="G323" s="2" t="s">
        <v>16</v>
      </c>
      <c r="H323" s="400">
        <f>SUM(прил4!I553)</f>
        <v>2315286</v>
      </c>
      <c r="I323" s="400">
        <f>SUM(прил4!J553)</f>
        <v>0</v>
      </c>
      <c r="J323" s="400">
        <f>SUM(прил4!K553)</f>
        <v>0</v>
      </c>
    </row>
    <row r="324" spans="1:10" s="502" customFormat="1" ht="47.25" x14ac:dyDescent="0.25">
      <c r="A324" s="626" t="s">
        <v>778</v>
      </c>
      <c r="B324" s="2" t="s">
        <v>29</v>
      </c>
      <c r="C324" s="2" t="s">
        <v>12</v>
      </c>
      <c r="D324" s="218" t="s">
        <v>203</v>
      </c>
      <c r="E324" s="219" t="s">
        <v>12</v>
      </c>
      <c r="F324" s="220" t="s">
        <v>662</v>
      </c>
      <c r="G324" s="2"/>
      <c r="H324" s="398">
        <f>SUM(H325)</f>
        <v>1994460</v>
      </c>
      <c r="I324" s="398">
        <f t="shared" ref="I324:J324" si="119">SUM(I325)</f>
        <v>0</v>
      </c>
      <c r="J324" s="398">
        <f t="shared" si="119"/>
        <v>0</v>
      </c>
    </row>
    <row r="325" spans="1:10" s="502" customFormat="1" ht="31.5" x14ac:dyDescent="0.25">
      <c r="A325" s="543" t="s">
        <v>505</v>
      </c>
      <c r="B325" s="2" t="s">
        <v>29</v>
      </c>
      <c r="C325" s="2" t="s">
        <v>12</v>
      </c>
      <c r="D325" s="218" t="s">
        <v>203</v>
      </c>
      <c r="E325" s="219" t="s">
        <v>12</v>
      </c>
      <c r="F325" s="220" t="s">
        <v>662</v>
      </c>
      <c r="G325" s="2" t="s">
        <v>16</v>
      </c>
      <c r="H325" s="400">
        <f>SUM(прил4!I555)</f>
        <v>1994460</v>
      </c>
      <c r="I325" s="400">
        <f>SUM(прил4!J555)</f>
        <v>0</v>
      </c>
      <c r="J325" s="400">
        <f>SUM(прил4!K555)</f>
        <v>0</v>
      </c>
    </row>
    <row r="326" spans="1:10" ht="47.25" customHeight="1" x14ac:dyDescent="0.25">
      <c r="A326" s="533" t="s">
        <v>629</v>
      </c>
      <c r="B326" s="5" t="s">
        <v>29</v>
      </c>
      <c r="C326" s="5" t="s">
        <v>12</v>
      </c>
      <c r="D326" s="218" t="s">
        <v>203</v>
      </c>
      <c r="E326" s="219" t="s">
        <v>12</v>
      </c>
      <c r="F326" s="220" t="s">
        <v>628</v>
      </c>
      <c r="G326" s="2"/>
      <c r="H326" s="398">
        <f>SUM(H327)</f>
        <v>4670134</v>
      </c>
      <c r="I326" s="398">
        <f t="shared" ref="I326:J326" si="120">SUM(I327)</f>
        <v>4665347</v>
      </c>
      <c r="J326" s="398">
        <f t="shared" si="120"/>
        <v>4376382</v>
      </c>
    </row>
    <row r="327" spans="1:10" ht="32.25" customHeight="1" x14ac:dyDescent="0.25">
      <c r="A327" s="530" t="s">
        <v>505</v>
      </c>
      <c r="B327" s="5" t="s">
        <v>29</v>
      </c>
      <c r="C327" s="5" t="s">
        <v>12</v>
      </c>
      <c r="D327" s="218" t="s">
        <v>203</v>
      </c>
      <c r="E327" s="219" t="s">
        <v>12</v>
      </c>
      <c r="F327" s="220" t="s">
        <v>628</v>
      </c>
      <c r="G327" s="2" t="s">
        <v>16</v>
      </c>
      <c r="H327" s="400">
        <f>SUM(прил4!I557)</f>
        <v>4670134</v>
      </c>
      <c r="I327" s="400">
        <f>SUM(прил4!J557)</f>
        <v>4665347</v>
      </c>
      <c r="J327" s="400">
        <f>SUM(прил4!K557)</f>
        <v>4376382</v>
      </c>
    </row>
    <row r="328" spans="1:10" s="624" customFormat="1" ht="47.25" x14ac:dyDescent="0.25">
      <c r="A328" s="531" t="s">
        <v>824</v>
      </c>
      <c r="B328" s="5" t="s">
        <v>29</v>
      </c>
      <c r="C328" s="5" t="s">
        <v>12</v>
      </c>
      <c r="D328" s="218" t="s">
        <v>203</v>
      </c>
      <c r="E328" s="219" t="s">
        <v>12</v>
      </c>
      <c r="F328" s="220" t="s">
        <v>820</v>
      </c>
      <c r="G328" s="2"/>
      <c r="H328" s="398">
        <f>SUM(H329)</f>
        <v>37839805</v>
      </c>
      <c r="I328" s="398">
        <f>SUM(I329)</f>
        <v>0</v>
      </c>
      <c r="J328" s="398">
        <f>SUM(J329)</f>
        <v>0</v>
      </c>
    </row>
    <row r="329" spans="1:10" s="624" customFormat="1" ht="31.5" x14ac:dyDescent="0.25">
      <c r="A329" s="530" t="s">
        <v>505</v>
      </c>
      <c r="B329" s="5" t="s">
        <v>29</v>
      </c>
      <c r="C329" s="5" t="s">
        <v>12</v>
      </c>
      <c r="D329" s="218" t="s">
        <v>203</v>
      </c>
      <c r="E329" s="219" t="s">
        <v>12</v>
      </c>
      <c r="F329" s="220" t="s">
        <v>820</v>
      </c>
      <c r="G329" s="2" t="s">
        <v>16</v>
      </c>
      <c r="H329" s="400">
        <f>SUM(прил4!I559)</f>
        <v>37839805</v>
      </c>
      <c r="I329" s="400">
        <f>SUM(прил4!J559)</f>
        <v>0</v>
      </c>
      <c r="J329" s="400">
        <f>SUM(прил4!K559)</f>
        <v>0</v>
      </c>
    </row>
    <row r="330" spans="1:10" s="644" customFormat="1" ht="47.25" x14ac:dyDescent="0.25">
      <c r="A330" s="531" t="s">
        <v>825</v>
      </c>
      <c r="B330" s="5" t="s">
        <v>29</v>
      </c>
      <c r="C330" s="5" t="s">
        <v>12</v>
      </c>
      <c r="D330" s="218" t="s">
        <v>203</v>
      </c>
      <c r="E330" s="219" t="s">
        <v>12</v>
      </c>
      <c r="F330" s="220" t="s">
        <v>821</v>
      </c>
      <c r="G330" s="2"/>
      <c r="H330" s="398">
        <f>SUM(H331)</f>
        <v>23111694</v>
      </c>
      <c r="I330" s="398">
        <f>SUM(I331)</f>
        <v>0</v>
      </c>
      <c r="J330" s="398">
        <f>SUM(J331)</f>
        <v>0</v>
      </c>
    </row>
    <row r="331" spans="1:10" s="644" customFormat="1" ht="31.5" x14ac:dyDescent="0.25">
      <c r="A331" s="530" t="s">
        <v>505</v>
      </c>
      <c r="B331" s="5" t="s">
        <v>29</v>
      </c>
      <c r="C331" s="5" t="s">
        <v>12</v>
      </c>
      <c r="D331" s="218" t="s">
        <v>203</v>
      </c>
      <c r="E331" s="219" t="s">
        <v>12</v>
      </c>
      <c r="F331" s="220" t="s">
        <v>821</v>
      </c>
      <c r="G331" s="2" t="s">
        <v>16</v>
      </c>
      <c r="H331" s="400">
        <f>SUM(прил4!I561)</f>
        <v>23111694</v>
      </c>
      <c r="I331" s="400">
        <f>SUM(прил4!J561)</f>
        <v>0</v>
      </c>
      <c r="J331" s="400">
        <f>SUM(прил4!K561)</f>
        <v>0</v>
      </c>
    </row>
    <row r="332" spans="1:10" s="644" customFormat="1" ht="63" x14ac:dyDescent="0.25">
      <c r="A332" s="531" t="s">
        <v>826</v>
      </c>
      <c r="B332" s="5" t="s">
        <v>29</v>
      </c>
      <c r="C332" s="5" t="s">
        <v>12</v>
      </c>
      <c r="D332" s="218" t="s">
        <v>203</v>
      </c>
      <c r="E332" s="219" t="s">
        <v>12</v>
      </c>
      <c r="F332" s="220" t="s">
        <v>822</v>
      </c>
      <c r="G332" s="2"/>
      <c r="H332" s="398">
        <f>SUM(H333)</f>
        <v>26374229</v>
      </c>
      <c r="I332" s="398">
        <f>SUM(I333)</f>
        <v>0</v>
      </c>
      <c r="J332" s="398">
        <f>SUM(J333)</f>
        <v>0</v>
      </c>
    </row>
    <row r="333" spans="1:10" s="644" customFormat="1" ht="31.5" x14ac:dyDescent="0.25">
      <c r="A333" s="530" t="s">
        <v>505</v>
      </c>
      <c r="B333" s="5" t="s">
        <v>29</v>
      </c>
      <c r="C333" s="5" t="s">
        <v>12</v>
      </c>
      <c r="D333" s="218" t="s">
        <v>203</v>
      </c>
      <c r="E333" s="219" t="s">
        <v>12</v>
      </c>
      <c r="F333" s="220" t="s">
        <v>822</v>
      </c>
      <c r="G333" s="2" t="s">
        <v>16</v>
      </c>
      <c r="H333" s="400">
        <f>SUM(прил4!I563)</f>
        <v>26374229</v>
      </c>
      <c r="I333" s="400">
        <f>SUM(прил4!J563)</f>
        <v>0</v>
      </c>
      <c r="J333" s="400">
        <f>SUM(прил4!K563)</f>
        <v>0</v>
      </c>
    </row>
    <row r="334" spans="1:10" s="644" customFormat="1" ht="63" x14ac:dyDescent="0.25">
      <c r="A334" s="531" t="s">
        <v>827</v>
      </c>
      <c r="B334" s="5" t="s">
        <v>29</v>
      </c>
      <c r="C334" s="5" t="s">
        <v>12</v>
      </c>
      <c r="D334" s="218" t="s">
        <v>203</v>
      </c>
      <c r="E334" s="219" t="s">
        <v>12</v>
      </c>
      <c r="F334" s="220" t="s">
        <v>823</v>
      </c>
      <c r="G334" s="2"/>
      <c r="H334" s="398">
        <f>SUM(H335)</f>
        <v>84834603</v>
      </c>
      <c r="I334" s="398">
        <f>SUM(I335)</f>
        <v>0</v>
      </c>
      <c r="J334" s="398">
        <f>SUM(J335)</f>
        <v>0</v>
      </c>
    </row>
    <row r="335" spans="1:10" s="644" customFormat="1" ht="32.25" customHeight="1" x14ac:dyDescent="0.25">
      <c r="A335" s="530" t="s">
        <v>505</v>
      </c>
      <c r="B335" s="5" t="s">
        <v>29</v>
      </c>
      <c r="C335" s="5" t="s">
        <v>12</v>
      </c>
      <c r="D335" s="218" t="s">
        <v>203</v>
      </c>
      <c r="E335" s="219" t="s">
        <v>12</v>
      </c>
      <c r="F335" s="220" t="s">
        <v>823</v>
      </c>
      <c r="G335" s="2" t="s">
        <v>16</v>
      </c>
      <c r="H335" s="400">
        <f>SUM(прил4!I565)</f>
        <v>84834603</v>
      </c>
      <c r="I335" s="400">
        <f>SUM(прил4!J565)</f>
        <v>0</v>
      </c>
      <c r="J335" s="400">
        <f>SUM(прил4!K565)</f>
        <v>0</v>
      </c>
    </row>
    <row r="336" spans="1:10" s="496" customFormat="1" ht="79.5" customHeight="1" x14ac:dyDescent="0.25">
      <c r="A336" s="532" t="s">
        <v>858</v>
      </c>
      <c r="B336" s="2" t="s">
        <v>29</v>
      </c>
      <c r="C336" s="2" t="s">
        <v>12</v>
      </c>
      <c r="D336" s="218" t="s">
        <v>203</v>
      </c>
      <c r="E336" s="219" t="s">
        <v>12</v>
      </c>
      <c r="F336" s="220" t="s">
        <v>857</v>
      </c>
      <c r="G336" s="2"/>
      <c r="H336" s="398">
        <f>SUM(H337)</f>
        <v>11952360</v>
      </c>
      <c r="I336" s="398">
        <f t="shared" ref="I336:J336" si="121">SUM(I337)</f>
        <v>11952360</v>
      </c>
      <c r="J336" s="398">
        <f t="shared" si="121"/>
        <v>11952360</v>
      </c>
    </row>
    <row r="337" spans="1:10" s="496" customFormat="1" ht="49.5" customHeight="1" x14ac:dyDescent="0.25">
      <c r="A337" s="84" t="s">
        <v>75</v>
      </c>
      <c r="B337" s="2" t="s">
        <v>29</v>
      </c>
      <c r="C337" s="2" t="s">
        <v>12</v>
      </c>
      <c r="D337" s="218" t="s">
        <v>203</v>
      </c>
      <c r="E337" s="219" t="s">
        <v>12</v>
      </c>
      <c r="F337" s="220" t="s">
        <v>857</v>
      </c>
      <c r="G337" s="2" t="s">
        <v>13</v>
      </c>
      <c r="H337" s="400">
        <f>SUM(прил4!I567)</f>
        <v>11952360</v>
      </c>
      <c r="I337" s="400">
        <f>SUM(прил4!J567)</f>
        <v>11952360</v>
      </c>
      <c r="J337" s="400">
        <f>SUM(прил4!K567)</f>
        <v>11952360</v>
      </c>
    </row>
    <row r="338" spans="1:10" s="624" customFormat="1" ht="32.25" customHeight="1" x14ac:dyDescent="0.25">
      <c r="A338" s="531" t="s">
        <v>790</v>
      </c>
      <c r="B338" s="5" t="s">
        <v>29</v>
      </c>
      <c r="C338" s="5" t="s">
        <v>12</v>
      </c>
      <c r="D338" s="218" t="s">
        <v>203</v>
      </c>
      <c r="E338" s="219" t="s">
        <v>12</v>
      </c>
      <c r="F338" s="220" t="s">
        <v>791</v>
      </c>
      <c r="G338" s="2"/>
      <c r="H338" s="398">
        <f>SUM(H339)</f>
        <v>7012567</v>
      </c>
      <c r="I338" s="398">
        <f>SUM(I339)</f>
        <v>0</v>
      </c>
      <c r="J338" s="398">
        <f>SUM(J339)</f>
        <v>0</v>
      </c>
    </row>
    <row r="339" spans="1:10" s="624" customFormat="1" ht="32.25" customHeight="1" x14ac:dyDescent="0.25">
      <c r="A339" s="530" t="s">
        <v>505</v>
      </c>
      <c r="B339" s="5" t="s">
        <v>29</v>
      </c>
      <c r="C339" s="5" t="s">
        <v>12</v>
      </c>
      <c r="D339" s="218" t="s">
        <v>203</v>
      </c>
      <c r="E339" s="219" t="s">
        <v>12</v>
      </c>
      <c r="F339" s="220" t="s">
        <v>791</v>
      </c>
      <c r="G339" s="2" t="s">
        <v>16</v>
      </c>
      <c r="H339" s="400">
        <f>SUM(прил4!I569)</f>
        <v>7012567</v>
      </c>
      <c r="I339" s="400">
        <f>SUM(прил4!J569)</f>
        <v>0</v>
      </c>
      <c r="J339" s="400">
        <f>SUM(прил4!K569)</f>
        <v>0</v>
      </c>
    </row>
    <row r="340" spans="1:10" s="667" customFormat="1" ht="31.5" customHeight="1" x14ac:dyDescent="0.25">
      <c r="A340" s="529" t="s">
        <v>502</v>
      </c>
      <c r="B340" s="2" t="s">
        <v>29</v>
      </c>
      <c r="C340" s="2" t="s">
        <v>12</v>
      </c>
      <c r="D340" s="218" t="s">
        <v>203</v>
      </c>
      <c r="E340" s="219" t="s">
        <v>12</v>
      </c>
      <c r="F340" s="220" t="s">
        <v>501</v>
      </c>
      <c r="G340" s="266"/>
      <c r="H340" s="398">
        <f>SUM(H341)</f>
        <v>3272598</v>
      </c>
      <c r="I340" s="398">
        <f>SUM(I341)</f>
        <v>0</v>
      </c>
      <c r="J340" s="398">
        <f>SUM(J341)</f>
        <v>0</v>
      </c>
    </row>
    <row r="341" spans="1:10" s="667" customFormat="1" ht="33.75" customHeight="1" x14ac:dyDescent="0.25">
      <c r="A341" s="535" t="s">
        <v>505</v>
      </c>
      <c r="B341" s="2" t="s">
        <v>29</v>
      </c>
      <c r="C341" s="2" t="s">
        <v>12</v>
      </c>
      <c r="D341" s="218" t="s">
        <v>203</v>
      </c>
      <c r="E341" s="219" t="s">
        <v>12</v>
      </c>
      <c r="F341" s="220" t="s">
        <v>501</v>
      </c>
      <c r="G341" s="266" t="s">
        <v>16</v>
      </c>
      <c r="H341" s="400">
        <f>SUM(прил4!I571)</f>
        <v>3272598</v>
      </c>
      <c r="I341" s="400">
        <f>SUM(прил4!J571)</f>
        <v>0</v>
      </c>
      <c r="J341" s="400">
        <f>SUM(прил4!K571)</f>
        <v>0</v>
      </c>
    </row>
    <row r="342" spans="1:10" ht="32.25" customHeight="1" x14ac:dyDescent="0.25">
      <c r="A342" s="534" t="s">
        <v>422</v>
      </c>
      <c r="B342" s="2" t="s">
        <v>29</v>
      </c>
      <c r="C342" s="2" t="s">
        <v>12</v>
      </c>
      <c r="D342" s="218" t="s">
        <v>203</v>
      </c>
      <c r="E342" s="219" t="s">
        <v>12</v>
      </c>
      <c r="F342" s="220" t="s">
        <v>423</v>
      </c>
      <c r="G342" s="2"/>
      <c r="H342" s="398">
        <f>SUM(H343:H344)</f>
        <v>972829</v>
      </c>
      <c r="I342" s="398">
        <f t="shared" ref="I342:J342" si="122">SUM(I343:I344)</f>
        <v>972829</v>
      </c>
      <c r="J342" s="398">
        <f t="shared" si="122"/>
        <v>972829</v>
      </c>
    </row>
    <row r="343" spans="1:10" ht="49.5" customHeight="1" x14ac:dyDescent="0.25">
      <c r="A343" s="84" t="s">
        <v>75</v>
      </c>
      <c r="B343" s="2" t="s">
        <v>29</v>
      </c>
      <c r="C343" s="2" t="s">
        <v>12</v>
      </c>
      <c r="D343" s="218" t="s">
        <v>203</v>
      </c>
      <c r="E343" s="219" t="s">
        <v>12</v>
      </c>
      <c r="F343" s="220" t="s">
        <v>423</v>
      </c>
      <c r="G343" s="2" t="s">
        <v>13</v>
      </c>
      <c r="H343" s="400">
        <f>SUM(прил4!I573)</f>
        <v>755299</v>
      </c>
      <c r="I343" s="400">
        <f>SUM(прил4!J573)</f>
        <v>755299</v>
      </c>
      <c r="J343" s="400">
        <f>SUM(прил4!K573)</f>
        <v>755299</v>
      </c>
    </row>
    <row r="344" spans="1:10" ht="16.5" customHeight="1" x14ac:dyDescent="0.25">
      <c r="A344" s="3" t="s">
        <v>40</v>
      </c>
      <c r="B344" s="2" t="s">
        <v>29</v>
      </c>
      <c r="C344" s="2" t="s">
        <v>12</v>
      </c>
      <c r="D344" s="218" t="s">
        <v>203</v>
      </c>
      <c r="E344" s="219" t="s">
        <v>12</v>
      </c>
      <c r="F344" s="220" t="s">
        <v>423</v>
      </c>
      <c r="G344" s="266" t="s">
        <v>39</v>
      </c>
      <c r="H344" s="400">
        <f>SUM(прил4!I574)</f>
        <v>217530</v>
      </c>
      <c r="I344" s="400">
        <f>SUM(прил4!J574)</f>
        <v>217530</v>
      </c>
      <c r="J344" s="400">
        <f>SUM(прил4!K574)</f>
        <v>217530</v>
      </c>
    </row>
    <row r="345" spans="1:10" ht="49.5" customHeight="1" x14ac:dyDescent="0.25">
      <c r="A345" s="529" t="s">
        <v>589</v>
      </c>
      <c r="B345" s="2" t="s">
        <v>29</v>
      </c>
      <c r="C345" s="2" t="s">
        <v>12</v>
      </c>
      <c r="D345" s="218" t="s">
        <v>203</v>
      </c>
      <c r="E345" s="219" t="s">
        <v>12</v>
      </c>
      <c r="F345" s="220" t="s">
        <v>588</v>
      </c>
      <c r="G345" s="266"/>
      <c r="H345" s="398">
        <f>SUM(H346)</f>
        <v>903000</v>
      </c>
      <c r="I345" s="398">
        <f t="shared" ref="I345:J345" si="123">SUM(I346)</f>
        <v>903000</v>
      </c>
      <c r="J345" s="398">
        <f t="shared" si="123"/>
        <v>903000</v>
      </c>
    </row>
    <row r="346" spans="1:10" ht="33.75" customHeight="1" x14ac:dyDescent="0.25">
      <c r="A346" s="535" t="s">
        <v>505</v>
      </c>
      <c r="B346" s="2" t="s">
        <v>29</v>
      </c>
      <c r="C346" s="2" t="s">
        <v>12</v>
      </c>
      <c r="D346" s="218" t="s">
        <v>203</v>
      </c>
      <c r="E346" s="219" t="s">
        <v>12</v>
      </c>
      <c r="F346" s="220" t="s">
        <v>588</v>
      </c>
      <c r="G346" s="266" t="s">
        <v>16</v>
      </c>
      <c r="H346" s="400">
        <f>SUM(прил4!I576)</f>
        <v>903000</v>
      </c>
      <c r="I346" s="400">
        <f>SUM(прил4!J576)</f>
        <v>903000</v>
      </c>
      <c r="J346" s="400">
        <f>SUM(прил4!K576)</f>
        <v>903000</v>
      </c>
    </row>
    <row r="347" spans="1:10" ht="48.75" customHeight="1" x14ac:dyDescent="0.25">
      <c r="A347" s="534" t="s">
        <v>552</v>
      </c>
      <c r="B347" s="44" t="s">
        <v>29</v>
      </c>
      <c r="C347" s="44" t="s">
        <v>12</v>
      </c>
      <c r="D347" s="254" t="s">
        <v>203</v>
      </c>
      <c r="E347" s="255" t="s">
        <v>12</v>
      </c>
      <c r="F347" s="256" t="s">
        <v>424</v>
      </c>
      <c r="G347" s="44"/>
      <c r="H347" s="398">
        <f>SUM(H348+H349)</f>
        <v>3736705</v>
      </c>
      <c r="I347" s="398">
        <f t="shared" ref="I347:J347" si="124">SUM(I348+I349)</f>
        <v>3736705</v>
      </c>
      <c r="J347" s="398">
        <f t="shared" si="124"/>
        <v>3736705</v>
      </c>
    </row>
    <row r="348" spans="1:10" ht="30.75" customHeight="1" x14ac:dyDescent="0.25">
      <c r="A348" s="535" t="s">
        <v>505</v>
      </c>
      <c r="B348" s="59" t="s">
        <v>29</v>
      </c>
      <c r="C348" s="44" t="s">
        <v>12</v>
      </c>
      <c r="D348" s="254" t="s">
        <v>203</v>
      </c>
      <c r="E348" s="255" t="s">
        <v>12</v>
      </c>
      <c r="F348" s="256" t="s">
        <v>424</v>
      </c>
      <c r="G348" s="44" t="s">
        <v>16</v>
      </c>
      <c r="H348" s="400">
        <f>SUM(прил4!I578)</f>
        <v>3736705</v>
      </c>
      <c r="I348" s="400">
        <f>SUM(прил4!J578)</f>
        <v>3736705</v>
      </c>
      <c r="J348" s="400">
        <f>SUM(прил4!K578)</f>
        <v>3736705</v>
      </c>
    </row>
    <row r="349" spans="1:10" s="492" customFormat="1" ht="19.5" hidden="1" customHeight="1" x14ac:dyDescent="0.25">
      <c r="A349" s="3" t="s">
        <v>40</v>
      </c>
      <c r="B349" s="44" t="s">
        <v>29</v>
      </c>
      <c r="C349" s="44" t="s">
        <v>12</v>
      </c>
      <c r="D349" s="254" t="s">
        <v>203</v>
      </c>
      <c r="E349" s="255" t="s">
        <v>12</v>
      </c>
      <c r="F349" s="256" t="s">
        <v>424</v>
      </c>
      <c r="G349" s="44" t="s">
        <v>39</v>
      </c>
      <c r="H349" s="400">
        <f>SUM(прил4!I579)</f>
        <v>0</v>
      </c>
      <c r="I349" s="400">
        <f>SUM(прил4!J579)</f>
        <v>0</v>
      </c>
      <c r="J349" s="400">
        <f>SUM(прил4!K579)</f>
        <v>0</v>
      </c>
    </row>
    <row r="350" spans="1:10" s="502" customFormat="1" ht="48.75" customHeight="1" x14ac:dyDescent="0.25">
      <c r="A350" s="626" t="s">
        <v>779</v>
      </c>
      <c r="B350" s="44" t="s">
        <v>29</v>
      </c>
      <c r="C350" s="44" t="s">
        <v>12</v>
      </c>
      <c r="D350" s="254" t="s">
        <v>203</v>
      </c>
      <c r="E350" s="255" t="s">
        <v>12</v>
      </c>
      <c r="F350" s="220" t="s">
        <v>663</v>
      </c>
      <c r="G350" s="44"/>
      <c r="H350" s="398">
        <f>SUM(H351)</f>
        <v>1543524</v>
      </c>
      <c r="I350" s="398">
        <f t="shared" ref="I350:J350" si="125">SUM(I351)</f>
        <v>0</v>
      </c>
      <c r="J350" s="398">
        <f t="shared" si="125"/>
        <v>0</v>
      </c>
    </row>
    <row r="351" spans="1:10" s="502" customFormat="1" ht="31.5" x14ac:dyDescent="0.25">
      <c r="A351" s="548" t="s">
        <v>505</v>
      </c>
      <c r="B351" s="44" t="s">
        <v>29</v>
      </c>
      <c r="C351" s="44" t="s">
        <v>12</v>
      </c>
      <c r="D351" s="254" t="s">
        <v>203</v>
      </c>
      <c r="E351" s="255" t="s">
        <v>12</v>
      </c>
      <c r="F351" s="220" t="s">
        <v>663</v>
      </c>
      <c r="G351" s="44" t="s">
        <v>16</v>
      </c>
      <c r="H351" s="400">
        <f>SUM(прил4!I581)</f>
        <v>1543524</v>
      </c>
      <c r="I351" s="400">
        <f>SUM(прил4!J581)</f>
        <v>0</v>
      </c>
      <c r="J351" s="400">
        <f>SUM(прил4!K581)</f>
        <v>0</v>
      </c>
    </row>
    <row r="352" spans="1:10" s="502" customFormat="1" ht="50.25" customHeight="1" x14ac:dyDescent="0.25">
      <c r="A352" s="626" t="s">
        <v>780</v>
      </c>
      <c r="B352" s="44" t="s">
        <v>29</v>
      </c>
      <c r="C352" s="44" t="s">
        <v>12</v>
      </c>
      <c r="D352" s="254" t="s">
        <v>203</v>
      </c>
      <c r="E352" s="255" t="s">
        <v>12</v>
      </c>
      <c r="F352" s="220" t="s">
        <v>664</v>
      </c>
      <c r="G352" s="44"/>
      <c r="H352" s="398">
        <f>SUM(H353)</f>
        <v>1329640</v>
      </c>
      <c r="I352" s="398">
        <f t="shared" ref="I352:J352" si="126">SUM(I353)</f>
        <v>0</v>
      </c>
      <c r="J352" s="398">
        <f t="shared" si="126"/>
        <v>0</v>
      </c>
    </row>
    <row r="353" spans="1:10" s="502" customFormat="1" ht="31.5" x14ac:dyDescent="0.25">
      <c r="A353" s="530" t="s">
        <v>505</v>
      </c>
      <c r="B353" s="44" t="s">
        <v>29</v>
      </c>
      <c r="C353" s="44" t="s">
        <v>12</v>
      </c>
      <c r="D353" s="254" t="s">
        <v>203</v>
      </c>
      <c r="E353" s="255" t="s">
        <v>12</v>
      </c>
      <c r="F353" s="220" t="s">
        <v>664</v>
      </c>
      <c r="G353" s="44" t="s">
        <v>16</v>
      </c>
      <c r="H353" s="400">
        <f>SUM(прил4!I583)</f>
        <v>1329640</v>
      </c>
      <c r="I353" s="400">
        <f>SUM(прил4!J583)</f>
        <v>0</v>
      </c>
      <c r="J353" s="400">
        <f>SUM(прил4!K583)</f>
        <v>0</v>
      </c>
    </row>
    <row r="354" spans="1:10" s="624" customFormat="1" ht="15.75" x14ac:dyDescent="0.25">
      <c r="A354" s="536" t="s">
        <v>792</v>
      </c>
      <c r="B354" s="59" t="s">
        <v>29</v>
      </c>
      <c r="C354" s="44" t="s">
        <v>12</v>
      </c>
      <c r="D354" s="254" t="s">
        <v>203</v>
      </c>
      <c r="E354" s="255" t="s">
        <v>12</v>
      </c>
      <c r="F354" s="256" t="s">
        <v>793</v>
      </c>
      <c r="G354" s="44"/>
      <c r="H354" s="398">
        <f>SUM(H355)</f>
        <v>143113</v>
      </c>
      <c r="I354" s="398">
        <f>SUM(I355)</f>
        <v>0</v>
      </c>
      <c r="J354" s="398">
        <f>SUM(J355)</f>
        <v>0</v>
      </c>
    </row>
    <row r="355" spans="1:10" s="624" customFormat="1" ht="31.5" x14ac:dyDescent="0.25">
      <c r="A355" s="535" t="s">
        <v>505</v>
      </c>
      <c r="B355" s="59" t="s">
        <v>29</v>
      </c>
      <c r="C355" s="44" t="s">
        <v>12</v>
      </c>
      <c r="D355" s="254" t="s">
        <v>203</v>
      </c>
      <c r="E355" s="255" t="s">
        <v>12</v>
      </c>
      <c r="F355" s="256" t="s">
        <v>793</v>
      </c>
      <c r="G355" s="44" t="s">
        <v>16</v>
      </c>
      <c r="H355" s="400">
        <f>SUM(прил4!I585)</f>
        <v>143113</v>
      </c>
      <c r="I355" s="400">
        <f>SUM(прил4!J585)</f>
        <v>0</v>
      </c>
      <c r="J355" s="400">
        <f>SUM(прил4!K585)</f>
        <v>0</v>
      </c>
    </row>
    <row r="356" spans="1:10" ht="33" customHeight="1" x14ac:dyDescent="0.25">
      <c r="A356" s="3" t="s">
        <v>83</v>
      </c>
      <c r="B356" s="5" t="s">
        <v>29</v>
      </c>
      <c r="C356" s="5" t="s">
        <v>12</v>
      </c>
      <c r="D356" s="218" t="s">
        <v>203</v>
      </c>
      <c r="E356" s="219" t="s">
        <v>12</v>
      </c>
      <c r="F356" s="220" t="s">
        <v>391</v>
      </c>
      <c r="G356" s="2"/>
      <c r="H356" s="398">
        <f>SUM(H357:H359)</f>
        <v>22132557</v>
      </c>
      <c r="I356" s="398">
        <f t="shared" ref="I356:J356" si="127">SUM(I357:I359)</f>
        <v>16697752</v>
      </c>
      <c r="J356" s="398">
        <f t="shared" si="127"/>
        <v>13506625</v>
      </c>
    </row>
    <row r="357" spans="1:10" ht="49.5" customHeight="1" x14ac:dyDescent="0.25">
      <c r="A357" s="84" t="s">
        <v>75</v>
      </c>
      <c r="B357" s="5" t="s">
        <v>29</v>
      </c>
      <c r="C357" s="5" t="s">
        <v>12</v>
      </c>
      <c r="D357" s="218" t="s">
        <v>203</v>
      </c>
      <c r="E357" s="219" t="s">
        <v>12</v>
      </c>
      <c r="F357" s="220" t="s">
        <v>391</v>
      </c>
      <c r="G357" s="2" t="s">
        <v>13</v>
      </c>
      <c r="H357" s="399">
        <f>SUM(прил4!I587)</f>
        <v>1973204</v>
      </c>
      <c r="I357" s="399">
        <f>SUM(прил4!J587)</f>
        <v>1723273</v>
      </c>
      <c r="J357" s="399">
        <f>SUM(прил4!K587)</f>
        <v>1723273</v>
      </c>
    </row>
    <row r="358" spans="1:10" ht="31.5" customHeight="1" x14ac:dyDescent="0.25">
      <c r="A358" s="530" t="s">
        <v>505</v>
      </c>
      <c r="B358" s="5" t="s">
        <v>29</v>
      </c>
      <c r="C358" s="5" t="s">
        <v>12</v>
      </c>
      <c r="D358" s="218" t="s">
        <v>203</v>
      </c>
      <c r="E358" s="219" t="s">
        <v>12</v>
      </c>
      <c r="F358" s="220" t="s">
        <v>391</v>
      </c>
      <c r="G358" s="2" t="s">
        <v>16</v>
      </c>
      <c r="H358" s="399">
        <f>SUM(прил4!I588)</f>
        <v>18044447</v>
      </c>
      <c r="I358" s="399">
        <f>SUM(прил4!J588)</f>
        <v>12735573</v>
      </c>
      <c r="J358" s="399">
        <f>SUM(прил4!K588)</f>
        <v>9544446</v>
      </c>
    </row>
    <row r="359" spans="1:10" ht="16.5" customHeight="1" x14ac:dyDescent="0.25">
      <c r="A359" s="3" t="s">
        <v>18</v>
      </c>
      <c r="B359" s="44" t="s">
        <v>29</v>
      </c>
      <c r="C359" s="44" t="s">
        <v>12</v>
      </c>
      <c r="D359" s="254" t="s">
        <v>203</v>
      </c>
      <c r="E359" s="255" t="s">
        <v>12</v>
      </c>
      <c r="F359" s="256" t="s">
        <v>391</v>
      </c>
      <c r="G359" s="44" t="s">
        <v>17</v>
      </c>
      <c r="H359" s="399">
        <f>SUM(прил4!I589)</f>
        <v>2114906</v>
      </c>
      <c r="I359" s="399">
        <f>SUM(прил4!J589)</f>
        <v>2238906</v>
      </c>
      <c r="J359" s="399">
        <f>SUM(прил4!K589)</f>
        <v>2238906</v>
      </c>
    </row>
    <row r="360" spans="1:10" ht="30.75" hidden="1" customHeight="1" x14ac:dyDescent="0.25">
      <c r="A360" s="380" t="s">
        <v>500</v>
      </c>
      <c r="B360" s="44" t="s">
        <v>29</v>
      </c>
      <c r="C360" s="44" t="s">
        <v>12</v>
      </c>
      <c r="D360" s="254" t="s">
        <v>203</v>
      </c>
      <c r="E360" s="255" t="s">
        <v>12</v>
      </c>
      <c r="F360" s="256" t="s">
        <v>499</v>
      </c>
      <c r="G360" s="44"/>
      <c r="H360" s="398">
        <f>SUM(H361)</f>
        <v>0</v>
      </c>
      <c r="I360" s="398">
        <f t="shared" ref="I360:J360" si="128">SUM(I361)</f>
        <v>0</v>
      </c>
      <c r="J360" s="398">
        <f t="shared" si="128"/>
        <v>0</v>
      </c>
    </row>
    <row r="361" spans="1:10" ht="33" hidden="1" customHeight="1" x14ac:dyDescent="0.25">
      <c r="A361" s="84" t="s">
        <v>505</v>
      </c>
      <c r="B361" s="44" t="s">
        <v>29</v>
      </c>
      <c r="C361" s="44" t="s">
        <v>12</v>
      </c>
      <c r="D361" s="254" t="s">
        <v>203</v>
      </c>
      <c r="E361" s="255" t="s">
        <v>12</v>
      </c>
      <c r="F361" s="256" t="s">
        <v>499</v>
      </c>
      <c r="G361" s="44" t="s">
        <v>16</v>
      </c>
      <c r="H361" s="399">
        <f>SUM(прил4!I591)</f>
        <v>0</v>
      </c>
      <c r="I361" s="399">
        <f>SUM(прил4!J591)</f>
        <v>0</v>
      </c>
      <c r="J361" s="399">
        <f>SUM(прил4!K591)</f>
        <v>0</v>
      </c>
    </row>
    <row r="362" spans="1:10" ht="16.5" hidden="1" customHeight="1" x14ac:dyDescent="0.25">
      <c r="A362" s="3" t="s">
        <v>504</v>
      </c>
      <c r="B362" s="2" t="s">
        <v>29</v>
      </c>
      <c r="C362" s="2" t="s">
        <v>12</v>
      </c>
      <c r="D362" s="218" t="s">
        <v>203</v>
      </c>
      <c r="E362" s="219" t="s">
        <v>12</v>
      </c>
      <c r="F362" s="256" t="s">
        <v>503</v>
      </c>
      <c r="G362" s="2"/>
      <c r="H362" s="398">
        <f>SUM(H363)</f>
        <v>0</v>
      </c>
      <c r="I362" s="398">
        <f t="shared" ref="I362:J362" si="129">SUM(I363)</f>
        <v>0</v>
      </c>
      <c r="J362" s="398">
        <f t="shared" si="129"/>
        <v>0</v>
      </c>
    </row>
    <row r="363" spans="1:10" ht="31.5" hidden="1" customHeight="1" x14ac:dyDescent="0.25">
      <c r="A363" s="535" t="s">
        <v>505</v>
      </c>
      <c r="B363" s="59" t="s">
        <v>29</v>
      </c>
      <c r="C363" s="44" t="s">
        <v>12</v>
      </c>
      <c r="D363" s="254" t="s">
        <v>203</v>
      </c>
      <c r="E363" s="255" t="s">
        <v>12</v>
      </c>
      <c r="F363" s="256" t="s">
        <v>503</v>
      </c>
      <c r="G363" s="44" t="s">
        <v>16</v>
      </c>
      <c r="H363" s="400">
        <f>SUM(прил4!I593)</f>
        <v>0</v>
      </c>
      <c r="I363" s="400">
        <f>SUM(прил4!J593)</f>
        <v>0</v>
      </c>
      <c r="J363" s="400">
        <f>SUM(прил4!K593)</f>
        <v>0</v>
      </c>
    </row>
    <row r="364" spans="1:10" ht="32.25" customHeight="1" x14ac:dyDescent="0.25">
      <c r="A364" s="536" t="s">
        <v>582</v>
      </c>
      <c r="B364" s="44" t="s">
        <v>29</v>
      </c>
      <c r="C364" s="44" t="s">
        <v>12</v>
      </c>
      <c r="D364" s="254" t="s">
        <v>203</v>
      </c>
      <c r="E364" s="255" t="s">
        <v>12</v>
      </c>
      <c r="F364" s="256" t="s">
        <v>581</v>
      </c>
      <c r="G364" s="44"/>
      <c r="H364" s="398">
        <f>SUM(H365:H366)</f>
        <v>913920</v>
      </c>
      <c r="I364" s="398">
        <f t="shared" ref="I364:J364" si="130">SUM(I365:I366)</f>
        <v>798488</v>
      </c>
      <c r="J364" s="398">
        <f t="shared" si="130"/>
        <v>798488</v>
      </c>
    </row>
    <row r="365" spans="1:10" ht="31.5" customHeight="1" x14ac:dyDescent="0.25">
      <c r="A365" s="536" t="s">
        <v>505</v>
      </c>
      <c r="B365" s="44" t="s">
        <v>29</v>
      </c>
      <c r="C365" s="44" t="s">
        <v>12</v>
      </c>
      <c r="D365" s="254" t="s">
        <v>203</v>
      </c>
      <c r="E365" s="255" t="s">
        <v>12</v>
      </c>
      <c r="F365" s="256" t="s">
        <v>581</v>
      </c>
      <c r="G365" s="44" t="s">
        <v>16</v>
      </c>
      <c r="H365" s="400">
        <f>SUM(прил4!I595)</f>
        <v>913920</v>
      </c>
      <c r="I365" s="400">
        <f>SUM(прил4!J595)</f>
        <v>798488</v>
      </c>
      <c r="J365" s="400">
        <f>SUM(прил4!K595)</f>
        <v>798488</v>
      </c>
    </row>
    <row r="366" spans="1:10" s="578" customFormat="1" ht="19.5" hidden="1" customHeight="1" x14ac:dyDescent="0.25">
      <c r="A366" s="61" t="s">
        <v>40</v>
      </c>
      <c r="B366" s="44" t="s">
        <v>29</v>
      </c>
      <c r="C366" s="44" t="s">
        <v>12</v>
      </c>
      <c r="D366" s="254" t="s">
        <v>203</v>
      </c>
      <c r="E366" s="255" t="s">
        <v>12</v>
      </c>
      <c r="F366" s="256" t="s">
        <v>581</v>
      </c>
      <c r="G366" s="44" t="s">
        <v>39</v>
      </c>
      <c r="H366" s="400">
        <f>SUM(прил4!I596)</f>
        <v>0</v>
      </c>
      <c r="I366" s="400">
        <f>SUM(прил4!J596)</f>
        <v>0</v>
      </c>
      <c r="J366" s="400">
        <f>SUM(прил4!K596)</f>
        <v>0</v>
      </c>
    </row>
    <row r="367" spans="1:10" s="605" customFormat="1" ht="15.75" x14ac:dyDescent="0.25">
      <c r="A367" s="3" t="s">
        <v>426</v>
      </c>
      <c r="B367" s="59" t="s">
        <v>29</v>
      </c>
      <c r="C367" s="44" t="s">
        <v>12</v>
      </c>
      <c r="D367" s="254" t="s">
        <v>203</v>
      </c>
      <c r="E367" s="255" t="s">
        <v>12</v>
      </c>
      <c r="F367" s="256" t="s">
        <v>427</v>
      </c>
      <c r="G367" s="44"/>
      <c r="H367" s="398">
        <f>SUM(H368)</f>
        <v>113500</v>
      </c>
      <c r="I367" s="398">
        <f t="shared" ref="I367:J367" si="131">SUM(I368)</f>
        <v>0</v>
      </c>
      <c r="J367" s="398">
        <f t="shared" si="131"/>
        <v>0</v>
      </c>
    </row>
    <row r="368" spans="1:10" s="605" customFormat="1" ht="31.5" x14ac:dyDescent="0.25">
      <c r="A368" s="7" t="s">
        <v>505</v>
      </c>
      <c r="B368" s="59" t="s">
        <v>29</v>
      </c>
      <c r="C368" s="44" t="s">
        <v>12</v>
      </c>
      <c r="D368" s="254" t="s">
        <v>203</v>
      </c>
      <c r="E368" s="255" t="s">
        <v>12</v>
      </c>
      <c r="F368" s="256" t="s">
        <v>427</v>
      </c>
      <c r="G368" s="44" t="s">
        <v>16</v>
      </c>
      <c r="H368" s="400">
        <f>SUM(прил4!I598)</f>
        <v>113500</v>
      </c>
      <c r="I368" s="400">
        <f>SUM(прил4!J598)</f>
        <v>0</v>
      </c>
      <c r="J368" s="400">
        <f>SUM(прил4!K598)</f>
        <v>0</v>
      </c>
    </row>
    <row r="369" spans="1:10" s="462" customFormat="1" ht="18.75" customHeight="1" x14ac:dyDescent="0.25">
      <c r="A369" s="3" t="s">
        <v>609</v>
      </c>
      <c r="B369" s="2" t="s">
        <v>29</v>
      </c>
      <c r="C369" s="2" t="s">
        <v>12</v>
      </c>
      <c r="D369" s="218" t="s">
        <v>203</v>
      </c>
      <c r="E369" s="219" t="s">
        <v>606</v>
      </c>
      <c r="F369" s="220" t="s">
        <v>360</v>
      </c>
      <c r="G369" s="2"/>
      <c r="H369" s="398">
        <f>SUM(H370)</f>
        <v>0</v>
      </c>
      <c r="I369" s="398">
        <f t="shared" ref="I369:J370" si="132">SUM(I370)</f>
        <v>4507770</v>
      </c>
      <c r="J369" s="398">
        <f t="shared" si="132"/>
        <v>0</v>
      </c>
    </row>
    <row r="370" spans="1:10" s="462" customFormat="1" ht="112.5" customHeight="1" x14ac:dyDescent="0.25">
      <c r="A370" s="61" t="s">
        <v>861</v>
      </c>
      <c r="B370" s="2" t="s">
        <v>29</v>
      </c>
      <c r="C370" s="2" t="s">
        <v>12</v>
      </c>
      <c r="D370" s="218" t="s">
        <v>203</v>
      </c>
      <c r="E370" s="219" t="s">
        <v>606</v>
      </c>
      <c r="F370" s="220" t="s">
        <v>819</v>
      </c>
      <c r="G370" s="2"/>
      <c r="H370" s="398">
        <f>SUM(H371)</f>
        <v>0</v>
      </c>
      <c r="I370" s="398">
        <f t="shared" si="132"/>
        <v>4507770</v>
      </c>
      <c r="J370" s="398">
        <f t="shared" si="132"/>
        <v>0</v>
      </c>
    </row>
    <row r="371" spans="1:10" s="462" customFormat="1" ht="32.25" customHeight="1" x14ac:dyDescent="0.25">
      <c r="A371" s="536" t="s">
        <v>505</v>
      </c>
      <c r="B371" s="2" t="s">
        <v>29</v>
      </c>
      <c r="C371" s="2" t="s">
        <v>12</v>
      </c>
      <c r="D371" s="218" t="s">
        <v>203</v>
      </c>
      <c r="E371" s="219" t="s">
        <v>606</v>
      </c>
      <c r="F371" s="220" t="s">
        <v>819</v>
      </c>
      <c r="G371" s="2" t="s">
        <v>16</v>
      </c>
      <c r="H371" s="400">
        <f>SUM(прил4!I601)</f>
        <v>0</v>
      </c>
      <c r="I371" s="400">
        <f>SUM(прил4!J601)</f>
        <v>4507770</v>
      </c>
      <c r="J371" s="400">
        <f>SUM(прил4!K601)</f>
        <v>0</v>
      </c>
    </row>
    <row r="372" spans="1:10" s="590" customFormat="1" ht="18" customHeight="1" x14ac:dyDescent="0.25">
      <c r="A372" s="555" t="s">
        <v>611</v>
      </c>
      <c r="B372" s="2" t="s">
        <v>29</v>
      </c>
      <c r="C372" s="2" t="s">
        <v>12</v>
      </c>
      <c r="D372" s="218" t="s">
        <v>203</v>
      </c>
      <c r="E372" s="219" t="s">
        <v>607</v>
      </c>
      <c r="F372" s="220" t="s">
        <v>360</v>
      </c>
      <c r="G372" s="2"/>
      <c r="H372" s="398">
        <f>SUM(H373)</f>
        <v>2153570</v>
      </c>
      <c r="I372" s="398">
        <f t="shared" ref="I372:J373" si="133">SUM(I373)</f>
        <v>0</v>
      </c>
      <c r="J372" s="398">
        <f t="shared" si="133"/>
        <v>0</v>
      </c>
    </row>
    <row r="373" spans="1:10" s="587" customFormat="1" ht="48" customHeight="1" x14ac:dyDescent="0.25">
      <c r="A373" s="555" t="s">
        <v>816</v>
      </c>
      <c r="B373" s="2" t="s">
        <v>29</v>
      </c>
      <c r="C373" s="2" t="s">
        <v>12</v>
      </c>
      <c r="D373" s="218" t="s">
        <v>203</v>
      </c>
      <c r="E373" s="219" t="s">
        <v>607</v>
      </c>
      <c r="F373" s="220" t="s">
        <v>817</v>
      </c>
      <c r="G373" s="2"/>
      <c r="H373" s="398">
        <f>SUM(H374)</f>
        <v>2153570</v>
      </c>
      <c r="I373" s="398">
        <f t="shared" si="133"/>
        <v>0</v>
      </c>
      <c r="J373" s="398">
        <f t="shared" si="133"/>
        <v>0</v>
      </c>
    </row>
    <row r="374" spans="1:10" s="587" customFormat="1" ht="32.25" customHeight="1" x14ac:dyDescent="0.25">
      <c r="A374" s="555" t="s">
        <v>505</v>
      </c>
      <c r="B374" s="2" t="s">
        <v>29</v>
      </c>
      <c r="C374" s="2" t="s">
        <v>12</v>
      </c>
      <c r="D374" s="218" t="s">
        <v>203</v>
      </c>
      <c r="E374" s="219" t="s">
        <v>607</v>
      </c>
      <c r="F374" s="220" t="s">
        <v>817</v>
      </c>
      <c r="G374" s="2" t="s">
        <v>16</v>
      </c>
      <c r="H374" s="400">
        <f>SUM(прил4!I604)</f>
        <v>2153570</v>
      </c>
      <c r="I374" s="400">
        <f>SUM(прил4!J604)</f>
        <v>0</v>
      </c>
      <c r="J374" s="400">
        <f>SUM(прил4!K604)</f>
        <v>0</v>
      </c>
    </row>
    <row r="375" spans="1:10" s="462" customFormat="1" ht="18.75" customHeight="1" x14ac:dyDescent="0.25">
      <c r="A375" s="3" t="s">
        <v>610</v>
      </c>
      <c r="B375" s="2" t="s">
        <v>29</v>
      </c>
      <c r="C375" s="2" t="s">
        <v>12</v>
      </c>
      <c r="D375" s="218" t="s">
        <v>203</v>
      </c>
      <c r="E375" s="219" t="s">
        <v>608</v>
      </c>
      <c r="F375" s="220" t="s">
        <v>360</v>
      </c>
      <c r="G375" s="2"/>
      <c r="H375" s="398">
        <f>SUM(H376)</f>
        <v>0</v>
      </c>
      <c r="I375" s="398">
        <f t="shared" ref="I375:J379" si="134">SUM(I376)</f>
        <v>3533896</v>
      </c>
      <c r="J375" s="398">
        <f t="shared" si="134"/>
        <v>0</v>
      </c>
    </row>
    <row r="376" spans="1:10" s="462" customFormat="1" ht="66.75" customHeight="1" x14ac:dyDescent="0.25">
      <c r="A376" s="61" t="s">
        <v>862</v>
      </c>
      <c r="B376" s="2" t="s">
        <v>29</v>
      </c>
      <c r="C376" s="2" t="s">
        <v>12</v>
      </c>
      <c r="D376" s="218" t="s">
        <v>203</v>
      </c>
      <c r="E376" s="219" t="s">
        <v>608</v>
      </c>
      <c r="F376" s="220" t="s">
        <v>818</v>
      </c>
      <c r="G376" s="2"/>
      <c r="H376" s="398">
        <f>SUM(H377)</f>
        <v>0</v>
      </c>
      <c r="I376" s="398">
        <f t="shared" si="134"/>
        <v>3533896</v>
      </c>
      <c r="J376" s="398">
        <f t="shared" si="134"/>
        <v>0</v>
      </c>
    </row>
    <row r="377" spans="1:10" s="462" customFormat="1" ht="32.25" customHeight="1" x14ac:dyDescent="0.25">
      <c r="A377" s="536" t="s">
        <v>505</v>
      </c>
      <c r="B377" s="2" t="s">
        <v>29</v>
      </c>
      <c r="C377" s="2" t="s">
        <v>12</v>
      </c>
      <c r="D377" s="218" t="s">
        <v>203</v>
      </c>
      <c r="E377" s="219" t="s">
        <v>608</v>
      </c>
      <c r="F377" s="220" t="s">
        <v>818</v>
      </c>
      <c r="G377" s="2" t="s">
        <v>16</v>
      </c>
      <c r="H377" s="400">
        <f>SUM(прил4!I607)</f>
        <v>0</v>
      </c>
      <c r="I377" s="400">
        <f>SUM(прил4!J607)</f>
        <v>3533896</v>
      </c>
      <c r="J377" s="400">
        <f>SUM(прил4!K607)</f>
        <v>0</v>
      </c>
    </row>
    <row r="378" spans="1:10" s="648" customFormat="1" ht="32.25" customHeight="1" x14ac:dyDescent="0.25">
      <c r="A378" s="61" t="s">
        <v>833</v>
      </c>
      <c r="B378" s="2" t="s">
        <v>29</v>
      </c>
      <c r="C378" s="2" t="s">
        <v>12</v>
      </c>
      <c r="D378" s="218" t="s">
        <v>203</v>
      </c>
      <c r="E378" s="219" t="s">
        <v>832</v>
      </c>
      <c r="F378" s="220" t="s">
        <v>360</v>
      </c>
      <c r="G378" s="2"/>
      <c r="H378" s="398">
        <f>SUM(H379)</f>
        <v>1692955</v>
      </c>
      <c r="I378" s="398">
        <f t="shared" si="134"/>
        <v>1668883</v>
      </c>
      <c r="J378" s="398">
        <f t="shared" si="134"/>
        <v>1668883</v>
      </c>
    </row>
    <row r="379" spans="1:10" s="648" customFormat="1" ht="48" customHeight="1" x14ac:dyDescent="0.25">
      <c r="A379" s="555" t="s">
        <v>859</v>
      </c>
      <c r="B379" s="2" t="s">
        <v>29</v>
      </c>
      <c r="C379" s="2" t="s">
        <v>12</v>
      </c>
      <c r="D379" s="218" t="s">
        <v>203</v>
      </c>
      <c r="E379" s="219" t="s">
        <v>832</v>
      </c>
      <c r="F379" s="220" t="s">
        <v>860</v>
      </c>
      <c r="G379" s="2"/>
      <c r="H379" s="398">
        <f>SUM(H380)</f>
        <v>1692955</v>
      </c>
      <c r="I379" s="398">
        <f t="shared" si="134"/>
        <v>1668883</v>
      </c>
      <c r="J379" s="398">
        <f t="shared" si="134"/>
        <v>1668883</v>
      </c>
    </row>
    <row r="380" spans="1:10" s="648" customFormat="1" ht="49.5" customHeight="1" x14ac:dyDescent="0.25">
      <c r="A380" s="101" t="s">
        <v>75</v>
      </c>
      <c r="B380" s="2" t="s">
        <v>29</v>
      </c>
      <c r="C380" s="2" t="s">
        <v>12</v>
      </c>
      <c r="D380" s="218" t="s">
        <v>203</v>
      </c>
      <c r="E380" s="219" t="s">
        <v>832</v>
      </c>
      <c r="F380" s="220" t="s">
        <v>860</v>
      </c>
      <c r="G380" s="2" t="s">
        <v>13</v>
      </c>
      <c r="H380" s="400">
        <f>SUM(прил4!I610)</f>
        <v>1692955</v>
      </c>
      <c r="I380" s="400">
        <f>SUM(прил4!J610)</f>
        <v>1668883</v>
      </c>
      <c r="J380" s="400">
        <f>SUM(прил4!K610)</f>
        <v>1668883</v>
      </c>
    </row>
    <row r="381" spans="1:10" ht="65.25" hidden="1" customHeight="1" x14ac:dyDescent="0.25">
      <c r="A381" s="76" t="s">
        <v>136</v>
      </c>
      <c r="B381" s="44" t="s">
        <v>29</v>
      </c>
      <c r="C381" s="44" t="s">
        <v>12</v>
      </c>
      <c r="D381" s="254" t="s">
        <v>205</v>
      </c>
      <c r="E381" s="255" t="s">
        <v>359</v>
      </c>
      <c r="F381" s="256" t="s">
        <v>360</v>
      </c>
      <c r="G381" s="44"/>
      <c r="H381" s="398">
        <f>SUM(H382)</f>
        <v>0</v>
      </c>
      <c r="I381" s="398">
        <f t="shared" ref="I381:J383" si="135">SUM(I382)</f>
        <v>0</v>
      </c>
      <c r="J381" s="398">
        <f t="shared" si="135"/>
        <v>0</v>
      </c>
    </row>
    <row r="382" spans="1:10" ht="33" hidden="1" customHeight="1" x14ac:dyDescent="0.25">
      <c r="A382" s="76" t="s">
        <v>425</v>
      </c>
      <c r="B382" s="44" t="s">
        <v>29</v>
      </c>
      <c r="C382" s="44" t="s">
        <v>12</v>
      </c>
      <c r="D382" s="254" t="s">
        <v>205</v>
      </c>
      <c r="E382" s="255" t="s">
        <v>10</v>
      </c>
      <c r="F382" s="256" t="s">
        <v>360</v>
      </c>
      <c r="G382" s="44"/>
      <c r="H382" s="398">
        <f>SUM(H383)</f>
        <v>0</v>
      </c>
      <c r="I382" s="398">
        <f t="shared" si="135"/>
        <v>0</v>
      </c>
      <c r="J382" s="398">
        <f t="shared" si="135"/>
        <v>0</v>
      </c>
    </row>
    <row r="383" spans="1:10" ht="17.25" hidden="1" customHeight="1" x14ac:dyDescent="0.25">
      <c r="A383" s="537" t="s">
        <v>426</v>
      </c>
      <c r="B383" s="44" t="s">
        <v>29</v>
      </c>
      <c r="C383" s="44" t="s">
        <v>12</v>
      </c>
      <c r="D383" s="254" t="s">
        <v>205</v>
      </c>
      <c r="E383" s="255" t="s">
        <v>10</v>
      </c>
      <c r="F383" s="256" t="s">
        <v>427</v>
      </c>
      <c r="G383" s="44"/>
      <c r="H383" s="398">
        <f>SUM(H384)</f>
        <v>0</v>
      </c>
      <c r="I383" s="398">
        <f t="shared" si="135"/>
        <v>0</v>
      </c>
      <c r="J383" s="398">
        <f t="shared" si="135"/>
        <v>0</v>
      </c>
    </row>
    <row r="384" spans="1:10" ht="31.5" hidden="1" customHeight="1" x14ac:dyDescent="0.25">
      <c r="A384" s="530" t="s">
        <v>505</v>
      </c>
      <c r="B384" s="2" t="s">
        <v>29</v>
      </c>
      <c r="C384" s="2" t="s">
        <v>12</v>
      </c>
      <c r="D384" s="218" t="s">
        <v>205</v>
      </c>
      <c r="E384" s="219" t="s">
        <v>10</v>
      </c>
      <c r="F384" s="220" t="s">
        <v>427</v>
      </c>
      <c r="G384" s="2" t="s">
        <v>16</v>
      </c>
      <c r="H384" s="400">
        <f>SUM(прил4!I614)</f>
        <v>0</v>
      </c>
      <c r="I384" s="400">
        <f>SUM(прил4!J614)</f>
        <v>0</v>
      </c>
      <c r="J384" s="400">
        <f>SUM(прил4!K614)</f>
        <v>0</v>
      </c>
    </row>
    <row r="385" spans="1:10" s="37" customFormat="1" ht="62.25" customHeight="1" x14ac:dyDescent="0.25">
      <c r="A385" s="75" t="s">
        <v>794</v>
      </c>
      <c r="B385" s="28" t="s">
        <v>29</v>
      </c>
      <c r="C385" s="42" t="s">
        <v>12</v>
      </c>
      <c r="D385" s="227" t="s">
        <v>187</v>
      </c>
      <c r="E385" s="228" t="s">
        <v>359</v>
      </c>
      <c r="F385" s="229" t="s">
        <v>360</v>
      </c>
      <c r="G385" s="28"/>
      <c r="H385" s="397">
        <f>SUM(H386)</f>
        <v>971555</v>
      </c>
      <c r="I385" s="397">
        <f t="shared" ref="I385:J388" si="136">SUM(I386)</f>
        <v>932259</v>
      </c>
      <c r="J385" s="397">
        <f t="shared" si="136"/>
        <v>932259</v>
      </c>
    </row>
    <row r="386" spans="1:10" s="37" customFormat="1" ht="95.25" customHeight="1" x14ac:dyDescent="0.25">
      <c r="A386" s="76" t="s">
        <v>797</v>
      </c>
      <c r="B386" s="2" t="s">
        <v>29</v>
      </c>
      <c r="C386" s="35" t="s">
        <v>12</v>
      </c>
      <c r="D386" s="257" t="s">
        <v>189</v>
      </c>
      <c r="E386" s="258" t="s">
        <v>359</v>
      </c>
      <c r="F386" s="259" t="s">
        <v>360</v>
      </c>
      <c r="G386" s="2"/>
      <c r="H386" s="398">
        <f>SUM(H387)</f>
        <v>971555</v>
      </c>
      <c r="I386" s="398">
        <f t="shared" si="136"/>
        <v>932259</v>
      </c>
      <c r="J386" s="398">
        <f t="shared" si="136"/>
        <v>932259</v>
      </c>
    </row>
    <row r="387" spans="1:10" s="37" customFormat="1" ht="48.75" customHeight="1" x14ac:dyDescent="0.25">
      <c r="A387" s="76" t="s">
        <v>379</v>
      </c>
      <c r="B387" s="2" t="s">
        <v>29</v>
      </c>
      <c r="C387" s="35" t="s">
        <v>12</v>
      </c>
      <c r="D387" s="257" t="s">
        <v>189</v>
      </c>
      <c r="E387" s="258" t="s">
        <v>10</v>
      </c>
      <c r="F387" s="259" t="s">
        <v>360</v>
      </c>
      <c r="G387" s="2"/>
      <c r="H387" s="398">
        <f>SUM(H388)</f>
        <v>971555</v>
      </c>
      <c r="I387" s="398">
        <f t="shared" si="136"/>
        <v>932259</v>
      </c>
      <c r="J387" s="398">
        <f t="shared" si="136"/>
        <v>932259</v>
      </c>
    </row>
    <row r="388" spans="1:10" s="37" customFormat="1" ht="15.75" customHeight="1" x14ac:dyDescent="0.25">
      <c r="A388" s="3" t="s">
        <v>92</v>
      </c>
      <c r="B388" s="2" t="s">
        <v>29</v>
      </c>
      <c r="C388" s="35" t="s">
        <v>12</v>
      </c>
      <c r="D388" s="257" t="s">
        <v>189</v>
      </c>
      <c r="E388" s="258" t="s">
        <v>10</v>
      </c>
      <c r="F388" s="259" t="s">
        <v>380</v>
      </c>
      <c r="G388" s="2"/>
      <c r="H388" s="398">
        <f>SUM(H389)</f>
        <v>971555</v>
      </c>
      <c r="I388" s="398">
        <f t="shared" si="136"/>
        <v>932259</v>
      </c>
      <c r="J388" s="398">
        <f t="shared" si="136"/>
        <v>932259</v>
      </c>
    </row>
    <row r="389" spans="1:10" s="37" customFormat="1" ht="31.5" customHeight="1" x14ac:dyDescent="0.25">
      <c r="A389" s="531" t="s">
        <v>505</v>
      </c>
      <c r="B389" s="2" t="s">
        <v>29</v>
      </c>
      <c r="C389" s="35" t="s">
        <v>12</v>
      </c>
      <c r="D389" s="257" t="s">
        <v>189</v>
      </c>
      <c r="E389" s="258" t="s">
        <v>10</v>
      </c>
      <c r="F389" s="259" t="s">
        <v>380</v>
      </c>
      <c r="G389" s="2" t="s">
        <v>16</v>
      </c>
      <c r="H389" s="399">
        <f>SUM(прил4!I619)</f>
        <v>971555</v>
      </c>
      <c r="I389" s="399">
        <f>SUM(прил4!J619)</f>
        <v>932259</v>
      </c>
      <c r="J389" s="399">
        <f>SUM(прил4!K619)</f>
        <v>932259</v>
      </c>
    </row>
    <row r="390" spans="1:10" s="37" customFormat="1" ht="33" customHeight="1" x14ac:dyDescent="0.25">
      <c r="A390" s="114" t="s">
        <v>107</v>
      </c>
      <c r="B390" s="28" t="s">
        <v>29</v>
      </c>
      <c r="C390" s="68" t="s">
        <v>12</v>
      </c>
      <c r="D390" s="260" t="s">
        <v>174</v>
      </c>
      <c r="E390" s="261" t="s">
        <v>359</v>
      </c>
      <c r="F390" s="262" t="s">
        <v>360</v>
      </c>
      <c r="G390" s="28"/>
      <c r="H390" s="397">
        <f>SUM(H391)</f>
        <v>87000</v>
      </c>
      <c r="I390" s="397">
        <f t="shared" ref="I390:J393" si="137">SUM(I391)</f>
        <v>0</v>
      </c>
      <c r="J390" s="397">
        <f t="shared" si="137"/>
        <v>0</v>
      </c>
    </row>
    <row r="391" spans="1:10" s="37" customFormat="1" ht="48.75" customHeight="1" x14ac:dyDescent="0.25">
      <c r="A391" s="7" t="s">
        <v>630</v>
      </c>
      <c r="B391" s="2" t="s">
        <v>29</v>
      </c>
      <c r="C391" s="35" t="s">
        <v>12</v>
      </c>
      <c r="D391" s="257" t="s">
        <v>633</v>
      </c>
      <c r="E391" s="258" t="s">
        <v>359</v>
      </c>
      <c r="F391" s="259" t="s">
        <v>360</v>
      </c>
      <c r="G391" s="2"/>
      <c r="H391" s="398">
        <f>SUM(H392)</f>
        <v>87000</v>
      </c>
      <c r="I391" s="398">
        <f t="shared" si="137"/>
        <v>0</v>
      </c>
      <c r="J391" s="398">
        <f t="shared" si="137"/>
        <v>0</v>
      </c>
    </row>
    <row r="392" spans="1:10" s="37" customFormat="1" ht="31.5" customHeight="1" x14ac:dyDescent="0.25">
      <c r="A392" s="7" t="s">
        <v>631</v>
      </c>
      <c r="B392" s="2" t="s">
        <v>29</v>
      </c>
      <c r="C392" s="35" t="s">
        <v>12</v>
      </c>
      <c r="D392" s="257" t="s">
        <v>633</v>
      </c>
      <c r="E392" s="258" t="s">
        <v>10</v>
      </c>
      <c r="F392" s="259" t="s">
        <v>360</v>
      </c>
      <c r="G392" s="2"/>
      <c r="H392" s="398">
        <f>SUM(H393)</f>
        <v>87000</v>
      </c>
      <c r="I392" s="398">
        <f t="shared" si="137"/>
        <v>0</v>
      </c>
      <c r="J392" s="398">
        <f t="shared" si="137"/>
        <v>0</v>
      </c>
    </row>
    <row r="393" spans="1:10" s="37" customFormat="1" ht="19.5" customHeight="1" x14ac:dyDescent="0.25">
      <c r="A393" s="7" t="s">
        <v>632</v>
      </c>
      <c r="B393" s="2" t="s">
        <v>29</v>
      </c>
      <c r="C393" s="35" t="s">
        <v>12</v>
      </c>
      <c r="D393" s="257" t="s">
        <v>633</v>
      </c>
      <c r="E393" s="258" t="s">
        <v>10</v>
      </c>
      <c r="F393" s="259" t="s">
        <v>634</v>
      </c>
      <c r="G393" s="2"/>
      <c r="H393" s="398">
        <f>SUM(H394)</f>
        <v>87000</v>
      </c>
      <c r="I393" s="398">
        <f t="shared" si="137"/>
        <v>0</v>
      </c>
      <c r="J393" s="398">
        <f t="shared" si="137"/>
        <v>0</v>
      </c>
    </row>
    <row r="394" spans="1:10" s="37" customFormat="1" ht="31.5" customHeight="1" x14ac:dyDescent="0.25">
      <c r="A394" s="7" t="s">
        <v>505</v>
      </c>
      <c r="B394" s="2" t="s">
        <v>29</v>
      </c>
      <c r="C394" s="35" t="s">
        <v>12</v>
      </c>
      <c r="D394" s="257" t="s">
        <v>633</v>
      </c>
      <c r="E394" s="258" t="s">
        <v>10</v>
      </c>
      <c r="F394" s="259" t="s">
        <v>634</v>
      </c>
      <c r="G394" s="2" t="s">
        <v>16</v>
      </c>
      <c r="H394" s="399">
        <f>SUM(прил4!I624)</f>
        <v>87000</v>
      </c>
      <c r="I394" s="399">
        <f>SUM(прил4!J624)</f>
        <v>0</v>
      </c>
      <c r="J394" s="399">
        <f>SUM(прил4!K624)</f>
        <v>0</v>
      </c>
    </row>
    <row r="395" spans="1:10" s="37" customFormat="1" ht="18" customHeight="1" x14ac:dyDescent="0.25">
      <c r="A395" s="86" t="s">
        <v>528</v>
      </c>
      <c r="B395" s="23" t="s">
        <v>29</v>
      </c>
      <c r="C395" s="368" t="s">
        <v>15</v>
      </c>
      <c r="D395" s="369"/>
      <c r="E395" s="370"/>
      <c r="F395" s="371"/>
      <c r="G395" s="23"/>
      <c r="H395" s="404">
        <f>SUM(H398+H416)</f>
        <v>11832786</v>
      </c>
      <c r="I395" s="404">
        <f t="shared" ref="I395:J395" si="138">SUM(I398+I416)</f>
        <v>10706903</v>
      </c>
      <c r="J395" s="404">
        <f t="shared" si="138"/>
        <v>10706903</v>
      </c>
    </row>
    <row r="396" spans="1:10" s="37" customFormat="1" ht="33" hidden="1" customHeight="1" x14ac:dyDescent="0.25">
      <c r="A396" s="3" t="s">
        <v>500</v>
      </c>
      <c r="B396" s="44" t="s">
        <v>29</v>
      </c>
      <c r="C396" s="44" t="s">
        <v>15</v>
      </c>
      <c r="D396" s="257" t="s">
        <v>210</v>
      </c>
      <c r="E396" s="258" t="s">
        <v>10</v>
      </c>
      <c r="F396" s="259" t="s">
        <v>499</v>
      </c>
      <c r="G396" s="2"/>
      <c r="H396" s="398" t="e">
        <f>SUM(H397)</f>
        <v>#REF!</v>
      </c>
      <c r="I396" s="398" t="e">
        <f t="shared" ref="I396:J396" si="139">SUM(I397)</f>
        <v>#REF!</v>
      </c>
      <c r="J396" s="398" t="e">
        <f t="shared" si="139"/>
        <v>#REF!</v>
      </c>
    </row>
    <row r="397" spans="1:10" s="37" customFormat="1" ht="31.5" hidden="1" customHeight="1" x14ac:dyDescent="0.25">
      <c r="A397" s="530" t="s">
        <v>505</v>
      </c>
      <c r="B397" s="44" t="s">
        <v>29</v>
      </c>
      <c r="C397" s="44" t="s">
        <v>15</v>
      </c>
      <c r="D397" s="257" t="s">
        <v>210</v>
      </c>
      <c r="E397" s="258" t="s">
        <v>10</v>
      </c>
      <c r="F397" s="259" t="s">
        <v>499</v>
      </c>
      <c r="G397" s="2" t="s">
        <v>16</v>
      </c>
      <c r="H397" s="399" t="e">
        <f>SUM(прил4!#REF!)</f>
        <v>#REF!</v>
      </c>
      <c r="I397" s="399" t="e">
        <f>SUM(прил4!#REF!)</f>
        <v>#REF!</v>
      </c>
      <c r="J397" s="399" t="e">
        <f>SUM(прил4!#REF!)</f>
        <v>#REF!</v>
      </c>
    </row>
    <row r="398" spans="1:10" s="37" customFormat="1" ht="31.5" customHeight="1" x14ac:dyDescent="0.25">
      <c r="A398" s="27" t="s">
        <v>131</v>
      </c>
      <c r="B398" s="28" t="s">
        <v>29</v>
      </c>
      <c r="C398" s="28" t="s">
        <v>15</v>
      </c>
      <c r="D398" s="215" t="s">
        <v>417</v>
      </c>
      <c r="E398" s="216" t="s">
        <v>359</v>
      </c>
      <c r="F398" s="217" t="s">
        <v>360</v>
      </c>
      <c r="G398" s="28"/>
      <c r="H398" s="397">
        <f>SUM(H399+H412)</f>
        <v>11707786</v>
      </c>
      <c r="I398" s="397">
        <f t="shared" ref="I398:J398" si="140">SUM(I399+I412)</f>
        <v>10622090</v>
      </c>
      <c r="J398" s="397">
        <f t="shared" si="140"/>
        <v>10622090</v>
      </c>
    </row>
    <row r="399" spans="1:10" s="37" customFormat="1" ht="48" customHeight="1" x14ac:dyDescent="0.25">
      <c r="A399" s="3" t="s">
        <v>135</v>
      </c>
      <c r="B399" s="44" t="s">
        <v>29</v>
      </c>
      <c r="C399" s="44" t="s">
        <v>15</v>
      </c>
      <c r="D399" s="254" t="s">
        <v>204</v>
      </c>
      <c r="E399" s="255" t="s">
        <v>359</v>
      </c>
      <c r="F399" s="256" t="s">
        <v>360</v>
      </c>
      <c r="G399" s="44"/>
      <c r="H399" s="398">
        <f>SUM(H400)</f>
        <v>11707786</v>
      </c>
      <c r="I399" s="398">
        <f t="shared" ref="I399:J399" si="141">SUM(I400)</f>
        <v>10622090</v>
      </c>
      <c r="J399" s="398">
        <f t="shared" si="141"/>
        <v>10622090</v>
      </c>
    </row>
    <row r="400" spans="1:10" s="37" customFormat="1" ht="33" customHeight="1" x14ac:dyDescent="0.25">
      <c r="A400" s="3" t="s">
        <v>431</v>
      </c>
      <c r="B400" s="44" t="s">
        <v>29</v>
      </c>
      <c r="C400" s="44" t="s">
        <v>15</v>
      </c>
      <c r="D400" s="254" t="s">
        <v>204</v>
      </c>
      <c r="E400" s="255" t="s">
        <v>10</v>
      </c>
      <c r="F400" s="256" t="s">
        <v>360</v>
      </c>
      <c r="G400" s="44"/>
      <c r="H400" s="398">
        <f>SUM(H401+H403+H405+H410)</f>
        <v>11707786</v>
      </c>
      <c r="I400" s="398">
        <f t="shared" ref="I400:J400" si="142">SUM(I401+I403+I405+I410)</f>
        <v>10622090</v>
      </c>
      <c r="J400" s="398">
        <f t="shared" si="142"/>
        <v>10622090</v>
      </c>
    </row>
    <row r="401" spans="1:10" s="37" customFormat="1" ht="47.25" x14ac:dyDescent="0.25">
      <c r="A401" s="3" t="s">
        <v>746</v>
      </c>
      <c r="B401" s="44" t="s">
        <v>29</v>
      </c>
      <c r="C401" s="44" t="s">
        <v>15</v>
      </c>
      <c r="D401" s="254" t="s">
        <v>204</v>
      </c>
      <c r="E401" s="255" t="s">
        <v>10</v>
      </c>
      <c r="F401" s="220" t="s">
        <v>741</v>
      </c>
      <c r="G401" s="59"/>
      <c r="H401" s="398">
        <f>SUM(H402)</f>
        <v>313340</v>
      </c>
      <c r="I401" s="398">
        <f t="shared" ref="I401:J401" si="143">SUM(I402)</f>
        <v>313340</v>
      </c>
      <c r="J401" s="398">
        <f t="shared" si="143"/>
        <v>313340</v>
      </c>
    </row>
    <row r="402" spans="1:10" s="37" customFormat="1" ht="33" customHeight="1" x14ac:dyDescent="0.25">
      <c r="A402" s="89" t="s">
        <v>722</v>
      </c>
      <c r="B402" s="44" t="s">
        <v>29</v>
      </c>
      <c r="C402" s="44" t="s">
        <v>15</v>
      </c>
      <c r="D402" s="254" t="s">
        <v>204</v>
      </c>
      <c r="E402" s="255" t="s">
        <v>10</v>
      </c>
      <c r="F402" s="220" t="s">
        <v>741</v>
      </c>
      <c r="G402" s="59" t="s">
        <v>723</v>
      </c>
      <c r="H402" s="400">
        <f>SUM(прил4!I630)</f>
        <v>313340</v>
      </c>
      <c r="I402" s="400">
        <f>SUM(прил4!J630)</f>
        <v>313340</v>
      </c>
      <c r="J402" s="400">
        <f>SUM(прил4!K630)</f>
        <v>313340</v>
      </c>
    </row>
    <row r="403" spans="1:10" s="37" customFormat="1" ht="78.75" hidden="1" x14ac:dyDescent="0.25">
      <c r="A403" s="3" t="s">
        <v>747</v>
      </c>
      <c r="B403" s="44" t="s">
        <v>29</v>
      </c>
      <c r="C403" s="44" t="s">
        <v>15</v>
      </c>
      <c r="D403" s="254" t="s">
        <v>204</v>
      </c>
      <c r="E403" s="255" t="s">
        <v>10</v>
      </c>
      <c r="F403" s="220" t="s">
        <v>742</v>
      </c>
      <c r="G403" s="59"/>
      <c r="H403" s="398">
        <f>SUM(H404)</f>
        <v>0</v>
      </c>
      <c r="I403" s="398">
        <f t="shared" ref="I403:J403" si="144">SUM(I404)</f>
        <v>0</v>
      </c>
      <c r="J403" s="398">
        <f t="shared" si="144"/>
        <v>0</v>
      </c>
    </row>
    <row r="404" spans="1:10" s="37" customFormat="1" ht="33" hidden="1" customHeight="1" x14ac:dyDescent="0.25">
      <c r="A404" s="89" t="s">
        <v>722</v>
      </c>
      <c r="B404" s="44" t="s">
        <v>29</v>
      </c>
      <c r="C404" s="44" t="s">
        <v>15</v>
      </c>
      <c r="D404" s="254" t="s">
        <v>204</v>
      </c>
      <c r="E404" s="255" t="s">
        <v>10</v>
      </c>
      <c r="F404" s="220" t="s">
        <v>742</v>
      </c>
      <c r="G404" s="59" t="s">
        <v>723</v>
      </c>
      <c r="H404" s="400">
        <f>SUM(прил4!I632)</f>
        <v>0</v>
      </c>
      <c r="I404" s="400">
        <f>SUM(прил4!J632)</f>
        <v>0</v>
      </c>
      <c r="J404" s="400">
        <f>SUM(прил4!K632)</f>
        <v>0</v>
      </c>
    </row>
    <row r="405" spans="1:10" s="37" customFormat="1" ht="32.25" customHeight="1" x14ac:dyDescent="0.25">
      <c r="A405" s="61" t="s">
        <v>83</v>
      </c>
      <c r="B405" s="44" t="s">
        <v>29</v>
      </c>
      <c r="C405" s="44" t="s">
        <v>15</v>
      </c>
      <c r="D405" s="254" t="s">
        <v>204</v>
      </c>
      <c r="E405" s="255" t="s">
        <v>10</v>
      </c>
      <c r="F405" s="256" t="s">
        <v>391</v>
      </c>
      <c r="G405" s="44"/>
      <c r="H405" s="398">
        <f>SUM(H406:H409)</f>
        <v>6866186</v>
      </c>
      <c r="I405" s="398">
        <f t="shared" ref="I405:J405" si="145">SUM(I406:I409)</f>
        <v>5682680</v>
      </c>
      <c r="J405" s="398">
        <f t="shared" si="145"/>
        <v>5682680</v>
      </c>
    </row>
    <row r="406" spans="1:10" s="37" customFormat="1" ht="32.25" hidden="1" customHeight="1" x14ac:dyDescent="0.25">
      <c r="A406" s="101" t="s">
        <v>75</v>
      </c>
      <c r="B406" s="44" t="s">
        <v>29</v>
      </c>
      <c r="C406" s="44" t="s">
        <v>15</v>
      </c>
      <c r="D406" s="254" t="s">
        <v>204</v>
      </c>
      <c r="E406" s="255" t="s">
        <v>10</v>
      </c>
      <c r="F406" s="256" t="s">
        <v>391</v>
      </c>
      <c r="G406" s="44" t="s">
        <v>13</v>
      </c>
      <c r="H406" s="400">
        <f>SUM(прил4!I634)</f>
        <v>0</v>
      </c>
      <c r="I406" s="400">
        <f>SUM(прил4!J634)</f>
        <v>0</v>
      </c>
      <c r="J406" s="400">
        <f>SUM(прил4!K634)</f>
        <v>0</v>
      </c>
    </row>
    <row r="407" spans="1:10" s="37" customFormat="1" ht="32.25" hidden="1" customHeight="1" x14ac:dyDescent="0.25">
      <c r="A407" s="543" t="s">
        <v>505</v>
      </c>
      <c r="B407" s="44" t="s">
        <v>29</v>
      </c>
      <c r="C407" s="44" t="s">
        <v>15</v>
      </c>
      <c r="D407" s="254" t="s">
        <v>204</v>
      </c>
      <c r="E407" s="255" t="s">
        <v>10</v>
      </c>
      <c r="F407" s="256" t="s">
        <v>391</v>
      </c>
      <c r="G407" s="44" t="s">
        <v>16</v>
      </c>
      <c r="H407" s="400">
        <f>SUM(прил4!I635)</f>
        <v>0</v>
      </c>
      <c r="I407" s="400">
        <f>SUM(прил4!J635)</f>
        <v>0</v>
      </c>
      <c r="J407" s="400">
        <f>SUM(прил4!K635)</f>
        <v>0</v>
      </c>
    </row>
    <row r="408" spans="1:10" s="37" customFormat="1" ht="32.25" customHeight="1" x14ac:dyDescent="0.25">
      <c r="A408" s="89" t="s">
        <v>722</v>
      </c>
      <c r="B408" s="44" t="s">
        <v>29</v>
      </c>
      <c r="C408" s="44" t="s">
        <v>15</v>
      </c>
      <c r="D408" s="254" t="s">
        <v>204</v>
      </c>
      <c r="E408" s="255" t="s">
        <v>10</v>
      </c>
      <c r="F408" s="256" t="s">
        <v>391</v>
      </c>
      <c r="G408" s="44" t="s">
        <v>723</v>
      </c>
      <c r="H408" s="400">
        <f>SUM(прил4!I636)</f>
        <v>6866186</v>
      </c>
      <c r="I408" s="400">
        <f>SUM(прил4!J636)</f>
        <v>5682680</v>
      </c>
      <c r="J408" s="400">
        <f>SUM(прил4!K636)</f>
        <v>5682680</v>
      </c>
    </row>
    <row r="409" spans="1:10" s="37" customFormat="1" ht="17.25" hidden="1" customHeight="1" x14ac:dyDescent="0.25">
      <c r="A409" s="61" t="s">
        <v>18</v>
      </c>
      <c r="B409" s="44" t="s">
        <v>29</v>
      </c>
      <c r="C409" s="44" t="s">
        <v>15</v>
      </c>
      <c r="D409" s="254" t="s">
        <v>204</v>
      </c>
      <c r="E409" s="255" t="s">
        <v>10</v>
      </c>
      <c r="F409" s="256" t="s">
        <v>391</v>
      </c>
      <c r="G409" s="44" t="s">
        <v>17</v>
      </c>
      <c r="H409" s="400">
        <f>SUM(прил4!I637)</f>
        <v>0</v>
      </c>
      <c r="I409" s="400">
        <f>SUM(прил4!J637)</f>
        <v>0</v>
      </c>
      <c r="J409" s="400">
        <f>SUM(прил4!K637)</f>
        <v>0</v>
      </c>
    </row>
    <row r="410" spans="1:10" s="37" customFormat="1" ht="33" customHeight="1" x14ac:dyDescent="0.25">
      <c r="A410" s="61" t="s">
        <v>725</v>
      </c>
      <c r="B410" s="44" t="s">
        <v>29</v>
      </c>
      <c r="C410" s="44" t="s">
        <v>15</v>
      </c>
      <c r="D410" s="254" t="s">
        <v>204</v>
      </c>
      <c r="E410" s="255" t="s">
        <v>10</v>
      </c>
      <c r="F410" s="256" t="s">
        <v>724</v>
      </c>
      <c r="G410" s="44"/>
      <c r="H410" s="398">
        <f>SUM(H411)</f>
        <v>4528260</v>
      </c>
      <c r="I410" s="398">
        <f t="shared" ref="I410:J410" si="146">SUM(I411)</f>
        <v>4626070</v>
      </c>
      <c r="J410" s="398">
        <f t="shared" si="146"/>
        <v>4626070</v>
      </c>
    </row>
    <row r="411" spans="1:10" s="37" customFormat="1" ht="33" customHeight="1" x14ac:dyDescent="0.25">
      <c r="A411" s="101" t="s">
        <v>722</v>
      </c>
      <c r="B411" s="44" t="s">
        <v>29</v>
      </c>
      <c r="C411" s="44" t="s">
        <v>15</v>
      </c>
      <c r="D411" s="254" t="s">
        <v>204</v>
      </c>
      <c r="E411" s="255" t="s">
        <v>10</v>
      </c>
      <c r="F411" s="256" t="s">
        <v>724</v>
      </c>
      <c r="G411" s="44" t="s">
        <v>723</v>
      </c>
      <c r="H411" s="400">
        <f>SUM(прил4!I639)</f>
        <v>4528260</v>
      </c>
      <c r="I411" s="400">
        <f>SUM(прил4!J639)</f>
        <v>4626070</v>
      </c>
      <c r="J411" s="400">
        <f>SUM(прил4!K639)</f>
        <v>4626070</v>
      </c>
    </row>
    <row r="412" spans="1:10" s="37" customFormat="1" ht="65.25" hidden="1" customHeight="1" x14ac:dyDescent="0.25">
      <c r="A412" s="76" t="s">
        <v>136</v>
      </c>
      <c r="B412" s="44" t="s">
        <v>29</v>
      </c>
      <c r="C412" s="44" t="s">
        <v>15</v>
      </c>
      <c r="D412" s="254" t="s">
        <v>205</v>
      </c>
      <c r="E412" s="255" t="s">
        <v>359</v>
      </c>
      <c r="F412" s="256" t="s">
        <v>360</v>
      </c>
      <c r="G412" s="44"/>
      <c r="H412" s="398">
        <f>SUM(H413)</f>
        <v>0</v>
      </c>
      <c r="I412" s="398">
        <f t="shared" ref="I412:J414" si="147">SUM(I413)</f>
        <v>0</v>
      </c>
      <c r="J412" s="398">
        <f t="shared" si="147"/>
        <v>0</v>
      </c>
    </row>
    <row r="413" spans="1:10" s="37" customFormat="1" ht="33" hidden="1" customHeight="1" x14ac:dyDescent="0.25">
      <c r="A413" s="76" t="s">
        <v>425</v>
      </c>
      <c r="B413" s="44" t="s">
        <v>29</v>
      </c>
      <c r="C413" s="44" t="s">
        <v>15</v>
      </c>
      <c r="D413" s="254" t="s">
        <v>205</v>
      </c>
      <c r="E413" s="255" t="s">
        <v>10</v>
      </c>
      <c r="F413" s="256" t="s">
        <v>360</v>
      </c>
      <c r="G413" s="44"/>
      <c r="H413" s="398">
        <f>SUM(H414)</f>
        <v>0</v>
      </c>
      <c r="I413" s="398">
        <f t="shared" si="147"/>
        <v>0</v>
      </c>
      <c r="J413" s="398">
        <f t="shared" si="147"/>
        <v>0</v>
      </c>
    </row>
    <row r="414" spans="1:10" s="37" customFormat="1" ht="18.75" hidden="1" customHeight="1" x14ac:dyDescent="0.25">
      <c r="A414" s="537" t="s">
        <v>426</v>
      </c>
      <c r="B414" s="44" t="s">
        <v>29</v>
      </c>
      <c r="C414" s="44" t="s">
        <v>15</v>
      </c>
      <c r="D414" s="254" t="s">
        <v>205</v>
      </c>
      <c r="E414" s="255" t="s">
        <v>10</v>
      </c>
      <c r="F414" s="256" t="s">
        <v>427</v>
      </c>
      <c r="G414" s="44"/>
      <c r="H414" s="398">
        <f>SUM(H415)</f>
        <v>0</v>
      </c>
      <c r="I414" s="398">
        <f t="shared" si="147"/>
        <v>0</v>
      </c>
      <c r="J414" s="398">
        <f t="shared" si="147"/>
        <v>0</v>
      </c>
    </row>
    <row r="415" spans="1:10" s="37" customFormat="1" ht="33" hidden="1" customHeight="1" x14ac:dyDescent="0.25">
      <c r="A415" s="530" t="s">
        <v>505</v>
      </c>
      <c r="B415" s="44" t="s">
        <v>29</v>
      </c>
      <c r="C415" s="44" t="s">
        <v>15</v>
      </c>
      <c r="D415" s="254" t="s">
        <v>205</v>
      </c>
      <c r="E415" s="219" t="s">
        <v>10</v>
      </c>
      <c r="F415" s="220" t="s">
        <v>427</v>
      </c>
      <c r="G415" s="44" t="s">
        <v>16</v>
      </c>
      <c r="H415" s="400">
        <f>SUM(прил4!I643)</f>
        <v>0</v>
      </c>
      <c r="I415" s="400">
        <f>SUM(прил4!J643)</f>
        <v>0</v>
      </c>
      <c r="J415" s="400">
        <f>SUM(прил4!K643)</f>
        <v>0</v>
      </c>
    </row>
    <row r="416" spans="1:10" s="37" customFormat="1" ht="64.5" customHeight="1" x14ac:dyDescent="0.25">
      <c r="A416" s="75" t="s">
        <v>794</v>
      </c>
      <c r="B416" s="28" t="s">
        <v>29</v>
      </c>
      <c r="C416" s="42" t="s">
        <v>15</v>
      </c>
      <c r="D416" s="227" t="s">
        <v>187</v>
      </c>
      <c r="E416" s="228" t="s">
        <v>359</v>
      </c>
      <c r="F416" s="229" t="s">
        <v>360</v>
      </c>
      <c r="G416" s="28"/>
      <c r="H416" s="397">
        <f>SUM(H417)</f>
        <v>125000</v>
      </c>
      <c r="I416" s="397">
        <f t="shared" ref="I416:J418" si="148">SUM(I417)</f>
        <v>84813</v>
      </c>
      <c r="J416" s="397">
        <f t="shared" si="148"/>
        <v>84813</v>
      </c>
    </row>
    <row r="417" spans="1:10" s="37" customFormat="1" ht="94.5" customHeight="1" x14ac:dyDescent="0.25">
      <c r="A417" s="76" t="s">
        <v>797</v>
      </c>
      <c r="B417" s="2" t="s">
        <v>29</v>
      </c>
      <c r="C417" s="35" t="s">
        <v>15</v>
      </c>
      <c r="D417" s="257" t="s">
        <v>189</v>
      </c>
      <c r="E417" s="258" t="s">
        <v>359</v>
      </c>
      <c r="F417" s="259" t="s">
        <v>360</v>
      </c>
      <c r="G417" s="2"/>
      <c r="H417" s="398">
        <f>SUM(H418)</f>
        <v>125000</v>
      </c>
      <c r="I417" s="398">
        <f t="shared" si="148"/>
        <v>84813</v>
      </c>
      <c r="J417" s="398">
        <f t="shared" si="148"/>
        <v>84813</v>
      </c>
    </row>
    <row r="418" spans="1:10" s="37" customFormat="1" ht="46.5" customHeight="1" x14ac:dyDescent="0.25">
      <c r="A418" s="103" t="s">
        <v>379</v>
      </c>
      <c r="B418" s="2" t="s">
        <v>29</v>
      </c>
      <c r="C418" s="35" t="s">
        <v>15</v>
      </c>
      <c r="D418" s="257" t="s">
        <v>189</v>
      </c>
      <c r="E418" s="258" t="s">
        <v>10</v>
      </c>
      <c r="F418" s="259" t="s">
        <v>360</v>
      </c>
      <c r="G418" s="2"/>
      <c r="H418" s="398">
        <f>SUM(H419)</f>
        <v>125000</v>
      </c>
      <c r="I418" s="398">
        <f t="shared" si="148"/>
        <v>84813</v>
      </c>
      <c r="J418" s="398">
        <f t="shared" si="148"/>
        <v>84813</v>
      </c>
    </row>
    <row r="419" spans="1:10" s="37" customFormat="1" ht="18.75" customHeight="1" x14ac:dyDescent="0.25">
      <c r="A419" s="61" t="s">
        <v>92</v>
      </c>
      <c r="B419" s="2" t="s">
        <v>29</v>
      </c>
      <c r="C419" s="35" t="s">
        <v>15</v>
      </c>
      <c r="D419" s="257" t="s">
        <v>189</v>
      </c>
      <c r="E419" s="258" t="s">
        <v>10</v>
      </c>
      <c r="F419" s="259" t="s">
        <v>380</v>
      </c>
      <c r="G419" s="2"/>
      <c r="H419" s="398">
        <f>SUM(H420:H421)</f>
        <v>125000</v>
      </c>
      <c r="I419" s="398">
        <f t="shared" ref="I419:J419" si="149">SUM(I420:I421)</f>
        <v>84813</v>
      </c>
      <c r="J419" s="398">
        <f t="shared" si="149"/>
        <v>84813</v>
      </c>
    </row>
    <row r="420" spans="1:10" s="37" customFormat="1" ht="34.5" hidden="1" customHeight="1" x14ac:dyDescent="0.25">
      <c r="A420" s="543" t="s">
        <v>505</v>
      </c>
      <c r="B420" s="2" t="s">
        <v>29</v>
      </c>
      <c r="C420" s="35" t="s">
        <v>15</v>
      </c>
      <c r="D420" s="257" t="s">
        <v>189</v>
      </c>
      <c r="E420" s="258" t="s">
        <v>10</v>
      </c>
      <c r="F420" s="259" t="s">
        <v>380</v>
      </c>
      <c r="G420" s="2" t="s">
        <v>16</v>
      </c>
      <c r="H420" s="399">
        <f>SUM(прил4!I648)</f>
        <v>0</v>
      </c>
      <c r="I420" s="399">
        <f>SUM(прил4!J648)</f>
        <v>0</v>
      </c>
      <c r="J420" s="399">
        <f>SUM(прил4!K648)</f>
        <v>0</v>
      </c>
    </row>
    <row r="421" spans="1:10" s="37" customFormat="1" ht="34.5" customHeight="1" x14ac:dyDescent="0.25">
      <c r="A421" s="101" t="s">
        <v>722</v>
      </c>
      <c r="B421" s="2" t="s">
        <v>29</v>
      </c>
      <c r="C421" s="35" t="s">
        <v>15</v>
      </c>
      <c r="D421" s="257" t="s">
        <v>189</v>
      </c>
      <c r="E421" s="258" t="s">
        <v>10</v>
      </c>
      <c r="F421" s="259" t="s">
        <v>380</v>
      </c>
      <c r="G421" s="2" t="s">
        <v>723</v>
      </c>
      <c r="H421" s="399">
        <f>SUM(прил4!I649)</f>
        <v>125000</v>
      </c>
      <c r="I421" s="399">
        <f>SUM(прил4!J649)</f>
        <v>84813</v>
      </c>
      <c r="J421" s="399">
        <f>SUM(прил4!K649)</f>
        <v>84813</v>
      </c>
    </row>
    <row r="422" spans="1:10" ht="15.75" x14ac:dyDescent="0.25">
      <c r="A422" s="86" t="s">
        <v>533</v>
      </c>
      <c r="B422" s="23" t="s">
        <v>29</v>
      </c>
      <c r="C422" s="23" t="s">
        <v>29</v>
      </c>
      <c r="D422" s="212"/>
      <c r="E422" s="213"/>
      <c r="F422" s="214"/>
      <c r="G422" s="22"/>
      <c r="H422" s="404">
        <f>SUM(H423,H429)</f>
        <v>86500</v>
      </c>
      <c r="I422" s="404">
        <f>SUM(I423,I429)</f>
        <v>173000</v>
      </c>
      <c r="J422" s="404">
        <f>SUM(J423,J429)</f>
        <v>173000</v>
      </c>
    </row>
    <row r="423" spans="1:10" ht="63" x14ac:dyDescent="0.25">
      <c r="A423" s="75" t="s">
        <v>140</v>
      </c>
      <c r="B423" s="28" t="s">
        <v>29</v>
      </c>
      <c r="C423" s="28" t="s">
        <v>29</v>
      </c>
      <c r="D423" s="215" t="s">
        <v>432</v>
      </c>
      <c r="E423" s="216" t="s">
        <v>359</v>
      </c>
      <c r="F423" s="217" t="s">
        <v>360</v>
      </c>
      <c r="G423" s="28"/>
      <c r="H423" s="397">
        <f>SUM(H424)</f>
        <v>74000</v>
      </c>
      <c r="I423" s="397">
        <f t="shared" ref="I423:J423" si="150">SUM(I424)</f>
        <v>148000</v>
      </c>
      <c r="J423" s="397">
        <f t="shared" si="150"/>
        <v>148000</v>
      </c>
    </row>
    <row r="424" spans="1:10" ht="81.75" customHeight="1" x14ac:dyDescent="0.25">
      <c r="A424" s="54" t="s">
        <v>141</v>
      </c>
      <c r="B424" s="44" t="s">
        <v>29</v>
      </c>
      <c r="C424" s="44" t="s">
        <v>29</v>
      </c>
      <c r="D424" s="254" t="s">
        <v>211</v>
      </c>
      <c r="E424" s="255" t="s">
        <v>359</v>
      </c>
      <c r="F424" s="256" t="s">
        <v>360</v>
      </c>
      <c r="G424" s="44"/>
      <c r="H424" s="398">
        <f>SUM(H425)</f>
        <v>74000</v>
      </c>
      <c r="I424" s="398">
        <f t="shared" ref="I424:J425" si="151">SUM(I425)</f>
        <v>148000</v>
      </c>
      <c r="J424" s="398">
        <f t="shared" si="151"/>
        <v>148000</v>
      </c>
    </row>
    <row r="425" spans="1:10" ht="33" customHeight="1" x14ac:dyDescent="0.25">
      <c r="A425" s="54" t="s">
        <v>433</v>
      </c>
      <c r="B425" s="44" t="s">
        <v>29</v>
      </c>
      <c r="C425" s="44" t="s">
        <v>29</v>
      </c>
      <c r="D425" s="254" t="s">
        <v>211</v>
      </c>
      <c r="E425" s="255" t="s">
        <v>10</v>
      </c>
      <c r="F425" s="256" t="s">
        <v>360</v>
      </c>
      <c r="G425" s="44"/>
      <c r="H425" s="398">
        <f>SUM(H426)</f>
        <v>74000</v>
      </c>
      <c r="I425" s="398">
        <f t="shared" si="151"/>
        <v>148000</v>
      </c>
      <c r="J425" s="398">
        <f t="shared" si="151"/>
        <v>148000</v>
      </c>
    </row>
    <row r="426" spans="1:10" ht="15.75" x14ac:dyDescent="0.25">
      <c r="A426" s="3" t="s">
        <v>84</v>
      </c>
      <c r="B426" s="44" t="s">
        <v>29</v>
      </c>
      <c r="C426" s="44" t="s">
        <v>29</v>
      </c>
      <c r="D426" s="254" t="s">
        <v>211</v>
      </c>
      <c r="E426" s="255" t="s">
        <v>10</v>
      </c>
      <c r="F426" s="256" t="s">
        <v>434</v>
      </c>
      <c r="G426" s="44"/>
      <c r="H426" s="398">
        <f>SUM(H427:H428)</f>
        <v>74000</v>
      </c>
      <c r="I426" s="398">
        <f t="shared" ref="I426:J426" si="152">SUM(I427:I428)</f>
        <v>148000</v>
      </c>
      <c r="J426" s="398">
        <f t="shared" si="152"/>
        <v>148000</v>
      </c>
    </row>
    <row r="427" spans="1:10" ht="31.5" x14ac:dyDescent="0.25">
      <c r="A427" s="89" t="s">
        <v>505</v>
      </c>
      <c r="B427" s="44" t="s">
        <v>29</v>
      </c>
      <c r="C427" s="44" t="s">
        <v>29</v>
      </c>
      <c r="D427" s="254" t="s">
        <v>211</v>
      </c>
      <c r="E427" s="255" t="s">
        <v>10</v>
      </c>
      <c r="F427" s="256" t="s">
        <v>434</v>
      </c>
      <c r="G427" s="44" t="s">
        <v>16</v>
      </c>
      <c r="H427" s="400">
        <f>SUM(прил4!I737)</f>
        <v>39000</v>
      </c>
      <c r="I427" s="400">
        <f>SUM(прил4!J737)</f>
        <v>78000</v>
      </c>
      <c r="J427" s="400">
        <f>SUM(прил4!K737)</f>
        <v>78000</v>
      </c>
    </row>
    <row r="428" spans="1:10" s="578" customFormat="1" ht="15.75" x14ac:dyDescent="0.25">
      <c r="A428" s="61" t="s">
        <v>40</v>
      </c>
      <c r="B428" s="44" t="s">
        <v>29</v>
      </c>
      <c r="C428" s="44" t="s">
        <v>29</v>
      </c>
      <c r="D428" s="254" t="s">
        <v>211</v>
      </c>
      <c r="E428" s="255" t="s">
        <v>10</v>
      </c>
      <c r="F428" s="256" t="s">
        <v>434</v>
      </c>
      <c r="G428" s="44" t="s">
        <v>39</v>
      </c>
      <c r="H428" s="400">
        <f>SUM(прил4!I738)</f>
        <v>35000</v>
      </c>
      <c r="I428" s="400">
        <f>SUM(прил4!J738)</f>
        <v>70000</v>
      </c>
      <c r="J428" s="400">
        <f>SUM(прил4!K738)</f>
        <v>70000</v>
      </c>
    </row>
    <row r="429" spans="1:10" s="64" customFormat="1" ht="33.75" customHeight="1" x14ac:dyDescent="0.25">
      <c r="A429" s="75" t="s">
        <v>105</v>
      </c>
      <c r="B429" s="28" t="s">
        <v>29</v>
      </c>
      <c r="C429" s="28" t="s">
        <v>29</v>
      </c>
      <c r="D429" s="215" t="s">
        <v>374</v>
      </c>
      <c r="E429" s="216" t="s">
        <v>359</v>
      </c>
      <c r="F429" s="217" t="s">
        <v>360</v>
      </c>
      <c r="G429" s="28"/>
      <c r="H429" s="397">
        <f>SUM(H430)</f>
        <v>12500</v>
      </c>
      <c r="I429" s="397">
        <f t="shared" ref="I429:J432" si="153">SUM(I430)</f>
        <v>25000</v>
      </c>
      <c r="J429" s="397">
        <f t="shared" si="153"/>
        <v>25000</v>
      </c>
    </row>
    <row r="430" spans="1:10" s="64" customFormat="1" ht="47.25" customHeight="1" x14ac:dyDescent="0.25">
      <c r="A430" s="76" t="s">
        <v>137</v>
      </c>
      <c r="B430" s="35" t="s">
        <v>29</v>
      </c>
      <c r="C430" s="44" t="s">
        <v>29</v>
      </c>
      <c r="D430" s="254" t="s">
        <v>206</v>
      </c>
      <c r="E430" s="255" t="s">
        <v>359</v>
      </c>
      <c r="F430" s="256" t="s">
        <v>360</v>
      </c>
      <c r="G430" s="71"/>
      <c r="H430" s="401">
        <f>SUM(H431)</f>
        <v>12500</v>
      </c>
      <c r="I430" s="401">
        <f t="shared" si="153"/>
        <v>25000</v>
      </c>
      <c r="J430" s="401">
        <f t="shared" si="153"/>
        <v>25000</v>
      </c>
    </row>
    <row r="431" spans="1:10" s="64" customFormat="1" ht="32.25" customHeight="1" x14ac:dyDescent="0.25">
      <c r="A431" s="76" t="s">
        <v>429</v>
      </c>
      <c r="B431" s="35" t="s">
        <v>29</v>
      </c>
      <c r="C431" s="44" t="s">
        <v>29</v>
      </c>
      <c r="D431" s="254" t="s">
        <v>206</v>
      </c>
      <c r="E431" s="255" t="s">
        <v>10</v>
      </c>
      <c r="F431" s="256" t="s">
        <v>360</v>
      </c>
      <c r="G431" s="71"/>
      <c r="H431" s="401">
        <f>SUM(H432)</f>
        <v>12500</v>
      </c>
      <c r="I431" s="401">
        <f t="shared" si="153"/>
        <v>25000</v>
      </c>
      <c r="J431" s="401">
        <f t="shared" si="153"/>
        <v>25000</v>
      </c>
    </row>
    <row r="432" spans="1:10" s="37" customFormat="1" ht="32.25" customHeight="1" x14ac:dyDescent="0.25">
      <c r="A432" s="69" t="s">
        <v>138</v>
      </c>
      <c r="B432" s="35" t="s">
        <v>29</v>
      </c>
      <c r="C432" s="44" t="s">
        <v>29</v>
      </c>
      <c r="D432" s="254" t="s">
        <v>206</v>
      </c>
      <c r="E432" s="255" t="s">
        <v>10</v>
      </c>
      <c r="F432" s="256" t="s">
        <v>430</v>
      </c>
      <c r="G432" s="71"/>
      <c r="H432" s="401">
        <f>SUM(H433)</f>
        <v>12500</v>
      </c>
      <c r="I432" s="401">
        <f t="shared" si="153"/>
        <v>25000</v>
      </c>
      <c r="J432" s="401">
        <f t="shared" si="153"/>
        <v>25000</v>
      </c>
    </row>
    <row r="433" spans="1:10" s="37" customFormat="1" ht="30.75" customHeight="1" x14ac:dyDescent="0.25">
      <c r="A433" s="91" t="s">
        <v>505</v>
      </c>
      <c r="B433" s="44" t="s">
        <v>29</v>
      </c>
      <c r="C433" s="44" t="s">
        <v>29</v>
      </c>
      <c r="D433" s="254" t="s">
        <v>206</v>
      </c>
      <c r="E433" s="255" t="s">
        <v>10</v>
      </c>
      <c r="F433" s="256" t="s">
        <v>430</v>
      </c>
      <c r="G433" s="71" t="s">
        <v>16</v>
      </c>
      <c r="H433" s="402">
        <f>SUM(прил4!I743)</f>
        <v>12500</v>
      </c>
      <c r="I433" s="402">
        <f>SUM(прил4!J743)</f>
        <v>25000</v>
      </c>
      <c r="J433" s="402">
        <f>SUM(прил4!K743)</f>
        <v>25000</v>
      </c>
    </row>
    <row r="434" spans="1:10" ht="15.75" x14ac:dyDescent="0.25">
      <c r="A434" s="86" t="s">
        <v>31</v>
      </c>
      <c r="B434" s="23" t="s">
        <v>29</v>
      </c>
      <c r="C434" s="23" t="s">
        <v>32</v>
      </c>
      <c r="D434" s="212"/>
      <c r="E434" s="213"/>
      <c r="F434" s="214"/>
      <c r="G434" s="22"/>
      <c r="H434" s="404">
        <f>SUM(H440,H435,H471,H466+H455)</f>
        <v>7543969</v>
      </c>
      <c r="I434" s="404">
        <f>SUM(I440,I435,I471,I466+I455)</f>
        <v>5982736</v>
      </c>
      <c r="J434" s="404">
        <f>SUM(J440,J435,J471,J466+J455)</f>
        <v>5982736</v>
      </c>
    </row>
    <row r="435" spans="1:10" s="64" customFormat="1" ht="32.25" customHeight="1" x14ac:dyDescent="0.25">
      <c r="A435" s="75" t="s">
        <v>103</v>
      </c>
      <c r="B435" s="28" t="s">
        <v>29</v>
      </c>
      <c r="C435" s="28" t="s">
        <v>32</v>
      </c>
      <c r="D435" s="215" t="s">
        <v>168</v>
      </c>
      <c r="E435" s="216" t="s">
        <v>359</v>
      </c>
      <c r="F435" s="217" t="s">
        <v>360</v>
      </c>
      <c r="G435" s="28"/>
      <c r="H435" s="397">
        <f>SUM(H436)</f>
        <v>3000</v>
      </c>
      <c r="I435" s="397">
        <f t="shared" ref="I435:J438" si="154">SUM(I436)</f>
        <v>3000</v>
      </c>
      <c r="J435" s="397">
        <f t="shared" si="154"/>
        <v>3000</v>
      </c>
    </row>
    <row r="436" spans="1:10" s="37" customFormat="1" ht="63.75" customHeight="1" x14ac:dyDescent="0.25">
      <c r="A436" s="69" t="s">
        <v>104</v>
      </c>
      <c r="B436" s="70" t="s">
        <v>29</v>
      </c>
      <c r="C436" s="35" t="s">
        <v>32</v>
      </c>
      <c r="D436" s="257" t="s">
        <v>198</v>
      </c>
      <c r="E436" s="258" t="s">
        <v>359</v>
      </c>
      <c r="F436" s="259" t="s">
        <v>360</v>
      </c>
      <c r="G436" s="71"/>
      <c r="H436" s="401">
        <f>SUM(H437)</f>
        <v>3000</v>
      </c>
      <c r="I436" s="401">
        <f t="shared" si="154"/>
        <v>3000</v>
      </c>
      <c r="J436" s="401">
        <f t="shared" si="154"/>
        <v>3000</v>
      </c>
    </row>
    <row r="437" spans="1:10" s="37" customFormat="1" ht="33" customHeight="1" x14ac:dyDescent="0.25">
      <c r="A437" s="270" t="s">
        <v>367</v>
      </c>
      <c r="B437" s="70" t="s">
        <v>29</v>
      </c>
      <c r="C437" s="35" t="s">
        <v>32</v>
      </c>
      <c r="D437" s="257" t="s">
        <v>198</v>
      </c>
      <c r="E437" s="258" t="s">
        <v>10</v>
      </c>
      <c r="F437" s="259" t="s">
        <v>360</v>
      </c>
      <c r="G437" s="71"/>
      <c r="H437" s="401">
        <f>SUM(H438)</f>
        <v>3000</v>
      </c>
      <c r="I437" s="401">
        <f t="shared" si="154"/>
        <v>3000</v>
      </c>
      <c r="J437" s="401">
        <f t="shared" si="154"/>
        <v>3000</v>
      </c>
    </row>
    <row r="438" spans="1:10" s="37" customFormat="1" ht="33.75" customHeight="1" x14ac:dyDescent="0.25">
      <c r="A438" s="79" t="s">
        <v>95</v>
      </c>
      <c r="B438" s="70" t="s">
        <v>29</v>
      </c>
      <c r="C438" s="35" t="s">
        <v>32</v>
      </c>
      <c r="D438" s="257" t="s">
        <v>198</v>
      </c>
      <c r="E438" s="258" t="s">
        <v>10</v>
      </c>
      <c r="F438" s="259" t="s">
        <v>369</v>
      </c>
      <c r="G438" s="2"/>
      <c r="H438" s="398">
        <f>SUM(H439)</f>
        <v>3000</v>
      </c>
      <c r="I438" s="398">
        <f t="shared" si="154"/>
        <v>3000</v>
      </c>
      <c r="J438" s="398">
        <f t="shared" si="154"/>
        <v>3000</v>
      </c>
    </row>
    <row r="439" spans="1:10" s="37" customFormat="1" ht="32.25" customHeight="1" x14ac:dyDescent="0.25">
      <c r="A439" s="91" t="s">
        <v>505</v>
      </c>
      <c r="B439" s="70" t="s">
        <v>29</v>
      </c>
      <c r="C439" s="35" t="s">
        <v>32</v>
      </c>
      <c r="D439" s="257" t="s">
        <v>198</v>
      </c>
      <c r="E439" s="258" t="s">
        <v>10</v>
      </c>
      <c r="F439" s="259" t="s">
        <v>369</v>
      </c>
      <c r="G439" s="71" t="s">
        <v>16</v>
      </c>
      <c r="H439" s="402">
        <f>SUM(прил4!I655)</f>
        <v>3000</v>
      </c>
      <c r="I439" s="402">
        <f>SUM(прил4!J655)</f>
        <v>3000</v>
      </c>
      <c r="J439" s="402">
        <f>SUM(прил4!K655)</f>
        <v>3000</v>
      </c>
    </row>
    <row r="440" spans="1:10" ht="36" customHeight="1" x14ac:dyDescent="0.25">
      <c r="A440" s="27" t="s">
        <v>131</v>
      </c>
      <c r="B440" s="28" t="s">
        <v>29</v>
      </c>
      <c r="C440" s="28" t="s">
        <v>32</v>
      </c>
      <c r="D440" s="215" t="s">
        <v>417</v>
      </c>
      <c r="E440" s="216" t="s">
        <v>359</v>
      </c>
      <c r="F440" s="217" t="s">
        <v>360</v>
      </c>
      <c r="G440" s="28"/>
      <c r="H440" s="397">
        <f>SUM(H445+H441)</f>
        <v>4860927</v>
      </c>
      <c r="I440" s="397">
        <f t="shared" ref="I440:J440" si="155">SUM(I445+I441)</f>
        <v>4410940</v>
      </c>
      <c r="J440" s="397">
        <f t="shared" si="155"/>
        <v>4410940</v>
      </c>
    </row>
    <row r="441" spans="1:10" s="457" customFormat="1" ht="65.25" customHeight="1" x14ac:dyDescent="0.25">
      <c r="A441" s="76" t="s">
        <v>136</v>
      </c>
      <c r="B441" s="44" t="s">
        <v>29</v>
      </c>
      <c r="C441" s="35" t="s">
        <v>32</v>
      </c>
      <c r="D441" s="254" t="s">
        <v>205</v>
      </c>
      <c r="E441" s="255" t="s">
        <v>359</v>
      </c>
      <c r="F441" s="256" t="s">
        <v>360</v>
      </c>
      <c r="G441" s="44"/>
      <c r="H441" s="398">
        <f>SUM(H442)</f>
        <v>50000</v>
      </c>
      <c r="I441" s="398">
        <f t="shared" ref="I441:J443" si="156">SUM(I442)</f>
        <v>67850</v>
      </c>
      <c r="J441" s="398">
        <f t="shared" si="156"/>
        <v>67850</v>
      </c>
    </row>
    <row r="442" spans="1:10" s="457" customFormat="1" ht="33" customHeight="1" x14ac:dyDescent="0.25">
      <c r="A442" s="268" t="s">
        <v>425</v>
      </c>
      <c r="B442" s="44" t="s">
        <v>29</v>
      </c>
      <c r="C442" s="35" t="s">
        <v>32</v>
      </c>
      <c r="D442" s="254" t="s">
        <v>205</v>
      </c>
      <c r="E442" s="255" t="s">
        <v>10</v>
      </c>
      <c r="F442" s="256" t="s">
        <v>360</v>
      </c>
      <c r="G442" s="44"/>
      <c r="H442" s="398">
        <f>SUM(H443)</f>
        <v>50000</v>
      </c>
      <c r="I442" s="398">
        <f t="shared" si="156"/>
        <v>67850</v>
      </c>
      <c r="J442" s="398">
        <f t="shared" si="156"/>
        <v>67850</v>
      </c>
    </row>
    <row r="443" spans="1:10" s="457" customFormat="1" ht="17.25" customHeight="1" x14ac:dyDescent="0.25">
      <c r="A443" s="79" t="s">
        <v>426</v>
      </c>
      <c r="B443" s="44" t="s">
        <v>29</v>
      </c>
      <c r="C443" s="35" t="s">
        <v>32</v>
      </c>
      <c r="D443" s="254" t="s">
        <v>205</v>
      </c>
      <c r="E443" s="255" t="s">
        <v>10</v>
      </c>
      <c r="F443" s="256" t="s">
        <v>427</v>
      </c>
      <c r="G443" s="44"/>
      <c r="H443" s="398">
        <f>SUM(H444)</f>
        <v>50000</v>
      </c>
      <c r="I443" s="398">
        <f t="shared" si="156"/>
        <v>67850</v>
      </c>
      <c r="J443" s="398">
        <f t="shared" si="156"/>
        <v>67850</v>
      </c>
    </row>
    <row r="444" spans="1:10" s="457" customFormat="1" ht="31.5" customHeight="1" x14ac:dyDescent="0.25">
      <c r="A444" s="89" t="s">
        <v>505</v>
      </c>
      <c r="B444" s="2" t="s">
        <v>29</v>
      </c>
      <c r="C444" s="35" t="s">
        <v>32</v>
      </c>
      <c r="D444" s="218" t="s">
        <v>205</v>
      </c>
      <c r="E444" s="219" t="s">
        <v>10</v>
      </c>
      <c r="F444" s="220" t="s">
        <v>427</v>
      </c>
      <c r="G444" s="2" t="s">
        <v>16</v>
      </c>
      <c r="H444" s="400">
        <f>SUM(прил4!I660)</f>
        <v>50000</v>
      </c>
      <c r="I444" s="400">
        <f>SUM(прил4!J660)</f>
        <v>67850</v>
      </c>
      <c r="J444" s="400">
        <f>SUM(прил4!K660)</f>
        <v>67850</v>
      </c>
    </row>
    <row r="445" spans="1:10" ht="49.5" customHeight="1" x14ac:dyDescent="0.25">
      <c r="A445" s="3" t="s">
        <v>143</v>
      </c>
      <c r="B445" s="2" t="s">
        <v>29</v>
      </c>
      <c r="C445" s="2" t="s">
        <v>32</v>
      </c>
      <c r="D445" s="218" t="s">
        <v>208</v>
      </c>
      <c r="E445" s="219" t="s">
        <v>359</v>
      </c>
      <c r="F445" s="220" t="s">
        <v>360</v>
      </c>
      <c r="G445" s="2"/>
      <c r="H445" s="398">
        <f>SUM(H446+H451)</f>
        <v>4810927</v>
      </c>
      <c r="I445" s="398">
        <f>SUM(I446+I451)</f>
        <v>4343090</v>
      </c>
      <c r="J445" s="398">
        <f>SUM(J446+J451)</f>
        <v>4343090</v>
      </c>
    </row>
    <row r="446" spans="1:10" ht="34.5" customHeight="1" x14ac:dyDescent="0.25">
      <c r="A446" s="3" t="s">
        <v>438</v>
      </c>
      <c r="B446" s="2" t="s">
        <v>29</v>
      </c>
      <c r="C446" s="2" t="s">
        <v>32</v>
      </c>
      <c r="D446" s="218" t="s">
        <v>208</v>
      </c>
      <c r="E446" s="219" t="s">
        <v>10</v>
      </c>
      <c r="F446" s="220" t="s">
        <v>360</v>
      </c>
      <c r="G446" s="2"/>
      <c r="H446" s="398">
        <f>SUM(H447)</f>
        <v>2731179</v>
      </c>
      <c r="I446" s="398">
        <f t="shared" ref="I446:J446" si="157">SUM(I447)</f>
        <v>2503573</v>
      </c>
      <c r="J446" s="398">
        <f t="shared" si="157"/>
        <v>2503573</v>
      </c>
    </row>
    <row r="447" spans="1:10" ht="31.5" x14ac:dyDescent="0.25">
      <c r="A447" s="3" t="s">
        <v>83</v>
      </c>
      <c r="B447" s="44" t="s">
        <v>29</v>
      </c>
      <c r="C447" s="44" t="s">
        <v>32</v>
      </c>
      <c r="D447" s="254" t="s">
        <v>208</v>
      </c>
      <c r="E447" s="255" t="s">
        <v>10</v>
      </c>
      <c r="F447" s="256" t="s">
        <v>391</v>
      </c>
      <c r="G447" s="44"/>
      <c r="H447" s="398">
        <f>SUM(H448:H450)</f>
        <v>2731179</v>
      </c>
      <c r="I447" s="398">
        <f t="shared" ref="I447:J447" si="158">SUM(I448:I450)</f>
        <v>2503573</v>
      </c>
      <c r="J447" s="398">
        <f t="shared" si="158"/>
        <v>2503573</v>
      </c>
    </row>
    <row r="448" spans="1:10" ht="48" customHeight="1" x14ac:dyDescent="0.25">
      <c r="A448" s="84" t="s">
        <v>75</v>
      </c>
      <c r="B448" s="2" t="s">
        <v>29</v>
      </c>
      <c r="C448" s="2" t="s">
        <v>32</v>
      </c>
      <c r="D448" s="218" t="s">
        <v>208</v>
      </c>
      <c r="E448" s="219" t="s">
        <v>10</v>
      </c>
      <c r="F448" s="220" t="s">
        <v>391</v>
      </c>
      <c r="G448" s="2" t="s">
        <v>13</v>
      </c>
      <c r="H448" s="400">
        <f>SUM(прил4!I664)</f>
        <v>2215136</v>
      </c>
      <c r="I448" s="400">
        <f>SUM(прил4!J664)</f>
        <v>1934561</v>
      </c>
      <c r="J448" s="400">
        <f>SUM(прил4!K664)</f>
        <v>1934561</v>
      </c>
    </row>
    <row r="449" spans="1:10" ht="31.5" x14ac:dyDescent="0.25">
      <c r="A449" s="89" t="s">
        <v>505</v>
      </c>
      <c r="B449" s="2" t="s">
        <v>29</v>
      </c>
      <c r="C449" s="2" t="s">
        <v>32</v>
      </c>
      <c r="D449" s="218" t="s">
        <v>208</v>
      </c>
      <c r="E449" s="219" t="s">
        <v>10</v>
      </c>
      <c r="F449" s="220" t="s">
        <v>391</v>
      </c>
      <c r="G449" s="2" t="s">
        <v>16</v>
      </c>
      <c r="H449" s="400">
        <f>SUM(прил4!I665)</f>
        <v>512025</v>
      </c>
      <c r="I449" s="400">
        <f>SUM(прил4!J665)</f>
        <v>564494</v>
      </c>
      <c r="J449" s="400">
        <f>SUM(прил4!K665)</f>
        <v>564494</v>
      </c>
    </row>
    <row r="450" spans="1:10" ht="15.75" x14ac:dyDescent="0.25">
      <c r="A450" s="3" t="s">
        <v>18</v>
      </c>
      <c r="B450" s="2" t="s">
        <v>29</v>
      </c>
      <c r="C450" s="2" t="s">
        <v>32</v>
      </c>
      <c r="D450" s="218" t="s">
        <v>208</v>
      </c>
      <c r="E450" s="219" t="s">
        <v>10</v>
      </c>
      <c r="F450" s="220" t="s">
        <v>391</v>
      </c>
      <c r="G450" s="2" t="s">
        <v>17</v>
      </c>
      <c r="H450" s="400">
        <f>SUM(прил4!I666)</f>
        <v>4018</v>
      </c>
      <c r="I450" s="400">
        <f>SUM(прил4!J666)</f>
        <v>4518</v>
      </c>
      <c r="J450" s="400">
        <f>SUM(прил4!K666)</f>
        <v>4518</v>
      </c>
    </row>
    <row r="451" spans="1:10" ht="63" x14ac:dyDescent="0.25">
      <c r="A451" s="3" t="s">
        <v>585</v>
      </c>
      <c r="B451" s="2" t="s">
        <v>29</v>
      </c>
      <c r="C451" s="2" t="s">
        <v>32</v>
      </c>
      <c r="D451" s="218" t="s">
        <v>208</v>
      </c>
      <c r="E451" s="219" t="s">
        <v>12</v>
      </c>
      <c r="F451" s="220" t="s">
        <v>360</v>
      </c>
      <c r="G451" s="2"/>
      <c r="H451" s="398">
        <f>SUM(H452)</f>
        <v>2079748</v>
      </c>
      <c r="I451" s="398">
        <f t="shared" ref="I451:J451" si="159">SUM(I452)</f>
        <v>1839517</v>
      </c>
      <c r="J451" s="398">
        <f t="shared" si="159"/>
        <v>1839517</v>
      </c>
    </row>
    <row r="452" spans="1:10" ht="31.5" customHeight="1" x14ac:dyDescent="0.25">
      <c r="A452" s="3" t="s">
        <v>74</v>
      </c>
      <c r="B452" s="2" t="s">
        <v>29</v>
      </c>
      <c r="C452" s="2" t="s">
        <v>32</v>
      </c>
      <c r="D452" s="218" t="s">
        <v>208</v>
      </c>
      <c r="E452" s="219" t="s">
        <v>12</v>
      </c>
      <c r="F452" s="220" t="s">
        <v>364</v>
      </c>
      <c r="G452" s="2"/>
      <c r="H452" s="398">
        <f>SUM(H453:H454)</f>
        <v>2079748</v>
      </c>
      <c r="I452" s="398">
        <f t="shared" ref="I452:J452" si="160">SUM(I453:I454)</f>
        <v>1839517</v>
      </c>
      <c r="J452" s="398">
        <f t="shared" si="160"/>
        <v>1839517</v>
      </c>
    </row>
    <row r="453" spans="1:10" ht="47.25" x14ac:dyDescent="0.25">
      <c r="A453" s="84" t="s">
        <v>75</v>
      </c>
      <c r="B453" s="2" t="s">
        <v>29</v>
      </c>
      <c r="C453" s="2" t="s">
        <v>32</v>
      </c>
      <c r="D453" s="218" t="s">
        <v>208</v>
      </c>
      <c r="E453" s="219" t="s">
        <v>12</v>
      </c>
      <c r="F453" s="220" t="s">
        <v>364</v>
      </c>
      <c r="G453" s="2" t="s">
        <v>13</v>
      </c>
      <c r="H453" s="399">
        <f>SUM(прил4!I669)</f>
        <v>2079748</v>
      </c>
      <c r="I453" s="399">
        <f>SUM(прил4!J669)</f>
        <v>1839517</v>
      </c>
      <c r="J453" s="399">
        <f>SUM(прил4!K669)</f>
        <v>1839517</v>
      </c>
    </row>
    <row r="454" spans="1:10" ht="31.5" x14ac:dyDescent="0.25">
      <c r="A454" s="89" t="s">
        <v>505</v>
      </c>
      <c r="B454" s="2" t="s">
        <v>29</v>
      </c>
      <c r="C454" s="2" t="s">
        <v>32</v>
      </c>
      <c r="D454" s="218" t="s">
        <v>208</v>
      </c>
      <c r="E454" s="219" t="s">
        <v>12</v>
      </c>
      <c r="F454" s="220" t="s">
        <v>364</v>
      </c>
      <c r="G454" s="2" t="s">
        <v>16</v>
      </c>
      <c r="H454" s="399">
        <f>SUM(прил4!I670)</f>
        <v>0</v>
      </c>
      <c r="I454" s="399">
        <f>SUM(прил4!J670)</f>
        <v>0</v>
      </c>
      <c r="J454" s="399">
        <f>SUM(прил4!K670)</f>
        <v>0</v>
      </c>
    </row>
    <row r="455" spans="1:10" s="652" customFormat="1" ht="63" x14ac:dyDescent="0.25">
      <c r="A455" s="75" t="s">
        <v>140</v>
      </c>
      <c r="B455" s="28" t="s">
        <v>29</v>
      </c>
      <c r="C455" s="28" t="s">
        <v>32</v>
      </c>
      <c r="D455" s="215" t="s">
        <v>432</v>
      </c>
      <c r="E455" s="216" t="s">
        <v>359</v>
      </c>
      <c r="F455" s="217" t="s">
        <v>360</v>
      </c>
      <c r="G455" s="28"/>
      <c r="H455" s="397">
        <f>SUM(H456)</f>
        <v>2651342</v>
      </c>
      <c r="I455" s="397">
        <f t="shared" ref="I455:J455" si="161">SUM(I456)</f>
        <v>1549323</v>
      </c>
      <c r="J455" s="397">
        <f t="shared" si="161"/>
        <v>1549323</v>
      </c>
    </row>
    <row r="456" spans="1:10" ht="64.5" customHeight="1" x14ac:dyDescent="0.25">
      <c r="A456" s="76" t="s">
        <v>142</v>
      </c>
      <c r="B456" s="44" t="s">
        <v>29</v>
      </c>
      <c r="C456" s="44" t="s">
        <v>32</v>
      </c>
      <c r="D456" s="254" t="s">
        <v>207</v>
      </c>
      <c r="E456" s="255" t="s">
        <v>359</v>
      </c>
      <c r="F456" s="256" t="s">
        <v>360</v>
      </c>
      <c r="G456" s="44"/>
      <c r="H456" s="398">
        <f>SUM(H457)</f>
        <v>2651342</v>
      </c>
      <c r="I456" s="398">
        <f t="shared" ref="I456:J456" si="162">SUM(I457)</f>
        <v>1549323</v>
      </c>
      <c r="J456" s="398">
        <f t="shared" si="162"/>
        <v>1549323</v>
      </c>
    </row>
    <row r="457" spans="1:10" ht="32.25" customHeight="1" x14ac:dyDescent="0.25">
      <c r="A457" s="76" t="s">
        <v>435</v>
      </c>
      <c r="B457" s="44" t="s">
        <v>29</v>
      </c>
      <c r="C457" s="44" t="s">
        <v>32</v>
      </c>
      <c r="D457" s="254" t="s">
        <v>207</v>
      </c>
      <c r="E457" s="255" t="s">
        <v>10</v>
      </c>
      <c r="F457" s="256" t="s">
        <v>360</v>
      </c>
      <c r="G457" s="44"/>
      <c r="H457" s="398">
        <f>SUM(H458+H460+H463)</f>
        <v>2651342</v>
      </c>
      <c r="I457" s="398">
        <f t="shared" ref="I457:J457" si="163">SUM(I458+I460+I463)</f>
        <v>1549323</v>
      </c>
      <c r="J457" s="398">
        <f t="shared" si="163"/>
        <v>1549323</v>
      </c>
    </row>
    <row r="458" spans="1:10" ht="18" customHeight="1" x14ac:dyDescent="0.25">
      <c r="A458" s="76" t="s">
        <v>516</v>
      </c>
      <c r="B458" s="2" t="s">
        <v>29</v>
      </c>
      <c r="C458" s="2" t="s">
        <v>32</v>
      </c>
      <c r="D458" s="254" t="s">
        <v>207</v>
      </c>
      <c r="E458" s="219" t="s">
        <v>10</v>
      </c>
      <c r="F458" s="256" t="s">
        <v>515</v>
      </c>
      <c r="G458" s="44"/>
      <c r="H458" s="398">
        <f>SUM(H459)</f>
        <v>761895</v>
      </c>
      <c r="I458" s="398">
        <f t="shared" ref="I458:J458" si="164">SUM(I459)</f>
        <v>0</v>
      </c>
      <c r="J458" s="398">
        <f t="shared" si="164"/>
        <v>0</v>
      </c>
    </row>
    <row r="459" spans="1:10" ht="16.5" customHeight="1" x14ac:dyDescent="0.25">
      <c r="A459" s="76" t="s">
        <v>40</v>
      </c>
      <c r="B459" s="2" t="s">
        <v>29</v>
      </c>
      <c r="C459" s="2" t="s">
        <v>32</v>
      </c>
      <c r="D459" s="254" t="s">
        <v>207</v>
      </c>
      <c r="E459" s="219" t="s">
        <v>10</v>
      </c>
      <c r="F459" s="256" t="s">
        <v>515</v>
      </c>
      <c r="G459" s="44" t="s">
        <v>39</v>
      </c>
      <c r="H459" s="400">
        <f>SUM(прил4!I749)</f>
        <v>761895</v>
      </c>
      <c r="I459" s="400">
        <f>SUM(прил4!J749)</f>
        <v>0</v>
      </c>
      <c r="J459" s="400">
        <f>SUM(прил4!K749)</f>
        <v>0</v>
      </c>
    </row>
    <row r="460" spans="1:10" ht="18.75" customHeight="1" x14ac:dyDescent="0.25">
      <c r="A460" s="84" t="s">
        <v>436</v>
      </c>
      <c r="B460" s="2" t="s">
        <v>29</v>
      </c>
      <c r="C460" s="2" t="s">
        <v>32</v>
      </c>
      <c r="D460" s="254" t="s">
        <v>207</v>
      </c>
      <c r="E460" s="219" t="s">
        <v>10</v>
      </c>
      <c r="F460" s="220" t="s">
        <v>437</v>
      </c>
      <c r="G460" s="2"/>
      <c r="H460" s="398">
        <f>SUM(H461:H462)</f>
        <v>1478973</v>
      </c>
      <c r="I460" s="398">
        <f t="shared" ref="I460:J460" si="165">SUM(I461:I462)</f>
        <v>1478973</v>
      </c>
      <c r="J460" s="398">
        <f t="shared" si="165"/>
        <v>1478973</v>
      </c>
    </row>
    <row r="461" spans="1:10" ht="31.5" x14ac:dyDescent="0.25">
      <c r="A461" s="89" t="s">
        <v>505</v>
      </c>
      <c r="B461" s="2" t="s">
        <v>29</v>
      </c>
      <c r="C461" s="2" t="s">
        <v>32</v>
      </c>
      <c r="D461" s="254" t="s">
        <v>207</v>
      </c>
      <c r="E461" s="219" t="s">
        <v>10</v>
      </c>
      <c r="F461" s="220" t="s">
        <v>437</v>
      </c>
      <c r="G461" s="2" t="s">
        <v>16</v>
      </c>
      <c r="H461" s="400">
        <f>SUM(прил4!I675)</f>
        <v>880740</v>
      </c>
      <c r="I461" s="400">
        <f>SUM(прил4!J675)</f>
        <v>880740</v>
      </c>
      <c r="J461" s="400">
        <f>SUM(прил4!K675)</f>
        <v>880740</v>
      </c>
    </row>
    <row r="462" spans="1:10" ht="15.75" x14ac:dyDescent="0.25">
      <c r="A462" s="61" t="s">
        <v>40</v>
      </c>
      <c r="B462" s="2" t="s">
        <v>29</v>
      </c>
      <c r="C462" s="2" t="s">
        <v>32</v>
      </c>
      <c r="D462" s="254" t="s">
        <v>207</v>
      </c>
      <c r="E462" s="219" t="s">
        <v>10</v>
      </c>
      <c r="F462" s="220" t="s">
        <v>437</v>
      </c>
      <c r="G462" s="2" t="s">
        <v>39</v>
      </c>
      <c r="H462" s="400">
        <f>SUM(прил4!I751+прил4!I676)</f>
        <v>598233</v>
      </c>
      <c r="I462" s="400">
        <f>SUM(прил4!J751+прил4!J676)</f>
        <v>598233</v>
      </c>
      <c r="J462" s="400">
        <f>SUM(прил4!K751+прил4!K676)</f>
        <v>598233</v>
      </c>
    </row>
    <row r="463" spans="1:10" ht="15.75" x14ac:dyDescent="0.25">
      <c r="A463" s="90" t="s">
        <v>514</v>
      </c>
      <c r="B463" s="2" t="s">
        <v>29</v>
      </c>
      <c r="C463" s="2" t="s">
        <v>32</v>
      </c>
      <c r="D463" s="254" t="s">
        <v>207</v>
      </c>
      <c r="E463" s="219" t="s">
        <v>10</v>
      </c>
      <c r="F463" s="220" t="s">
        <v>513</v>
      </c>
      <c r="G463" s="2"/>
      <c r="H463" s="398">
        <f>SUM(H464:H465)</f>
        <v>410474</v>
      </c>
      <c r="I463" s="398">
        <f t="shared" ref="I463:J463" si="166">SUM(I464:I465)</f>
        <v>70350</v>
      </c>
      <c r="J463" s="398">
        <f t="shared" si="166"/>
        <v>70350</v>
      </c>
    </row>
    <row r="464" spans="1:10" ht="31.5" x14ac:dyDescent="0.25">
      <c r="A464" s="110" t="s">
        <v>505</v>
      </c>
      <c r="B464" s="2" t="s">
        <v>29</v>
      </c>
      <c r="C464" s="2" t="s">
        <v>32</v>
      </c>
      <c r="D464" s="254" t="s">
        <v>207</v>
      </c>
      <c r="E464" s="219" t="s">
        <v>10</v>
      </c>
      <c r="F464" s="220" t="s">
        <v>513</v>
      </c>
      <c r="G464" s="2" t="s">
        <v>16</v>
      </c>
      <c r="H464" s="400">
        <f>SUM(прил4!I753+прил4!I678)</f>
        <v>328167</v>
      </c>
      <c r="I464" s="400">
        <f>SUM(прил4!J753+прил4!J678)</f>
        <v>70350</v>
      </c>
      <c r="J464" s="400">
        <f>SUM(прил4!K753+прил4!K678)</f>
        <v>70350</v>
      </c>
    </row>
    <row r="465" spans="1:10" s="492" customFormat="1" ht="31.5" hidden="1" x14ac:dyDescent="0.25">
      <c r="A465" s="101" t="s">
        <v>722</v>
      </c>
      <c r="B465" s="2" t="s">
        <v>29</v>
      </c>
      <c r="C465" s="2" t="s">
        <v>29</v>
      </c>
      <c r="D465" s="254" t="s">
        <v>207</v>
      </c>
      <c r="E465" s="219" t="s">
        <v>10</v>
      </c>
      <c r="F465" s="220" t="s">
        <v>513</v>
      </c>
      <c r="G465" s="2" t="s">
        <v>723</v>
      </c>
      <c r="H465" s="400">
        <f>SUM(прил4!I679)</f>
        <v>82307</v>
      </c>
      <c r="I465" s="400">
        <f>SUM(прил4!J679)</f>
        <v>0</v>
      </c>
      <c r="J465" s="400">
        <f>SUM(прил4!K679)</f>
        <v>0</v>
      </c>
    </row>
    <row r="466" spans="1:10" s="578" customFormat="1" ht="31.5" hidden="1" customHeight="1" x14ac:dyDescent="0.25">
      <c r="A466" s="102" t="s">
        <v>98</v>
      </c>
      <c r="B466" s="28" t="s">
        <v>29</v>
      </c>
      <c r="C466" s="28" t="s">
        <v>32</v>
      </c>
      <c r="D466" s="215" t="s">
        <v>362</v>
      </c>
      <c r="E466" s="216" t="s">
        <v>359</v>
      </c>
      <c r="F466" s="217" t="s">
        <v>360</v>
      </c>
      <c r="G466" s="28"/>
      <c r="H466" s="397">
        <f>SUM(H467)</f>
        <v>0</v>
      </c>
      <c r="I466" s="397">
        <f t="shared" ref="I466:J469" si="167">SUM(I467)</f>
        <v>0</v>
      </c>
      <c r="J466" s="397">
        <f t="shared" si="167"/>
        <v>0</v>
      </c>
    </row>
    <row r="467" spans="1:10" s="578" customFormat="1" ht="48.75" hidden="1" customHeight="1" x14ac:dyDescent="0.25">
      <c r="A467" s="103" t="s">
        <v>109</v>
      </c>
      <c r="B467" s="2" t="s">
        <v>29</v>
      </c>
      <c r="C467" s="2" t="s">
        <v>32</v>
      </c>
      <c r="D467" s="218" t="s">
        <v>171</v>
      </c>
      <c r="E467" s="219" t="s">
        <v>359</v>
      </c>
      <c r="F467" s="220" t="s">
        <v>360</v>
      </c>
      <c r="G467" s="44"/>
      <c r="H467" s="398">
        <f>SUM(H468)</f>
        <v>0</v>
      </c>
      <c r="I467" s="398">
        <f t="shared" si="167"/>
        <v>0</v>
      </c>
      <c r="J467" s="398">
        <f t="shared" si="167"/>
        <v>0</v>
      </c>
    </row>
    <row r="468" spans="1:10" s="578" customFormat="1" ht="48.75" hidden="1" customHeight="1" x14ac:dyDescent="0.25">
      <c r="A468" s="103" t="s">
        <v>366</v>
      </c>
      <c r="B468" s="2" t="s">
        <v>29</v>
      </c>
      <c r="C468" s="2" t="s">
        <v>32</v>
      </c>
      <c r="D468" s="218" t="s">
        <v>171</v>
      </c>
      <c r="E468" s="219" t="s">
        <v>10</v>
      </c>
      <c r="F468" s="220" t="s">
        <v>360</v>
      </c>
      <c r="G468" s="44"/>
      <c r="H468" s="398">
        <f>SUM(H469)</f>
        <v>0</v>
      </c>
      <c r="I468" s="398">
        <f t="shared" si="167"/>
        <v>0</v>
      </c>
      <c r="J468" s="398">
        <f t="shared" si="167"/>
        <v>0</v>
      </c>
    </row>
    <row r="469" spans="1:10" s="578" customFormat="1" ht="15.75" hidden="1" customHeight="1" x14ac:dyDescent="0.25">
      <c r="A469" s="103" t="s">
        <v>100</v>
      </c>
      <c r="B469" s="2" t="s">
        <v>29</v>
      </c>
      <c r="C469" s="2" t="s">
        <v>32</v>
      </c>
      <c r="D469" s="218" t="s">
        <v>171</v>
      </c>
      <c r="E469" s="219" t="s">
        <v>10</v>
      </c>
      <c r="F469" s="220" t="s">
        <v>365</v>
      </c>
      <c r="G469" s="44"/>
      <c r="H469" s="398">
        <f>SUM(H470)</f>
        <v>0</v>
      </c>
      <c r="I469" s="398">
        <f t="shared" si="167"/>
        <v>0</v>
      </c>
      <c r="J469" s="398">
        <f t="shared" si="167"/>
        <v>0</v>
      </c>
    </row>
    <row r="470" spans="1:10" s="578" customFormat="1" ht="32.25" hidden="1" customHeight="1" x14ac:dyDescent="0.25">
      <c r="A470" s="110" t="s">
        <v>505</v>
      </c>
      <c r="B470" s="2" t="s">
        <v>29</v>
      </c>
      <c r="C470" s="2" t="s">
        <v>32</v>
      </c>
      <c r="D470" s="218" t="s">
        <v>171</v>
      </c>
      <c r="E470" s="219" t="s">
        <v>10</v>
      </c>
      <c r="F470" s="220" t="s">
        <v>365</v>
      </c>
      <c r="G470" s="2" t="s">
        <v>16</v>
      </c>
      <c r="H470" s="400">
        <f>SUM(прил4!I684)</f>
        <v>0</v>
      </c>
      <c r="I470" s="400">
        <f>SUM(прил4!J684)</f>
        <v>0</v>
      </c>
      <c r="J470" s="400">
        <f>SUM(прил4!K684)</f>
        <v>0</v>
      </c>
    </row>
    <row r="471" spans="1:10" s="37" customFormat="1" ht="65.25" customHeight="1" x14ac:dyDescent="0.25">
      <c r="A471" s="75" t="s">
        <v>794</v>
      </c>
      <c r="B471" s="28" t="s">
        <v>29</v>
      </c>
      <c r="C471" s="42" t="s">
        <v>32</v>
      </c>
      <c r="D471" s="227" t="s">
        <v>187</v>
      </c>
      <c r="E471" s="228" t="s">
        <v>359</v>
      </c>
      <c r="F471" s="229" t="s">
        <v>360</v>
      </c>
      <c r="G471" s="28"/>
      <c r="H471" s="397">
        <f>SUM(H472)</f>
        <v>28700</v>
      </c>
      <c r="I471" s="397">
        <f t="shared" ref="I471:J474" si="168">SUM(I472)</f>
        <v>19473</v>
      </c>
      <c r="J471" s="397">
        <f t="shared" si="168"/>
        <v>19473</v>
      </c>
    </row>
    <row r="472" spans="1:10" s="37" customFormat="1" ht="98.25" customHeight="1" x14ac:dyDescent="0.25">
      <c r="A472" s="76" t="s">
        <v>797</v>
      </c>
      <c r="B472" s="2" t="s">
        <v>29</v>
      </c>
      <c r="C472" s="35" t="s">
        <v>32</v>
      </c>
      <c r="D472" s="257" t="s">
        <v>189</v>
      </c>
      <c r="E472" s="258" t="s">
        <v>359</v>
      </c>
      <c r="F472" s="259" t="s">
        <v>360</v>
      </c>
      <c r="G472" s="2"/>
      <c r="H472" s="398">
        <f>SUM(H473)</f>
        <v>28700</v>
      </c>
      <c r="I472" s="398">
        <f t="shared" si="168"/>
        <v>19473</v>
      </c>
      <c r="J472" s="398">
        <f t="shared" si="168"/>
        <v>19473</v>
      </c>
    </row>
    <row r="473" spans="1:10" s="37" customFormat="1" ht="49.5" customHeight="1" x14ac:dyDescent="0.25">
      <c r="A473" s="76" t="s">
        <v>379</v>
      </c>
      <c r="B473" s="2" t="s">
        <v>29</v>
      </c>
      <c r="C473" s="35" t="s">
        <v>32</v>
      </c>
      <c r="D473" s="257" t="s">
        <v>189</v>
      </c>
      <c r="E473" s="258" t="s">
        <v>10</v>
      </c>
      <c r="F473" s="259" t="s">
        <v>360</v>
      </c>
      <c r="G473" s="2"/>
      <c r="H473" s="398">
        <f>SUM(H474)</f>
        <v>28700</v>
      </c>
      <c r="I473" s="398">
        <f t="shared" si="168"/>
        <v>19473</v>
      </c>
      <c r="J473" s="398">
        <f t="shared" si="168"/>
        <v>19473</v>
      </c>
    </row>
    <row r="474" spans="1:10" s="37" customFormat="1" ht="15.75" customHeight="1" x14ac:dyDescent="0.25">
      <c r="A474" s="3" t="s">
        <v>92</v>
      </c>
      <c r="B474" s="2" t="s">
        <v>29</v>
      </c>
      <c r="C474" s="35" t="s">
        <v>32</v>
      </c>
      <c r="D474" s="257" t="s">
        <v>189</v>
      </c>
      <c r="E474" s="258" t="s">
        <v>10</v>
      </c>
      <c r="F474" s="259" t="s">
        <v>380</v>
      </c>
      <c r="G474" s="2"/>
      <c r="H474" s="398">
        <f>SUM(H475)</f>
        <v>28700</v>
      </c>
      <c r="I474" s="398">
        <f t="shared" si="168"/>
        <v>19473</v>
      </c>
      <c r="J474" s="398">
        <f t="shared" si="168"/>
        <v>19473</v>
      </c>
    </row>
    <row r="475" spans="1:10" s="37" customFormat="1" ht="31.5" customHeight="1" x14ac:dyDescent="0.25">
      <c r="A475" s="89" t="s">
        <v>505</v>
      </c>
      <c r="B475" s="2" t="s">
        <v>29</v>
      </c>
      <c r="C475" s="35" t="s">
        <v>32</v>
      </c>
      <c r="D475" s="257" t="s">
        <v>189</v>
      </c>
      <c r="E475" s="258" t="s">
        <v>10</v>
      </c>
      <c r="F475" s="259" t="s">
        <v>380</v>
      </c>
      <c r="G475" s="2" t="s">
        <v>16</v>
      </c>
      <c r="H475" s="399">
        <f>SUM(прил4!I689)</f>
        <v>28700</v>
      </c>
      <c r="I475" s="399">
        <f>SUM(прил4!J689)</f>
        <v>19473</v>
      </c>
      <c r="J475" s="399">
        <f>SUM(прил4!K689)</f>
        <v>19473</v>
      </c>
    </row>
    <row r="476" spans="1:10" ht="15.75" x14ac:dyDescent="0.25">
      <c r="A476" s="74" t="s">
        <v>33</v>
      </c>
      <c r="B476" s="16" t="s">
        <v>35</v>
      </c>
      <c r="C476" s="16"/>
      <c r="D476" s="209"/>
      <c r="E476" s="210"/>
      <c r="F476" s="211"/>
      <c r="G476" s="15"/>
      <c r="H476" s="446">
        <f>SUM(H477,H527)</f>
        <v>38814275</v>
      </c>
      <c r="I476" s="446">
        <f>SUM(I477,I527)</f>
        <v>26809129</v>
      </c>
      <c r="J476" s="446">
        <f>SUM(J477,J527)</f>
        <v>26809129</v>
      </c>
    </row>
    <row r="477" spans="1:10" ht="15.75" x14ac:dyDescent="0.25">
      <c r="A477" s="86" t="s">
        <v>34</v>
      </c>
      <c r="B477" s="23" t="s">
        <v>35</v>
      </c>
      <c r="C477" s="23" t="s">
        <v>10</v>
      </c>
      <c r="D477" s="212"/>
      <c r="E477" s="213"/>
      <c r="F477" s="214"/>
      <c r="G477" s="22"/>
      <c r="H477" s="404">
        <f>SUM(H478+H517+H522+H512)</f>
        <v>37501977</v>
      </c>
      <c r="I477" s="404">
        <f>SUM(I478+I517+I522+I512)</f>
        <v>25835598</v>
      </c>
      <c r="J477" s="404">
        <f>SUM(J478+J517+J522+J512)</f>
        <v>25835598</v>
      </c>
    </row>
    <row r="478" spans="1:10" ht="33.75" customHeight="1" x14ac:dyDescent="0.25">
      <c r="A478" s="27" t="s">
        <v>139</v>
      </c>
      <c r="B478" s="28" t="s">
        <v>35</v>
      </c>
      <c r="C478" s="28" t="s">
        <v>10</v>
      </c>
      <c r="D478" s="215" t="s">
        <v>209</v>
      </c>
      <c r="E478" s="216" t="s">
        <v>359</v>
      </c>
      <c r="F478" s="217" t="s">
        <v>360</v>
      </c>
      <c r="G478" s="31"/>
      <c r="H478" s="397">
        <f>SUM(H479,H497)</f>
        <v>37433977</v>
      </c>
      <c r="I478" s="397">
        <f>SUM(I479,I497)</f>
        <v>25798385</v>
      </c>
      <c r="J478" s="397">
        <f>SUM(J479,J497)</f>
        <v>25798385</v>
      </c>
    </row>
    <row r="479" spans="1:10" ht="35.25" customHeight="1" x14ac:dyDescent="0.25">
      <c r="A479" s="84" t="s">
        <v>145</v>
      </c>
      <c r="B479" s="2" t="s">
        <v>35</v>
      </c>
      <c r="C479" s="2" t="s">
        <v>10</v>
      </c>
      <c r="D479" s="218" t="s">
        <v>212</v>
      </c>
      <c r="E479" s="219" t="s">
        <v>359</v>
      </c>
      <c r="F479" s="220" t="s">
        <v>360</v>
      </c>
      <c r="G479" s="2"/>
      <c r="H479" s="398">
        <f>SUM(H480+H494)</f>
        <v>23513064</v>
      </c>
      <c r="I479" s="398">
        <f t="shared" ref="I479:J479" si="169">SUM(I480+I494)</f>
        <v>15794992</v>
      </c>
      <c r="J479" s="398">
        <f t="shared" si="169"/>
        <v>15794992</v>
      </c>
    </row>
    <row r="480" spans="1:10" ht="18" customHeight="1" x14ac:dyDescent="0.25">
      <c r="A480" s="84" t="s">
        <v>440</v>
      </c>
      <c r="B480" s="2" t="s">
        <v>35</v>
      </c>
      <c r="C480" s="2" t="s">
        <v>10</v>
      </c>
      <c r="D480" s="218" t="s">
        <v>212</v>
      </c>
      <c r="E480" s="219" t="s">
        <v>10</v>
      </c>
      <c r="F480" s="220" t="s">
        <v>360</v>
      </c>
      <c r="G480" s="2"/>
      <c r="H480" s="398">
        <f>SUM(H491+H487+H481+H485+H489)</f>
        <v>23409992</v>
      </c>
      <c r="I480" s="398">
        <f t="shared" ref="I480:J480" si="170">SUM(I491+I487+I481+I485+I489)</f>
        <v>15794992</v>
      </c>
      <c r="J480" s="398">
        <f t="shared" si="170"/>
        <v>15794992</v>
      </c>
    </row>
    <row r="481" spans="1:10" s="608" customFormat="1" ht="47.25" x14ac:dyDescent="0.25">
      <c r="A481" s="610" t="s">
        <v>745</v>
      </c>
      <c r="B481" s="2" t="s">
        <v>35</v>
      </c>
      <c r="C481" s="2" t="s">
        <v>10</v>
      </c>
      <c r="D481" s="218" t="s">
        <v>212</v>
      </c>
      <c r="E481" s="219" t="s">
        <v>10</v>
      </c>
      <c r="F481" s="220" t="s">
        <v>744</v>
      </c>
      <c r="G481" s="2"/>
      <c r="H481" s="398">
        <f>SUM(H482:H484)</f>
        <v>1273441</v>
      </c>
      <c r="I481" s="398">
        <f t="shared" ref="I481:J481" si="171">SUM(I482:I484)</f>
        <v>1273441</v>
      </c>
      <c r="J481" s="398">
        <f t="shared" si="171"/>
        <v>1273441</v>
      </c>
    </row>
    <row r="482" spans="1:10" s="608" customFormat="1" ht="47.25" x14ac:dyDescent="0.25">
      <c r="A482" s="101" t="s">
        <v>75</v>
      </c>
      <c r="B482" s="2" t="s">
        <v>35</v>
      </c>
      <c r="C482" s="2" t="s">
        <v>10</v>
      </c>
      <c r="D482" s="218" t="s">
        <v>212</v>
      </c>
      <c r="E482" s="219" t="s">
        <v>10</v>
      </c>
      <c r="F482" s="220" t="s">
        <v>744</v>
      </c>
      <c r="G482" s="2" t="s">
        <v>13</v>
      </c>
      <c r="H482" s="400">
        <f>SUM(прил4!I760+прил4!I286)</f>
        <v>1082400</v>
      </c>
      <c r="I482" s="400">
        <f>SUM(прил4!J286)</f>
        <v>1082400</v>
      </c>
      <c r="J482" s="400">
        <f>SUM(прил4!K286)</f>
        <v>1082400</v>
      </c>
    </row>
    <row r="483" spans="1:10" s="608" customFormat="1" ht="31.5" hidden="1" x14ac:dyDescent="0.25">
      <c r="A483" s="543" t="s">
        <v>505</v>
      </c>
      <c r="B483" s="2" t="s">
        <v>35</v>
      </c>
      <c r="C483" s="2" t="s">
        <v>10</v>
      </c>
      <c r="D483" s="218" t="s">
        <v>212</v>
      </c>
      <c r="E483" s="219" t="s">
        <v>10</v>
      </c>
      <c r="F483" s="220" t="s">
        <v>744</v>
      </c>
      <c r="G483" s="2" t="s">
        <v>16</v>
      </c>
      <c r="H483" s="400">
        <f>SUM(прил4!I761)</f>
        <v>0</v>
      </c>
      <c r="I483" s="400">
        <f>SUM(прил4!J761)</f>
        <v>0</v>
      </c>
      <c r="J483" s="400">
        <f>SUM(прил4!K761)</f>
        <v>0</v>
      </c>
    </row>
    <row r="484" spans="1:10" s="608" customFormat="1" ht="15.75" x14ac:dyDescent="0.25">
      <c r="A484" s="61" t="s">
        <v>40</v>
      </c>
      <c r="B484" s="2" t="s">
        <v>35</v>
      </c>
      <c r="C484" s="2" t="s">
        <v>10</v>
      </c>
      <c r="D484" s="218" t="s">
        <v>212</v>
      </c>
      <c r="E484" s="219" t="s">
        <v>10</v>
      </c>
      <c r="F484" s="220" t="s">
        <v>744</v>
      </c>
      <c r="G484" s="2" t="s">
        <v>39</v>
      </c>
      <c r="H484" s="400">
        <f>SUM(прил4!I762+прил4!I288)</f>
        <v>191041</v>
      </c>
      <c r="I484" s="400">
        <f>SUM(прил4!J288)</f>
        <v>191041</v>
      </c>
      <c r="J484" s="400">
        <f>SUM(прил4!K288)</f>
        <v>191041</v>
      </c>
    </row>
    <row r="485" spans="1:10" s="653" customFormat="1" ht="31.5" x14ac:dyDescent="0.25">
      <c r="A485" s="61" t="s">
        <v>852</v>
      </c>
      <c r="B485" s="2" t="s">
        <v>35</v>
      </c>
      <c r="C485" s="2" t="s">
        <v>10</v>
      </c>
      <c r="D485" s="218" t="s">
        <v>212</v>
      </c>
      <c r="E485" s="219" t="s">
        <v>10</v>
      </c>
      <c r="F485" s="220" t="s">
        <v>851</v>
      </c>
      <c r="G485" s="2"/>
      <c r="H485" s="398">
        <f>SUM(H486)</f>
        <v>4203799</v>
      </c>
      <c r="I485" s="398">
        <f t="shared" ref="I485:J485" si="172">SUM(I486)</f>
        <v>0</v>
      </c>
      <c r="J485" s="398">
        <f t="shared" si="172"/>
        <v>0</v>
      </c>
    </row>
    <row r="486" spans="1:10" s="653" customFormat="1" ht="47.25" x14ac:dyDescent="0.25">
      <c r="A486" s="101" t="s">
        <v>75</v>
      </c>
      <c r="B486" s="2" t="s">
        <v>35</v>
      </c>
      <c r="C486" s="2" t="s">
        <v>10</v>
      </c>
      <c r="D486" s="218" t="s">
        <v>212</v>
      </c>
      <c r="E486" s="219" t="s">
        <v>10</v>
      </c>
      <c r="F486" s="220" t="s">
        <v>851</v>
      </c>
      <c r="G486" s="2" t="s">
        <v>13</v>
      </c>
      <c r="H486" s="400">
        <f>SUM(прил4!I764+прил4!I290)</f>
        <v>4203799</v>
      </c>
      <c r="I486" s="400">
        <f>SUM(прил4!J290)</f>
        <v>0</v>
      </c>
      <c r="J486" s="400">
        <f>SUM(прил4!K290)</f>
        <v>0</v>
      </c>
    </row>
    <row r="487" spans="1:10" ht="33.75" customHeight="1" x14ac:dyDescent="0.25">
      <c r="A487" s="84" t="s">
        <v>558</v>
      </c>
      <c r="B487" s="2" t="s">
        <v>35</v>
      </c>
      <c r="C487" s="2" t="s">
        <v>10</v>
      </c>
      <c r="D487" s="218" t="s">
        <v>212</v>
      </c>
      <c r="E487" s="219" t="s">
        <v>10</v>
      </c>
      <c r="F487" s="220" t="s">
        <v>557</v>
      </c>
      <c r="G487" s="2"/>
      <c r="H487" s="398">
        <f>SUM(H488)</f>
        <v>854000</v>
      </c>
      <c r="I487" s="398">
        <f t="shared" ref="I487:J487" si="173">SUM(I488)</f>
        <v>40000</v>
      </c>
      <c r="J487" s="398">
        <f t="shared" si="173"/>
        <v>40000</v>
      </c>
    </row>
    <row r="488" spans="1:10" ht="32.25" customHeight="1" x14ac:dyDescent="0.25">
      <c r="A488" s="89" t="s">
        <v>505</v>
      </c>
      <c r="B488" s="2" t="s">
        <v>35</v>
      </c>
      <c r="C488" s="2" t="s">
        <v>10</v>
      </c>
      <c r="D488" s="218" t="s">
        <v>212</v>
      </c>
      <c r="E488" s="219" t="s">
        <v>10</v>
      </c>
      <c r="F488" s="220" t="s">
        <v>557</v>
      </c>
      <c r="G488" s="2" t="s">
        <v>16</v>
      </c>
      <c r="H488" s="400">
        <f>SUM(прил4!I766)</f>
        <v>854000</v>
      </c>
      <c r="I488" s="400">
        <f>SUM(прил4!J292)</f>
        <v>40000</v>
      </c>
      <c r="J488" s="400">
        <f>SUM(прил4!K292)</f>
        <v>40000</v>
      </c>
    </row>
    <row r="489" spans="1:10" s="653" customFormat="1" ht="33.75" customHeight="1" x14ac:dyDescent="0.25">
      <c r="A489" s="655" t="s">
        <v>854</v>
      </c>
      <c r="B489" s="2" t="s">
        <v>35</v>
      </c>
      <c r="C489" s="2" t="s">
        <v>10</v>
      </c>
      <c r="D489" s="218" t="s">
        <v>212</v>
      </c>
      <c r="E489" s="219" t="s">
        <v>10</v>
      </c>
      <c r="F489" s="220" t="s">
        <v>853</v>
      </c>
      <c r="G489" s="2"/>
      <c r="H489" s="398">
        <f>SUM(H490)</f>
        <v>15808888</v>
      </c>
      <c r="I489" s="398">
        <f t="shared" ref="I489:J489" si="174">SUM(I490)</f>
        <v>13808240</v>
      </c>
      <c r="J489" s="398">
        <f t="shared" si="174"/>
        <v>13808240</v>
      </c>
    </row>
    <row r="490" spans="1:10" ht="47.25" x14ac:dyDescent="0.25">
      <c r="A490" s="84" t="s">
        <v>75</v>
      </c>
      <c r="B490" s="2" t="s">
        <v>35</v>
      </c>
      <c r="C490" s="2" t="s">
        <v>10</v>
      </c>
      <c r="D490" s="218" t="s">
        <v>212</v>
      </c>
      <c r="E490" s="219" t="s">
        <v>10</v>
      </c>
      <c r="F490" s="220" t="s">
        <v>853</v>
      </c>
      <c r="G490" s="2" t="s">
        <v>13</v>
      </c>
      <c r="H490" s="400">
        <f>SUM(прил4!I768+прил4!I294)</f>
        <v>15808888</v>
      </c>
      <c r="I490" s="400">
        <f>SUM(прил4!J294)</f>
        <v>13808240</v>
      </c>
      <c r="J490" s="400">
        <f>SUM(прил4!K294)</f>
        <v>13808240</v>
      </c>
    </row>
    <row r="491" spans="1:10" ht="32.25" customHeight="1" x14ac:dyDescent="0.25">
      <c r="A491" s="3" t="s">
        <v>83</v>
      </c>
      <c r="B491" s="2" t="s">
        <v>35</v>
      </c>
      <c r="C491" s="2" t="s">
        <v>10</v>
      </c>
      <c r="D491" s="218" t="s">
        <v>212</v>
      </c>
      <c r="E491" s="219" t="s">
        <v>10</v>
      </c>
      <c r="F491" s="220" t="s">
        <v>391</v>
      </c>
      <c r="G491" s="2"/>
      <c r="H491" s="398">
        <f>SUM(H492:H493)</f>
        <v>1269864</v>
      </c>
      <c r="I491" s="398">
        <f t="shared" ref="I491:J491" si="175">SUM(I492:I493)</f>
        <v>673311</v>
      </c>
      <c r="J491" s="398">
        <f t="shared" si="175"/>
        <v>673311</v>
      </c>
    </row>
    <row r="492" spans="1:10" ht="31.5" x14ac:dyDescent="0.25">
      <c r="A492" s="89" t="s">
        <v>505</v>
      </c>
      <c r="B492" s="2" t="s">
        <v>35</v>
      </c>
      <c r="C492" s="2" t="s">
        <v>10</v>
      </c>
      <c r="D492" s="218" t="s">
        <v>212</v>
      </c>
      <c r="E492" s="219" t="s">
        <v>10</v>
      </c>
      <c r="F492" s="220" t="s">
        <v>391</v>
      </c>
      <c r="G492" s="2" t="s">
        <v>16</v>
      </c>
      <c r="H492" s="400">
        <f>SUM(прил4!I770+прил4!I296)</f>
        <v>1238000</v>
      </c>
      <c r="I492" s="400">
        <f>SUM(прил4!J296)</f>
        <v>641277</v>
      </c>
      <c r="J492" s="400">
        <f>SUM(прил4!K296)</f>
        <v>641277</v>
      </c>
    </row>
    <row r="493" spans="1:10" ht="15.75" x14ac:dyDescent="0.25">
      <c r="A493" s="3" t="s">
        <v>18</v>
      </c>
      <c r="B493" s="2" t="s">
        <v>35</v>
      </c>
      <c r="C493" s="2" t="s">
        <v>10</v>
      </c>
      <c r="D493" s="218" t="s">
        <v>212</v>
      </c>
      <c r="E493" s="219" t="s">
        <v>10</v>
      </c>
      <c r="F493" s="220" t="s">
        <v>391</v>
      </c>
      <c r="G493" s="2" t="s">
        <v>17</v>
      </c>
      <c r="H493" s="400">
        <f>SUM(прил4!I771+прил4!I297)</f>
        <v>31864</v>
      </c>
      <c r="I493" s="400">
        <f>SUM(прил4!J297)</f>
        <v>32034</v>
      </c>
      <c r="J493" s="400">
        <f>SUM(прил4!K297)</f>
        <v>32034</v>
      </c>
    </row>
    <row r="494" spans="1:10" s="667" customFormat="1" ht="15.75" x14ac:dyDescent="0.25">
      <c r="A494" s="61" t="s">
        <v>873</v>
      </c>
      <c r="B494" s="2" t="s">
        <v>35</v>
      </c>
      <c r="C494" s="2" t="s">
        <v>10</v>
      </c>
      <c r="D494" s="218" t="s">
        <v>212</v>
      </c>
      <c r="E494" s="219" t="s">
        <v>877</v>
      </c>
      <c r="F494" s="670" t="s">
        <v>360</v>
      </c>
      <c r="G494" s="2"/>
      <c r="H494" s="398">
        <f>SUM(H495)</f>
        <v>103072</v>
      </c>
      <c r="I494" s="398">
        <f t="shared" ref="I494:J494" si="176">SUM(I495)</f>
        <v>0</v>
      </c>
      <c r="J494" s="398">
        <f t="shared" si="176"/>
        <v>0</v>
      </c>
    </row>
    <row r="495" spans="1:10" ht="33.75" customHeight="1" x14ac:dyDescent="0.25">
      <c r="A495" s="669" t="s">
        <v>878</v>
      </c>
      <c r="B495" s="2" t="s">
        <v>35</v>
      </c>
      <c r="C495" s="2" t="s">
        <v>10</v>
      </c>
      <c r="D495" s="218" t="s">
        <v>212</v>
      </c>
      <c r="E495" s="219" t="s">
        <v>877</v>
      </c>
      <c r="F495" s="670" t="s">
        <v>872</v>
      </c>
      <c r="G495" s="2"/>
      <c r="H495" s="398">
        <f>SUM(H496)</f>
        <v>103072</v>
      </c>
      <c r="I495" s="398">
        <f t="shared" ref="I495:J495" si="177">SUM(I496)</f>
        <v>0</v>
      </c>
      <c r="J495" s="398">
        <f t="shared" si="177"/>
        <v>0</v>
      </c>
    </row>
    <row r="496" spans="1:10" ht="31.5" x14ac:dyDescent="0.25">
      <c r="A496" s="110" t="s">
        <v>505</v>
      </c>
      <c r="B496" s="2" t="s">
        <v>35</v>
      </c>
      <c r="C496" s="2" t="s">
        <v>10</v>
      </c>
      <c r="D496" s="218" t="s">
        <v>212</v>
      </c>
      <c r="E496" s="219" t="s">
        <v>877</v>
      </c>
      <c r="F496" s="670" t="s">
        <v>872</v>
      </c>
      <c r="G496" s="2" t="s">
        <v>16</v>
      </c>
      <c r="H496" s="400">
        <f>SUM(прил4!I774)</f>
        <v>103072</v>
      </c>
      <c r="I496" s="400">
        <f>SUM(прил4!J774)</f>
        <v>0</v>
      </c>
      <c r="J496" s="400">
        <f>SUM(прил4!K774)</f>
        <v>0</v>
      </c>
    </row>
    <row r="497" spans="1:10" ht="34.5" customHeight="1" x14ac:dyDescent="0.25">
      <c r="A497" s="3" t="s">
        <v>146</v>
      </c>
      <c r="B497" s="2" t="s">
        <v>35</v>
      </c>
      <c r="C497" s="2" t="s">
        <v>10</v>
      </c>
      <c r="D497" s="218" t="s">
        <v>441</v>
      </c>
      <c r="E497" s="219" t="s">
        <v>359</v>
      </c>
      <c r="F497" s="220" t="s">
        <v>360</v>
      </c>
      <c r="G497" s="2"/>
      <c r="H497" s="398">
        <f>SUM(H498)</f>
        <v>13920913</v>
      </c>
      <c r="I497" s="398">
        <f t="shared" ref="I497:J497" si="178">SUM(I498)</f>
        <v>10003393</v>
      </c>
      <c r="J497" s="398">
        <f t="shared" si="178"/>
        <v>10003393</v>
      </c>
    </row>
    <row r="498" spans="1:10" ht="18" customHeight="1" x14ac:dyDescent="0.25">
      <c r="A498" s="3" t="s">
        <v>442</v>
      </c>
      <c r="B498" s="2" t="s">
        <v>35</v>
      </c>
      <c r="C498" s="2" t="s">
        <v>10</v>
      </c>
      <c r="D498" s="218" t="s">
        <v>213</v>
      </c>
      <c r="E498" s="219" t="s">
        <v>10</v>
      </c>
      <c r="F498" s="220" t="s">
        <v>360</v>
      </c>
      <c r="G498" s="2"/>
      <c r="H498" s="398">
        <f>SUM(H509+H505+H499+H503+H507)</f>
        <v>13920913</v>
      </c>
      <c r="I498" s="398">
        <f t="shared" ref="I498:J498" si="179">SUM(I509+I505+I499+I503+I507)</f>
        <v>10003393</v>
      </c>
      <c r="J498" s="398">
        <f t="shared" si="179"/>
        <v>10003393</v>
      </c>
    </row>
    <row r="499" spans="1:10" s="608" customFormat="1" ht="47.25" x14ac:dyDescent="0.25">
      <c r="A499" s="610" t="s">
        <v>745</v>
      </c>
      <c r="B499" s="2" t="s">
        <v>35</v>
      </c>
      <c r="C499" s="2" t="s">
        <v>10</v>
      </c>
      <c r="D499" s="218" t="s">
        <v>213</v>
      </c>
      <c r="E499" s="219" t="s">
        <v>10</v>
      </c>
      <c r="F499" s="220" t="s">
        <v>744</v>
      </c>
      <c r="G499" s="2"/>
      <c r="H499" s="398">
        <f>SUM(H500:H502)</f>
        <v>871200</v>
      </c>
      <c r="I499" s="398">
        <f t="shared" ref="I499:J499" si="180">SUM(I500:I502)</f>
        <v>871200</v>
      </c>
      <c r="J499" s="398">
        <f t="shared" si="180"/>
        <v>871200</v>
      </c>
    </row>
    <row r="500" spans="1:10" s="608" customFormat="1" ht="47.25" x14ac:dyDescent="0.25">
      <c r="A500" s="101" t="s">
        <v>75</v>
      </c>
      <c r="B500" s="2" t="s">
        <v>35</v>
      </c>
      <c r="C500" s="2" t="s">
        <v>10</v>
      </c>
      <c r="D500" s="218" t="s">
        <v>213</v>
      </c>
      <c r="E500" s="219" t="s">
        <v>10</v>
      </c>
      <c r="F500" s="220" t="s">
        <v>744</v>
      </c>
      <c r="G500" s="2" t="s">
        <v>13</v>
      </c>
      <c r="H500" s="400">
        <f>SUM(прил4!I778+прил4!I306)</f>
        <v>660000</v>
      </c>
      <c r="I500" s="400">
        <f>SUM(прил4!J306)</f>
        <v>660000</v>
      </c>
      <c r="J500" s="400">
        <f>SUM(прил4!K306)</f>
        <v>660000</v>
      </c>
    </row>
    <row r="501" spans="1:10" s="608" customFormat="1" ht="31.5" hidden="1" x14ac:dyDescent="0.25">
      <c r="A501" s="543" t="s">
        <v>505</v>
      </c>
      <c r="B501" s="2" t="s">
        <v>35</v>
      </c>
      <c r="C501" s="2" t="s">
        <v>10</v>
      </c>
      <c r="D501" s="218" t="s">
        <v>213</v>
      </c>
      <c r="E501" s="219" t="s">
        <v>10</v>
      </c>
      <c r="F501" s="220" t="s">
        <v>744</v>
      </c>
      <c r="G501" s="2" t="s">
        <v>16</v>
      </c>
      <c r="H501" s="400">
        <f>SUM(прил4!I779)</f>
        <v>0</v>
      </c>
      <c r="I501" s="400">
        <f>SUM(прил4!J779)</f>
        <v>0</v>
      </c>
      <c r="J501" s="400">
        <f>SUM(прил4!K779)</f>
        <v>0</v>
      </c>
    </row>
    <row r="502" spans="1:10" s="608" customFormat="1" ht="15.75" x14ac:dyDescent="0.25">
      <c r="A502" s="61" t="s">
        <v>40</v>
      </c>
      <c r="B502" s="2" t="s">
        <v>35</v>
      </c>
      <c r="C502" s="2" t="s">
        <v>10</v>
      </c>
      <c r="D502" s="218" t="s">
        <v>213</v>
      </c>
      <c r="E502" s="219" t="s">
        <v>10</v>
      </c>
      <c r="F502" s="220" t="s">
        <v>744</v>
      </c>
      <c r="G502" s="2" t="s">
        <v>39</v>
      </c>
      <c r="H502" s="400">
        <f>SUM(прил4!I780+прил4!I308)</f>
        <v>211200</v>
      </c>
      <c r="I502" s="400">
        <f>SUM(прил4!J308)</f>
        <v>211200</v>
      </c>
      <c r="J502" s="400">
        <f>SUM(прил4!K308)</f>
        <v>211200</v>
      </c>
    </row>
    <row r="503" spans="1:10" s="653" customFormat="1" ht="47.25" x14ac:dyDescent="0.25">
      <c r="A503" s="84" t="s">
        <v>75</v>
      </c>
      <c r="B503" s="2" t="s">
        <v>35</v>
      </c>
      <c r="C503" s="2" t="s">
        <v>10</v>
      </c>
      <c r="D503" s="218" t="s">
        <v>213</v>
      </c>
      <c r="E503" s="219" t="s">
        <v>10</v>
      </c>
      <c r="F503" s="220" t="s">
        <v>851</v>
      </c>
      <c r="G503" s="2"/>
      <c r="H503" s="398">
        <f>SUM(H504)</f>
        <v>2630536</v>
      </c>
      <c r="I503" s="398">
        <f t="shared" ref="I503:J503" si="181">SUM(I504)</f>
        <v>0</v>
      </c>
      <c r="J503" s="398">
        <f t="shared" si="181"/>
        <v>0</v>
      </c>
    </row>
    <row r="504" spans="1:10" s="653" customFormat="1" ht="31.5" x14ac:dyDescent="0.25">
      <c r="A504" s="61" t="s">
        <v>852</v>
      </c>
      <c r="B504" s="2" t="s">
        <v>35</v>
      </c>
      <c r="C504" s="2" t="s">
        <v>10</v>
      </c>
      <c r="D504" s="218" t="s">
        <v>213</v>
      </c>
      <c r="E504" s="219" t="s">
        <v>10</v>
      </c>
      <c r="F504" s="220" t="s">
        <v>851</v>
      </c>
      <c r="G504" s="2" t="s">
        <v>13</v>
      </c>
      <c r="H504" s="400">
        <f>SUM(прил4!I784+прил4!I312)</f>
        <v>2630536</v>
      </c>
      <c r="I504" s="400"/>
      <c r="J504" s="400"/>
    </row>
    <row r="505" spans="1:10" s="592" customFormat="1" ht="18.75" hidden="1" customHeight="1" x14ac:dyDescent="0.25">
      <c r="A505" s="546" t="s">
        <v>728</v>
      </c>
      <c r="B505" s="2" t="s">
        <v>35</v>
      </c>
      <c r="C505" s="2" t="s">
        <v>10</v>
      </c>
      <c r="D505" s="218" t="s">
        <v>213</v>
      </c>
      <c r="E505" s="219" t="s">
        <v>10</v>
      </c>
      <c r="F505" s="220" t="s">
        <v>729</v>
      </c>
      <c r="G505" s="2"/>
      <c r="H505" s="398">
        <f>SUM(H506)</f>
        <v>0</v>
      </c>
      <c r="I505" s="398">
        <f t="shared" ref="I505:J505" si="182">SUM(I506)</f>
        <v>0</v>
      </c>
      <c r="J505" s="398">
        <f t="shared" si="182"/>
        <v>0</v>
      </c>
    </row>
    <row r="506" spans="1:10" s="592" customFormat="1" ht="32.25" hidden="1" customHeight="1" x14ac:dyDescent="0.25">
      <c r="A506" s="89" t="s">
        <v>505</v>
      </c>
      <c r="B506" s="2" t="s">
        <v>35</v>
      </c>
      <c r="C506" s="2" t="s">
        <v>10</v>
      </c>
      <c r="D506" s="218" t="s">
        <v>213</v>
      </c>
      <c r="E506" s="219" t="s">
        <v>10</v>
      </c>
      <c r="F506" s="220" t="s">
        <v>729</v>
      </c>
      <c r="G506" s="2" t="s">
        <v>16</v>
      </c>
      <c r="H506" s="400">
        <f>SUM(прил4!I782)</f>
        <v>0</v>
      </c>
      <c r="I506" s="400">
        <f>SUM(прил4!J782)</f>
        <v>0</v>
      </c>
      <c r="J506" s="400">
        <f>SUM(прил4!K782)</f>
        <v>0</v>
      </c>
    </row>
    <row r="507" spans="1:10" s="653" customFormat="1" ht="32.25" customHeight="1" x14ac:dyDescent="0.25">
      <c r="A507" s="655" t="s">
        <v>854</v>
      </c>
      <c r="B507" s="2" t="s">
        <v>35</v>
      </c>
      <c r="C507" s="2" t="s">
        <v>10</v>
      </c>
      <c r="D507" s="218" t="s">
        <v>213</v>
      </c>
      <c r="E507" s="219" t="s">
        <v>10</v>
      </c>
      <c r="F507" s="220" t="s">
        <v>853</v>
      </c>
      <c r="G507" s="2"/>
      <c r="H507" s="398">
        <f>SUM(H508)</f>
        <v>9895034</v>
      </c>
      <c r="I507" s="398">
        <f t="shared" ref="I507:J507" si="183">SUM(I508)</f>
        <v>8641703</v>
      </c>
      <c r="J507" s="398">
        <f t="shared" si="183"/>
        <v>8641703</v>
      </c>
    </row>
    <row r="508" spans="1:10" ht="48.75" customHeight="1" x14ac:dyDescent="0.25">
      <c r="A508" s="84" t="s">
        <v>75</v>
      </c>
      <c r="B508" s="2" t="s">
        <v>35</v>
      </c>
      <c r="C508" s="2" t="s">
        <v>10</v>
      </c>
      <c r="D508" s="218" t="s">
        <v>213</v>
      </c>
      <c r="E508" s="219" t="s">
        <v>10</v>
      </c>
      <c r="F508" s="220" t="s">
        <v>853</v>
      </c>
      <c r="G508" s="2" t="s">
        <v>13</v>
      </c>
      <c r="H508" s="400">
        <f>SUM(прил4!I786+прил4!I314)</f>
        <v>9895034</v>
      </c>
      <c r="I508" s="400">
        <f>SUM(прил4!J314)</f>
        <v>8641703</v>
      </c>
      <c r="J508" s="400">
        <f>SUM(прил4!K314)</f>
        <v>8641703</v>
      </c>
    </row>
    <row r="509" spans="1:10" ht="32.25" customHeight="1" x14ac:dyDescent="0.25">
      <c r="A509" s="3" t="s">
        <v>83</v>
      </c>
      <c r="B509" s="2" t="s">
        <v>35</v>
      </c>
      <c r="C509" s="2" t="s">
        <v>10</v>
      </c>
      <c r="D509" s="218" t="s">
        <v>213</v>
      </c>
      <c r="E509" s="219" t="s">
        <v>10</v>
      </c>
      <c r="F509" s="220" t="s">
        <v>391</v>
      </c>
      <c r="G509" s="2"/>
      <c r="H509" s="398">
        <f>SUM(H510:H511)</f>
        <v>524143</v>
      </c>
      <c r="I509" s="398">
        <f t="shared" ref="I509:J509" si="184">SUM(I510:I511)</f>
        <v>490490</v>
      </c>
      <c r="J509" s="398">
        <f t="shared" si="184"/>
        <v>490490</v>
      </c>
    </row>
    <row r="510" spans="1:10" ht="31.5" customHeight="1" x14ac:dyDescent="0.25">
      <c r="A510" s="89" t="s">
        <v>505</v>
      </c>
      <c r="B510" s="2" t="s">
        <v>35</v>
      </c>
      <c r="C510" s="2" t="s">
        <v>10</v>
      </c>
      <c r="D510" s="218" t="s">
        <v>213</v>
      </c>
      <c r="E510" s="219" t="s">
        <v>10</v>
      </c>
      <c r="F510" s="220" t="s">
        <v>391</v>
      </c>
      <c r="G510" s="2" t="s">
        <v>16</v>
      </c>
      <c r="H510" s="400">
        <f>SUM(прил4!I788+прил4!I316)</f>
        <v>515797</v>
      </c>
      <c r="I510" s="400">
        <f>SUM(прил4!J316)</f>
        <v>481644</v>
      </c>
      <c r="J510" s="400">
        <f>SUM(прил4!K316)</f>
        <v>481644</v>
      </c>
    </row>
    <row r="511" spans="1:10" ht="17.25" customHeight="1" x14ac:dyDescent="0.25">
      <c r="A511" s="3" t="s">
        <v>18</v>
      </c>
      <c r="B511" s="2" t="s">
        <v>35</v>
      </c>
      <c r="C511" s="2" t="s">
        <v>10</v>
      </c>
      <c r="D511" s="218" t="s">
        <v>213</v>
      </c>
      <c r="E511" s="219" t="s">
        <v>10</v>
      </c>
      <c r="F511" s="220" t="s">
        <v>391</v>
      </c>
      <c r="G511" s="2" t="s">
        <v>17</v>
      </c>
      <c r="H511" s="400">
        <f>SUM(прил4!I789+прил4!I317)</f>
        <v>8346</v>
      </c>
      <c r="I511" s="400">
        <f>SUM(прил4!J317)</f>
        <v>8846</v>
      </c>
      <c r="J511" s="400">
        <f>SUM(прил4!K317)</f>
        <v>8846</v>
      </c>
    </row>
    <row r="512" spans="1:10" s="64" customFormat="1" ht="33.75" hidden="1" customHeight="1" x14ac:dyDescent="0.25">
      <c r="A512" s="75" t="s">
        <v>105</v>
      </c>
      <c r="B512" s="28" t="s">
        <v>35</v>
      </c>
      <c r="C512" s="28" t="s">
        <v>10</v>
      </c>
      <c r="D512" s="215" t="s">
        <v>374</v>
      </c>
      <c r="E512" s="216" t="s">
        <v>359</v>
      </c>
      <c r="F512" s="217" t="s">
        <v>360</v>
      </c>
      <c r="G512" s="28"/>
      <c r="H512" s="397">
        <f>SUM(H513)</f>
        <v>0</v>
      </c>
      <c r="I512" s="397">
        <f t="shared" ref="I512:J515" si="185">SUM(I513)</f>
        <v>0</v>
      </c>
      <c r="J512" s="397">
        <f t="shared" si="185"/>
        <v>0</v>
      </c>
    </row>
    <row r="513" spans="1:10" s="64" customFormat="1" ht="47.25" hidden="1" customHeight="1" x14ac:dyDescent="0.25">
      <c r="A513" s="76" t="s">
        <v>137</v>
      </c>
      <c r="B513" s="35" t="s">
        <v>35</v>
      </c>
      <c r="C513" s="44" t="s">
        <v>10</v>
      </c>
      <c r="D513" s="254" t="s">
        <v>206</v>
      </c>
      <c r="E513" s="255" t="s">
        <v>359</v>
      </c>
      <c r="F513" s="256" t="s">
        <v>360</v>
      </c>
      <c r="G513" s="71"/>
      <c r="H513" s="401">
        <f>SUM(H514)</f>
        <v>0</v>
      </c>
      <c r="I513" s="401">
        <f t="shared" si="185"/>
        <v>0</v>
      </c>
      <c r="J513" s="401">
        <f t="shared" si="185"/>
        <v>0</v>
      </c>
    </row>
    <row r="514" spans="1:10" s="64" customFormat="1" ht="32.25" hidden="1" customHeight="1" x14ac:dyDescent="0.25">
      <c r="A514" s="76" t="s">
        <v>429</v>
      </c>
      <c r="B514" s="35" t="s">
        <v>35</v>
      </c>
      <c r="C514" s="44" t="s">
        <v>10</v>
      </c>
      <c r="D514" s="254" t="s">
        <v>206</v>
      </c>
      <c r="E514" s="255" t="s">
        <v>10</v>
      </c>
      <c r="F514" s="256" t="s">
        <v>360</v>
      </c>
      <c r="G514" s="71"/>
      <c r="H514" s="401">
        <f>SUM(H515)</f>
        <v>0</v>
      </c>
      <c r="I514" s="401">
        <f t="shared" si="185"/>
        <v>0</v>
      </c>
      <c r="J514" s="401">
        <f t="shared" si="185"/>
        <v>0</v>
      </c>
    </row>
    <row r="515" spans="1:10" s="37" customFormat="1" ht="32.25" hidden="1" customHeight="1" x14ac:dyDescent="0.25">
      <c r="A515" s="69" t="s">
        <v>138</v>
      </c>
      <c r="B515" s="35" t="s">
        <v>35</v>
      </c>
      <c r="C515" s="44" t="s">
        <v>10</v>
      </c>
      <c r="D515" s="254" t="s">
        <v>206</v>
      </c>
      <c r="E515" s="255" t="s">
        <v>10</v>
      </c>
      <c r="F515" s="256" t="s">
        <v>430</v>
      </c>
      <c r="G515" s="71"/>
      <c r="H515" s="401">
        <f>SUM(H516)</f>
        <v>0</v>
      </c>
      <c r="I515" s="401">
        <f t="shared" si="185"/>
        <v>0</v>
      </c>
      <c r="J515" s="401">
        <f t="shared" si="185"/>
        <v>0</v>
      </c>
    </row>
    <row r="516" spans="1:10" s="37" customFormat="1" ht="30.75" hidden="1" customHeight="1" x14ac:dyDescent="0.25">
      <c r="A516" s="91" t="s">
        <v>505</v>
      </c>
      <c r="B516" s="44" t="s">
        <v>35</v>
      </c>
      <c r="C516" s="44" t="s">
        <v>10</v>
      </c>
      <c r="D516" s="254" t="s">
        <v>206</v>
      </c>
      <c r="E516" s="255" t="s">
        <v>10</v>
      </c>
      <c r="F516" s="256" t="s">
        <v>430</v>
      </c>
      <c r="G516" s="71" t="s">
        <v>16</v>
      </c>
      <c r="H516" s="402">
        <f>SUM(прил4!I794)</f>
        <v>0</v>
      </c>
      <c r="I516" s="402">
        <f>SUM(прил4!J794)</f>
        <v>0</v>
      </c>
      <c r="J516" s="402">
        <f>SUM(прил4!K794)</f>
        <v>0</v>
      </c>
    </row>
    <row r="517" spans="1:10" s="37" customFormat="1" ht="64.5" customHeight="1" x14ac:dyDescent="0.25">
      <c r="A517" s="102" t="s">
        <v>794</v>
      </c>
      <c r="B517" s="28" t="s">
        <v>35</v>
      </c>
      <c r="C517" s="42" t="s">
        <v>10</v>
      </c>
      <c r="D517" s="227" t="s">
        <v>187</v>
      </c>
      <c r="E517" s="228" t="s">
        <v>359</v>
      </c>
      <c r="F517" s="229" t="s">
        <v>360</v>
      </c>
      <c r="G517" s="28"/>
      <c r="H517" s="397">
        <f>SUM(H518)</f>
        <v>58000</v>
      </c>
      <c r="I517" s="397">
        <f t="shared" ref="I517:J520" si="186">SUM(I518)</f>
        <v>12213</v>
      </c>
      <c r="J517" s="397">
        <f t="shared" si="186"/>
        <v>12213</v>
      </c>
    </row>
    <row r="518" spans="1:10" s="37" customFormat="1" ht="94.5" customHeight="1" x14ac:dyDescent="0.25">
      <c r="A518" s="103" t="s">
        <v>797</v>
      </c>
      <c r="B518" s="2" t="s">
        <v>35</v>
      </c>
      <c r="C518" s="35" t="s">
        <v>10</v>
      </c>
      <c r="D518" s="257" t="s">
        <v>189</v>
      </c>
      <c r="E518" s="258" t="s">
        <v>359</v>
      </c>
      <c r="F518" s="259" t="s">
        <v>360</v>
      </c>
      <c r="G518" s="2"/>
      <c r="H518" s="398">
        <f>SUM(H519)</f>
        <v>58000</v>
      </c>
      <c r="I518" s="398">
        <f t="shared" si="186"/>
        <v>12213</v>
      </c>
      <c r="J518" s="398">
        <f t="shared" si="186"/>
        <v>12213</v>
      </c>
    </row>
    <row r="519" spans="1:10" s="37" customFormat="1" ht="46.5" customHeight="1" x14ac:dyDescent="0.25">
      <c r="A519" s="103" t="s">
        <v>379</v>
      </c>
      <c r="B519" s="2" t="s">
        <v>35</v>
      </c>
      <c r="C519" s="35" t="s">
        <v>10</v>
      </c>
      <c r="D519" s="257" t="s">
        <v>189</v>
      </c>
      <c r="E519" s="258" t="s">
        <v>10</v>
      </c>
      <c r="F519" s="259" t="s">
        <v>360</v>
      </c>
      <c r="G519" s="2"/>
      <c r="H519" s="398">
        <f>SUM(H520)</f>
        <v>58000</v>
      </c>
      <c r="I519" s="398">
        <f t="shared" si="186"/>
        <v>12213</v>
      </c>
      <c r="J519" s="398">
        <f t="shared" si="186"/>
        <v>12213</v>
      </c>
    </row>
    <row r="520" spans="1:10" s="37" customFormat="1" ht="18.75" customHeight="1" x14ac:dyDescent="0.25">
      <c r="A520" s="61" t="s">
        <v>92</v>
      </c>
      <c r="B520" s="2" t="s">
        <v>35</v>
      </c>
      <c r="C520" s="35" t="s">
        <v>10</v>
      </c>
      <c r="D520" s="257" t="s">
        <v>189</v>
      </c>
      <c r="E520" s="258" t="s">
        <v>10</v>
      </c>
      <c r="F520" s="259" t="s">
        <v>380</v>
      </c>
      <c r="G520" s="2"/>
      <c r="H520" s="398">
        <f>SUM(H521)</f>
        <v>58000</v>
      </c>
      <c r="I520" s="398">
        <f t="shared" si="186"/>
        <v>12213</v>
      </c>
      <c r="J520" s="398">
        <f t="shared" si="186"/>
        <v>12213</v>
      </c>
    </row>
    <row r="521" spans="1:10" s="37" customFormat="1" ht="34.5" customHeight="1" x14ac:dyDescent="0.25">
      <c r="A521" s="110" t="s">
        <v>505</v>
      </c>
      <c r="B521" s="2" t="s">
        <v>35</v>
      </c>
      <c r="C521" s="35" t="s">
        <v>10</v>
      </c>
      <c r="D521" s="257" t="s">
        <v>189</v>
      </c>
      <c r="E521" s="258" t="s">
        <v>10</v>
      </c>
      <c r="F521" s="259" t="s">
        <v>380</v>
      </c>
      <c r="G521" s="2" t="s">
        <v>16</v>
      </c>
      <c r="H521" s="400">
        <f>SUM(прил4!I799+прил4!I327)</f>
        <v>58000</v>
      </c>
      <c r="I521" s="400">
        <f>SUM(прил4!J327)</f>
        <v>12213</v>
      </c>
      <c r="J521" s="400">
        <f>SUM(прил4!K327)</f>
        <v>12213</v>
      </c>
    </row>
    <row r="522" spans="1:10" s="64" customFormat="1" ht="33.75" customHeight="1" x14ac:dyDescent="0.25">
      <c r="A522" s="27" t="s">
        <v>125</v>
      </c>
      <c r="B522" s="28" t="s">
        <v>35</v>
      </c>
      <c r="C522" s="28" t="s">
        <v>10</v>
      </c>
      <c r="D522" s="215" t="s">
        <v>192</v>
      </c>
      <c r="E522" s="216" t="s">
        <v>359</v>
      </c>
      <c r="F522" s="217" t="s">
        <v>360</v>
      </c>
      <c r="G522" s="31"/>
      <c r="H522" s="397">
        <f>SUM(H523)</f>
        <v>10000</v>
      </c>
      <c r="I522" s="397">
        <f t="shared" ref="I522:J523" si="187">SUM(I523)</f>
        <v>25000</v>
      </c>
      <c r="J522" s="397">
        <f t="shared" si="187"/>
        <v>25000</v>
      </c>
    </row>
    <row r="523" spans="1:10" s="64" customFormat="1" ht="64.5" customHeight="1" x14ac:dyDescent="0.25">
      <c r="A523" s="84" t="s">
        <v>147</v>
      </c>
      <c r="B523" s="2" t="s">
        <v>35</v>
      </c>
      <c r="C523" s="2" t="s">
        <v>10</v>
      </c>
      <c r="D523" s="218" t="s">
        <v>214</v>
      </c>
      <c r="E523" s="219" t="s">
        <v>359</v>
      </c>
      <c r="F523" s="220" t="s">
        <v>360</v>
      </c>
      <c r="G523" s="2"/>
      <c r="H523" s="398">
        <f>SUM(H524)</f>
        <v>10000</v>
      </c>
      <c r="I523" s="398">
        <f t="shared" si="187"/>
        <v>25000</v>
      </c>
      <c r="J523" s="398">
        <f t="shared" si="187"/>
        <v>25000</v>
      </c>
    </row>
    <row r="524" spans="1:10" s="64" customFormat="1" ht="33.75" customHeight="1" x14ac:dyDescent="0.25">
      <c r="A524" s="84" t="s">
        <v>443</v>
      </c>
      <c r="B524" s="2" t="s">
        <v>35</v>
      </c>
      <c r="C524" s="2" t="s">
        <v>10</v>
      </c>
      <c r="D524" s="218" t="s">
        <v>214</v>
      </c>
      <c r="E524" s="219" t="s">
        <v>12</v>
      </c>
      <c r="F524" s="220" t="s">
        <v>360</v>
      </c>
      <c r="G524" s="2"/>
      <c r="H524" s="398">
        <f>SUM(+H525)</f>
        <v>10000</v>
      </c>
      <c r="I524" s="398">
        <f t="shared" ref="I524:J524" si="188">SUM(+I525)</f>
        <v>25000</v>
      </c>
      <c r="J524" s="398">
        <f t="shared" si="188"/>
        <v>25000</v>
      </c>
    </row>
    <row r="525" spans="1:10" s="64" customFormat="1" ht="33" customHeight="1" x14ac:dyDescent="0.25">
      <c r="A525" s="3" t="s">
        <v>445</v>
      </c>
      <c r="B525" s="2" t="s">
        <v>35</v>
      </c>
      <c r="C525" s="2" t="s">
        <v>10</v>
      </c>
      <c r="D525" s="218" t="s">
        <v>214</v>
      </c>
      <c r="E525" s="219" t="s">
        <v>12</v>
      </c>
      <c r="F525" s="220" t="s">
        <v>444</v>
      </c>
      <c r="G525" s="2"/>
      <c r="H525" s="398">
        <f>SUM(H526)</f>
        <v>10000</v>
      </c>
      <c r="I525" s="398">
        <f t="shared" ref="I525:J525" si="189">SUM(I526)</f>
        <v>25000</v>
      </c>
      <c r="J525" s="398">
        <f t="shared" si="189"/>
        <v>25000</v>
      </c>
    </row>
    <row r="526" spans="1:10" s="64" customFormat="1" ht="30.75" customHeight="1" x14ac:dyDescent="0.25">
      <c r="A526" s="89" t="s">
        <v>505</v>
      </c>
      <c r="B526" s="2" t="s">
        <v>35</v>
      </c>
      <c r="C526" s="2" t="s">
        <v>10</v>
      </c>
      <c r="D526" s="218" t="s">
        <v>214</v>
      </c>
      <c r="E526" s="219" t="s">
        <v>12</v>
      </c>
      <c r="F526" s="220" t="s">
        <v>444</v>
      </c>
      <c r="G526" s="2" t="s">
        <v>16</v>
      </c>
      <c r="H526" s="400">
        <f>SUM(прил4!I332)</f>
        <v>10000</v>
      </c>
      <c r="I526" s="400">
        <f>SUM(прил4!J332)</f>
        <v>25000</v>
      </c>
      <c r="J526" s="400">
        <f>SUM(прил4!K332)</f>
        <v>25000</v>
      </c>
    </row>
    <row r="527" spans="1:10" ht="15.75" x14ac:dyDescent="0.25">
      <c r="A527" s="86" t="s">
        <v>36</v>
      </c>
      <c r="B527" s="23" t="s">
        <v>35</v>
      </c>
      <c r="C527" s="23" t="s">
        <v>20</v>
      </c>
      <c r="D527" s="212"/>
      <c r="E527" s="213"/>
      <c r="F527" s="214"/>
      <c r="G527" s="22"/>
      <c r="H527" s="404">
        <f>SUM(H528,H537)</f>
        <v>1312298</v>
      </c>
      <c r="I527" s="404">
        <f>SUM(I528,I537)</f>
        <v>973531</v>
      </c>
      <c r="J527" s="404">
        <f>SUM(J528,J537)</f>
        <v>973531</v>
      </c>
    </row>
    <row r="528" spans="1:10" ht="35.25" customHeight="1" x14ac:dyDescent="0.25">
      <c r="A528" s="27" t="s">
        <v>139</v>
      </c>
      <c r="B528" s="28" t="s">
        <v>35</v>
      </c>
      <c r="C528" s="28" t="s">
        <v>20</v>
      </c>
      <c r="D528" s="215" t="s">
        <v>209</v>
      </c>
      <c r="E528" s="216" t="s">
        <v>359</v>
      </c>
      <c r="F528" s="217" t="s">
        <v>360</v>
      </c>
      <c r="G528" s="28"/>
      <c r="H528" s="397">
        <f>SUM(H533+H529)</f>
        <v>1305298</v>
      </c>
      <c r="I528" s="397">
        <f t="shared" ref="I528:J528" si="190">SUM(I533+I529)</f>
        <v>968781</v>
      </c>
      <c r="J528" s="397">
        <f t="shared" si="190"/>
        <v>968781</v>
      </c>
    </row>
    <row r="529" spans="1:10" s="43" customFormat="1" ht="35.25" customHeight="1" x14ac:dyDescent="0.25">
      <c r="A529" s="61" t="s">
        <v>146</v>
      </c>
      <c r="B529" s="2" t="s">
        <v>35</v>
      </c>
      <c r="C529" s="2" t="s">
        <v>20</v>
      </c>
      <c r="D529" s="218" t="s">
        <v>441</v>
      </c>
      <c r="E529" s="219" t="s">
        <v>359</v>
      </c>
      <c r="F529" s="220" t="s">
        <v>360</v>
      </c>
      <c r="G529" s="2"/>
      <c r="H529" s="398">
        <f>SUM(H530)</f>
        <v>210000</v>
      </c>
      <c r="I529" s="398">
        <f t="shared" ref="I529:J531" si="191">SUM(I530)</f>
        <v>0</v>
      </c>
      <c r="J529" s="398">
        <f t="shared" si="191"/>
        <v>0</v>
      </c>
    </row>
    <row r="530" spans="1:10" s="43" customFormat="1" ht="19.5" customHeight="1" x14ac:dyDescent="0.25">
      <c r="A530" s="105" t="s">
        <v>527</v>
      </c>
      <c r="B530" s="2" t="s">
        <v>35</v>
      </c>
      <c r="C530" s="2" t="s">
        <v>20</v>
      </c>
      <c r="D530" s="218" t="s">
        <v>213</v>
      </c>
      <c r="E530" s="219" t="s">
        <v>12</v>
      </c>
      <c r="F530" s="220" t="s">
        <v>360</v>
      </c>
      <c r="G530" s="2"/>
      <c r="H530" s="398">
        <f>SUM(H531)</f>
        <v>210000</v>
      </c>
      <c r="I530" s="398">
        <f t="shared" si="191"/>
        <v>0</v>
      </c>
      <c r="J530" s="398">
        <f t="shared" si="191"/>
        <v>0</v>
      </c>
    </row>
    <row r="531" spans="1:10" s="43" customFormat="1" ht="35.25" customHeight="1" x14ac:dyDescent="0.25">
      <c r="A531" s="105" t="s">
        <v>526</v>
      </c>
      <c r="B531" s="2" t="s">
        <v>35</v>
      </c>
      <c r="C531" s="2" t="s">
        <v>20</v>
      </c>
      <c r="D531" s="218" t="s">
        <v>213</v>
      </c>
      <c r="E531" s="219" t="s">
        <v>12</v>
      </c>
      <c r="F531" s="220" t="s">
        <v>525</v>
      </c>
      <c r="G531" s="2"/>
      <c r="H531" s="398">
        <f>SUM(H532)</f>
        <v>210000</v>
      </c>
      <c r="I531" s="398">
        <f t="shared" si="191"/>
        <v>0</v>
      </c>
      <c r="J531" s="398">
        <f t="shared" si="191"/>
        <v>0</v>
      </c>
    </row>
    <row r="532" spans="1:10" s="43" customFormat="1" ht="18" customHeight="1" x14ac:dyDescent="0.25">
      <c r="A532" s="105" t="s">
        <v>21</v>
      </c>
      <c r="B532" s="2" t="s">
        <v>35</v>
      </c>
      <c r="C532" s="2" t="s">
        <v>20</v>
      </c>
      <c r="D532" s="218" t="s">
        <v>213</v>
      </c>
      <c r="E532" s="219" t="s">
        <v>12</v>
      </c>
      <c r="F532" s="220" t="s">
        <v>525</v>
      </c>
      <c r="G532" s="2" t="s">
        <v>66</v>
      </c>
      <c r="H532" s="400">
        <f>SUM(прил4!I810)</f>
        <v>210000</v>
      </c>
      <c r="I532" s="400">
        <f>SUM(прил4!J810)</f>
        <v>0</v>
      </c>
      <c r="J532" s="400">
        <f>SUM(прил4!K810)</f>
        <v>0</v>
      </c>
    </row>
    <row r="533" spans="1:10" ht="48" customHeight="1" x14ac:dyDescent="0.25">
      <c r="A533" s="3" t="s">
        <v>148</v>
      </c>
      <c r="B533" s="2" t="s">
        <v>35</v>
      </c>
      <c r="C533" s="2" t="s">
        <v>20</v>
      </c>
      <c r="D533" s="218" t="s">
        <v>215</v>
      </c>
      <c r="E533" s="219" t="s">
        <v>359</v>
      </c>
      <c r="F533" s="220" t="s">
        <v>360</v>
      </c>
      <c r="G533" s="2"/>
      <c r="H533" s="398">
        <f>SUM(H534)</f>
        <v>1095298</v>
      </c>
      <c r="I533" s="398">
        <f t="shared" ref="I533:J533" si="192">SUM(I534)</f>
        <v>968781</v>
      </c>
      <c r="J533" s="398">
        <f t="shared" si="192"/>
        <v>968781</v>
      </c>
    </row>
    <row r="534" spans="1:10" ht="66.75" customHeight="1" x14ac:dyDescent="0.25">
      <c r="A534" s="3" t="s">
        <v>446</v>
      </c>
      <c r="B534" s="2" t="s">
        <v>35</v>
      </c>
      <c r="C534" s="2" t="s">
        <v>20</v>
      </c>
      <c r="D534" s="218" t="s">
        <v>215</v>
      </c>
      <c r="E534" s="219" t="s">
        <v>10</v>
      </c>
      <c r="F534" s="220" t="s">
        <v>360</v>
      </c>
      <c r="G534" s="2"/>
      <c r="H534" s="398">
        <f>SUM(H535)</f>
        <v>1095298</v>
      </c>
      <c r="I534" s="398">
        <f t="shared" ref="I534:J534" si="193">SUM(I535)</f>
        <v>968781</v>
      </c>
      <c r="J534" s="398">
        <f t="shared" si="193"/>
        <v>968781</v>
      </c>
    </row>
    <row r="535" spans="1:10" ht="31.5" x14ac:dyDescent="0.25">
      <c r="A535" s="3" t="s">
        <v>74</v>
      </c>
      <c r="B535" s="44" t="s">
        <v>35</v>
      </c>
      <c r="C535" s="44" t="s">
        <v>20</v>
      </c>
      <c r="D535" s="254" t="s">
        <v>215</v>
      </c>
      <c r="E535" s="255" t="s">
        <v>447</v>
      </c>
      <c r="F535" s="256" t="s">
        <v>364</v>
      </c>
      <c r="G535" s="44"/>
      <c r="H535" s="398">
        <f>SUM(H536:H536)</f>
        <v>1095298</v>
      </c>
      <c r="I535" s="398">
        <f t="shared" ref="I535:J535" si="194">SUM(I536:I536)</f>
        <v>968781</v>
      </c>
      <c r="J535" s="398">
        <f t="shared" si="194"/>
        <v>968781</v>
      </c>
    </row>
    <row r="536" spans="1:10" ht="48.75" customHeight="1" x14ac:dyDescent="0.25">
      <c r="A536" s="84" t="s">
        <v>75</v>
      </c>
      <c r="B536" s="2" t="s">
        <v>35</v>
      </c>
      <c r="C536" s="2" t="s">
        <v>20</v>
      </c>
      <c r="D536" s="218" t="s">
        <v>215</v>
      </c>
      <c r="E536" s="219" t="s">
        <v>447</v>
      </c>
      <c r="F536" s="220" t="s">
        <v>364</v>
      </c>
      <c r="G536" s="2" t="s">
        <v>13</v>
      </c>
      <c r="H536" s="400">
        <f>SUM(прил4!I814)</f>
        <v>1095298</v>
      </c>
      <c r="I536" s="400">
        <f>SUM(прил4!J814)</f>
        <v>968781</v>
      </c>
      <c r="J536" s="400">
        <f>SUM(прил4!K814)</f>
        <v>968781</v>
      </c>
    </row>
    <row r="537" spans="1:10" ht="31.5" customHeight="1" x14ac:dyDescent="0.25">
      <c r="A537" s="102" t="s">
        <v>98</v>
      </c>
      <c r="B537" s="28" t="s">
        <v>35</v>
      </c>
      <c r="C537" s="28" t="s">
        <v>20</v>
      </c>
      <c r="D537" s="215" t="s">
        <v>362</v>
      </c>
      <c r="E537" s="216" t="s">
        <v>359</v>
      </c>
      <c r="F537" s="217" t="s">
        <v>360</v>
      </c>
      <c r="G537" s="28"/>
      <c r="H537" s="397">
        <f>SUM(H538)</f>
        <v>7000</v>
      </c>
      <c r="I537" s="397">
        <f t="shared" ref="I537:J540" si="195">SUM(I538)</f>
        <v>4750</v>
      </c>
      <c r="J537" s="397">
        <f t="shared" si="195"/>
        <v>4750</v>
      </c>
    </row>
    <row r="538" spans="1:10" ht="48.75" customHeight="1" x14ac:dyDescent="0.25">
      <c r="A538" s="103" t="s">
        <v>109</v>
      </c>
      <c r="B538" s="2" t="s">
        <v>35</v>
      </c>
      <c r="C538" s="2" t="s">
        <v>20</v>
      </c>
      <c r="D538" s="218" t="s">
        <v>171</v>
      </c>
      <c r="E538" s="219" t="s">
        <v>359</v>
      </c>
      <c r="F538" s="220" t="s">
        <v>360</v>
      </c>
      <c r="G538" s="44"/>
      <c r="H538" s="398">
        <f>SUM(H539)</f>
        <v>7000</v>
      </c>
      <c r="I538" s="398">
        <f t="shared" si="195"/>
        <v>4750</v>
      </c>
      <c r="J538" s="398">
        <f t="shared" si="195"/>
        <v>4750</v>
      </c>
    </row>
    <row r="539" spans="1:10" ht="48.75" customHeight="1" x14ac:dyDescent="0.25">
      <c r="A539" s="103" t="s">
        <v>366</v>
      </c>
      <c r="B539" s="2" t="s">
        <v>35</v>
      </c>
      <c r="C539" s="2" t="s">
        <v>20</v>
      </c>
      <c r="D539" s="218" t="s">
        <v>171</v>
      </c>
      <c r="E539" s="219" t="s">
        <v>10</v>
      </c>
      <c r="F539" s="220" t="s">
        <v>360</v>
      </c>
      <c r="G539" s="44"/>
      <c r="H539" s="398">
        <f>SUM(H540)</f>
        <v>7000</v>
      </c>
      <c r="I539" s="398">
        <f t="shared" si="195"/>
        <v>4750</v>
      </c>
      <c r="J539" s="398">
        <f t="shared" si="195"/>
        <v>4750</v>
      </c>
    </row>
    <row r="540" spans="1:10" ht="15.75" customHeight="1" x14ac:dyDescent="0.25">
      <c r="A540" s="103" t="s">
        <v>100</v>
      </c>
      <c r="B540" s="2" t="s">
        <v>35</v>
      </c>
      <c r="C540" s="2" t="s">
        <v>20</v>
      </c>
      <c r="D540" s="218" t="s">
        <v>171</v>
      </c>
      <c r="E540" s="219" t="s">
        <v>10</v>
      </c>
      <c r="F540" s="220" t="s">
        <v>365</v>
      </c>
      <c r="G540" s="44"/>
      <c r="H540" s="398">
        <f>SUM(H541)</f>
        <v>7000</v>
      </c>
      <c r="I540" s="398">
        <f t="shared" si="195"/>
        <v>4750</v>
      </c>
      <c r="J540" s="398">
        <f t="shared" si="195"/>
        <v>4750</v>
      </c>
    </row>
    <row r="541" spans="1:10" ht="32.25" customHeight="1" x14ac:dyDescent="0.25">
      <c r="A541" s="110" t="s">
        <v>505</v>
      </c>
      <c r="B541" s="2" t="s">
        <v>35</v>
      </c>
      <c r="C541" s="2" t="s">
        <v>20</v>
      </c>
      <c r="D541" s="218" t="s">
        <v>171</v>
      </c>
      <c r="E541" s="219" t="s">
        <v>10</v>
      </c>
      <c r="F541" s="220" t="s">
        <v>365</v>
      </c>
      <c r="G541" s="2" t="s">
        <v>16</v>
      </c>
      <c r="H541" s="400">
        <f>SUM(прил4!I819)</f>
        <v>7000</v>
      </c>
      <c r="I541" s="400">
        <f>SUM(прил4!J819)</f>
        <v>4750</v>
      </c>
      <c r="J541" s="400">
        <f>SUM(прил4!K819)</f>
        <v>4750</v>
      </c>
    </row>
    <row r="542" spans="1:10" ht="17.25" customHeight="1" x14ac:dyDescent="0.25">
      <c r="A542" s="373" t="s">
        <v>529</v>
      </c>
      <c r="B542" s="130" t="s">
        <v>32</v>
      </c>
      <c r="C542" s="39"/>
      <c r="D542" s="245"/>
      <c r="E542" s="246"/>
      <c r="F542" s="247"/>
      <c r="G542" s="16"/>
      <c r="H542" s="446">
        <f>SUM(H543)</f>
        <v>145583</v>
      </c>
      <c r="I542" s="446">
        <f t="shared" ref="I542:J546" si="196">SUM(I543)</f>
        <v>145583</v>
      </c>
      <c r="J542" s="446">
        <f t="shared" si="196"/>
        <v>145583</v>
      </c>
    </row>
    <row r="543" spans="1:10" ht="16.5" customHeight="1" x14ac:dyDescent="0.25">
      <c r="A543" s="367" t="s">
        <v>530</v>
      </c>
      <c r="B543" s="55" t="s">
        <v>32</v>
      </c>
      <c r="C543" s="23" t="s">
        <v>29</v>
      </c>
      <c r="D543" s="212"/>
      <c r="E543" s="213"/>
      <c r="F543" s="214"/>
      <c r="G543" s="23"/>
      <c r="H543" s="404">
        <f>SUM(H544)</f>
        <v>145583</v>
      </c>
      <c r="I543" s="404">
        <f t="shared" si="196"/>
        <v>145583</v>
      </c>
      <c r="J543" s="404">
        <f t="shared" si="196"/>
        <v>145583</v>
      </c>
    </row>
    <row r="544" spans="1:10" ht="16.5" customHeight="1" x14ac:dyDescent="0.25">
      <c r="A544" s="75" t="s">
        <v>164</v>
      </c>
      <c r="B544" s="28" t="s">
        <v>32</v>
      </c>
      <c r="C544" s="30" t="s">
        <v>29</v>
      </c>
      <c r="D544" s="221" t="s">
        <v>183</v>
      </c>
      <c r="E544" s="222" t="s">
        <v>359</v>
      </c>
      <c r="F544" s="223" t="s">
        <v>360</v>
      </c>
      <c r="G544" s="28"/>
      <c r="H544" s="397">
        <f>SUM(H545)</f>
        <v>145583</v>
      </c>
      <c r="I544" s="397">
        <f t="shared" si="196"/>
        <v>145583</v>
      </c>
      <c r="J544" s="397">
        <f t="shared" si="196"/>
        <v>145583</v>
      </c>
    </row>
    <row r="545" spans="1:10" ht="16.5" customHeight="1" x14ac:dyDescent="0.25">
      <c r="A545" s="84" t="s">
        <v>163</v>
      </c>
      <c r="B545" s="2" t="s">
        <v>32</v>
      </c>
      <c r="C545" s="337" t="s">
        <v>29</v>
      </c>
      <c r="D545" s="236" t="s">
        <v>184</v>
      </c>
      <c r="E545" s="237" t="s">
        <v>359</v>
      </c>
      <c r="F545" s="238" t="s">
        <v>360</v>
      </c>
      <c r="G545" s="2"/>
      <c r="H545" s="398">
        <f>SUM(H546)</f>
        <v>145583</v>
      </c>
      <c r="I545" s="398">
        <f t="shared" si="196"/>
        <v>145583</v>
      </c>
      <c r="J545" s="398">
        <f t="shared" si="196"/>
        <v>145583</v>
      </c>
    </row>
    <row r="546" spans="1:10" ht="30.75" customHeight="1" x14ac:dyDescent="0.25">
      <c r="A546" s="84" t="s">
        <v>590</v>
      </c>
      <c r="B546" s="2" t="s">
        <v>32</v>
      </c>
      <c r="C546" s="337" t="s">
        <v>29</v>
      </c>
      <c r="D546" s="236" t="s">
        <v>184</v>
      </c>
      <c r="E546" s="237" t="s">
        <v>359</v>
      </c>
      <c r="F546" s="345">
        <v>12700</v>
      </c>
      <c r="G546" s="2"/>
      <c r="H546" s="398">
        <f>SUM(H547)</f>
        <v>145583</v>
      </c>
      <c r="I546" s="398">
        <f t="shared" si="196"/>
        <v>145583</v>
      </c>
      <c r="J546" s="398">
        <f t="shared" si="196"/>
        <v>145583</v>
      </c>
    </row>
    <row r="547" spans="1:10" ht="31.5" customHeight="1" x14ac:dyDescent="0.25">
      <c r="A547" s="84" t="s">
        <v>505</v>
      </c>
      <c r="B547" s="2" t="s">
        <v>32</v>
      </c>
      <c r="C547" s="337" t="s">
        <v>29</v>
      </c>
      <c r="D547" s="236" t="s">
        <v>184</v>
      </c>
      <c r="E547" s="237" t="s">
        <v>359</v>
      </c>
      <c r="F547" s="345">
        <v>12700</v>
      </c>
      <c r="G547" s="2" t="s">
        <v>16</v>
      </c>
      <c r="H547" s="400">
        <f>SUM(прил4!I353)</f>
        <v>145583</v>
      </c>
      <c r="I547" s="400">
        <f>SUM(прил4!J353)</f>
        <v>145583</v>
      </c>
      <c r="J547" s="400">
        <f>SUM(прил4!K353)</f>
        <v>145583</v>
      </c>
    </row>
    <row r="548" spans="1:10" ht="15.75" x14ac:dyDescent="0.25">
      <c r="A548" s="74" t="s">
        <v>37</v>
      </c>
      <c r="B548" s="39">
        <v>10</v>
      </c>
      <c r="C548" s="39"/>
      <c r="D548" s="245"/>
      <c r="E548" s="246"/>
      <c r="F548" s="247"/>
      <c r="G548" s="15"/>
      <c r="H548" s="446">
        <f>SUM(H549,H555,H596,H625)</f>
        <v>39840643</v>
      </c>
      <c r="I548" s="446">
        <f>SUM(I549,I555,I596,I625)</f>
        <v>26480182</v>
      </c>
      <c r="J548" s="446">
        <f>SUM(J549,J555,J596,J625)</f>
        <v>29296747</v>
      </c>
    </row>
    <row r="549" spans="1:10" ht="15.75" x14ac:dyDescent="0.25">
      <c r="A549" s="86" t="s">
        <v>38</v>
      </c>
      <c r="B549" s="40">
        <v>10</v>
      </c>
      <c r="C549" s="23" t="s">
        <v>10</v>
      </c>
      <c r="D549" s="212"/>
      <c r="E549" s="213"/>
      <c r="F549" s="214"/>
      <c r="G549" s="22"/>
      <c r="H549" s="404">
        <f>SUM(H550)</f>
        <v>2279154</v>
      </c>
      <c r="I549" s="404">
        <f t="shared" ref="I549:J553" si="197">SUM(I550)</f>
        <v>3092460</v>
      </c>
      <c r="J549" s="404">
        <f t="shared" si="197"/>
        <v>3092460</v>
      </c>
    </row>
    <row r="550" spans="1:10" ht="32.25" customHeight="1" x14ac:dyDescent="0.25">
      <c r="A550" s="75" t="s">
        <v>103</v>
      </c>
      <c r="B550" s="30">
        <v>10</v>
      </c>
      <c r="C550" s="28" t="s">
        <v>10</v>
      </c>
      <c r="D550" s="215" t="s">
        <v>168</v>
      </c>
      <c r="E550" s="216" t="s">
        <v>359</v>
      </c>
      <c r="F550" s="217" t="s">
        <v>360</v>
      </c>
      <c r="G550" s="28"/>
      <c r="H550" s="397">
        <f>SUM(H551)</f>
        <v>2279154</v>
      </c>
      <c r="I550" s="397">
        <f t="shared" si="197"/>
        <v>3092460</v>
      </c>
      <c r="J550" s="397">
        <f t="shared" si="197"/>
        <v>3092460</v>
      </c>
    </row>
    <row r="551" spans="1:10" ht="48.75" customHeight="1" x14ac:dyDescent="0.25">
      <c r="A551" s="3" t="s">
        <v>149</v>
      </c>
      <c r="B551" s="337">
        <v>10</v>
      </c>
      <c r="C551" s="2" t="s">
        <v>10</v>
      </c>
      <c r="D551" s="218" t="s">
        <v>170</v>
      </c>
      <c r="E551" s="219" t="s">
        <v>359</v>
      </c>
      <c r="F551" s="220" t="s">
        <v>360</v>
      </c>
      <c r="G551" s="2"/>
      <c r="H551" s="398">
        <f>SUM(H552)</f>
        <v>2279154</v>
      </c>
      <c r="I551" s="398">
        <f t="shared" si="197"/>
        <v>3092460</v>
      </c>
      <c r="J551" s="398">
        <f t="shared" si="197"/>
        <v>3092460</v>
      </c>
    </row>
    <row r="552" spans="1:10" ht="33.75" customHeight="1" x14ac:dyDescent="0.25">
      <c r="A552" s="3" t="s">
        <v>448</v>
      </c>
      <c r="B552" s="337">
        <v>10</v>
      </c>
      <c r="C552" s="2" t="s">
        <v>10</v>
      </c>
      <c r="D552" s="218" t="s">
        <v>170</v>
      </c>
      <c r="E552" s="219" t="s">
        <v>10</v>
      </c>
      <c r="F552" s="220" t="s">
        <v>360</v>
      </c>
      <c r="G552" s="2"/>
      <c r="H552" s="398">
        <f>SUM(H553)</f>
        <v>2279154</v>
      </c>
      <c r="I552" s="398">
        <f t="shared" si="197"/>
        <v>3092460</v>
      </c>
      <c r="J552" s="398">
        <f t="shared" si="197"/>
        <v>3092460</v>
      </c>
    </row>
    <row r="553" spans="1:10" ht="18.75" customHeight="1" x14ac:dyDescent="0.25">
      <c r="A553" s="3" t="s">
        <v>150</v>
      </c>
      <c r="B553" s="337">
        <v>10</v>
      </c>
      <c r="C553" s="2" t="s">
        <v>10</v>
      </c>
      <c r="D553" s="218" t="s">
        <v>170</v>
      </c>
      <c r="E553" s="219" t="s">
        <v>10</v>
      </c>
      <c r="F553" s="220" t="s">
        <v>551</v>
      </c>
      <c r="G553" s="2"/>
      <c r="H553" s="398">
        <f>SUM(H554)</f>
        <v>2279154</v>
      </c>
      <c r="I553" s="398">
        <f t="shared" si="197"/>
        <v>3092460</v>
      </c>
      <c r="J553" s="398">
        <f t="shared" si="197"/>
        <v>3092460</v>
      </c>
    </row>
    <row r="554" spans="1:10" ht="17.25" customHeight="1" x14ac:dyDescent="0.25">
      <c r="A554" s="3" t="s">
        <v>40</v>
      </c>
      <c r="B554" s="337">
        <v>10</v>
      </c>
      <c r="C554" s="2" t="s">
        <v>10</v>
      </c>
      <c r="D554" s="218" t="s">
        <v>170</v>
      </c>
      <c r="E554" s="219" t="s">
        <v>10</v>
      </c>
      <c r="F554" s="220" t="s">
        <v>551</v>
      </c>
      <c r="G554" s="2" t="s">
        <v>39</v>
      </c>
      <c r="H554" s="399">
        <f>SUM(прил4!I835)</f>
        <v>2279154</v>
      </c>
      <c r="I554" s="399">
        <f>SUM(прил4!J835)</f>
        <v>3092460</v>
      </c>
      <c r="J554" s="399">
        <f>SUM(прил4!K835)</f>
        <v>3092460</v>
      </c>
    </row>
    <row r="555" spans="1:10" ht="15.75" x14ac:dyDescent="0.25">
      <c r="A555" s="86" t="s">
        <v>41</v>
      </c>
      <c r="B555" s="40">
        <v>10</v>
      </c>
      <c r="C555" s="23" t="s">
        <v>15</v>
      </c>
      <c r="D555" s="212"/>
      <c r="E555" s="213"/>
      <c r="F555" s="214"/>
      <c r="G555" s="22"/>
      <c r="H555" s="404">
        <f>SUM(H556,H571)</f>
        <v>4851078</v>
      </c>
      <c r="I555" s="404">
        <f>SUM(I556,I571)</f>
        <v>5080515</v>
      </c>
      <c r="J555" s="404">
        <f>SUM(J556,J571)</f>
        <v>5080515</v>
      </c>
    </row>
    <row r="556" spans="1:10" ht="33" customHeight="1" x14ac:dyDescent="0.25">
      <c r="A556" s="75" t="s">
        <v>103</v>
      </c>
      <c r="B556" s="30">
        <v>10</v>
      </c>
      <c r="C556" s="28" t="s">
        <v>15</v>
      </c>
      <c r="D556" s="215" t="s">
        <v>168</v>
      </c>
      <c r="E556" s="216" t="s">
        <v>359</v>
      </c>
      <c r="F556" s="217" t="s">
        <v>360</v>
      </c>
      <c r="G556" s="28"/>
      <c r="H556" s="397">
        <f>SUM(H557)</f>
        <v>4190794</v>
      </c>
      <c r="I556" s="397">
        <f t="shared" ref="I556:J557" si="198">SUM(I557)</f>
        <v>4420231</v>
      </c>
      <c r="J556" s="397">
        <f t="shared" si="198"/>
        <v>4420231</v>
      </c>
    </row>
    <row r="557" spans="1:10" ht="50.25" customHeight="1" x14ac:dyDescent="0.25">
      <c r="A557" s="3" t="s">
        <v>149</v>
      </c>
      <c r="B557" s="337">
        <v>10</v>
      </c>
      <c r="C557" s="2" t="s">
        <v>15</v>
      </c>
      <c r="D557" s="218" t="s">
        <v>170</v>
      </c>
      <c r="E557" s="219" t="s">
        <v>359</v>
      </c>
      <c r="F557" s="220" t="s">
        <v>360</v>
      </c>
      <c r="G557" s="2"/>
      <c r="H557" s="398">
        <f>SUM(H558)</f>
        <v>4190794</v>
      </c>
      <c r="I557" s="398">
        <f t="shared" si="198"/>
        <v>4420231</v>
      </c>
      <c r="J557" s="398">
        <f t="shared" si="198"/>
        <v>4420231</v>
      </c>
    </row>
    <row r="558" spans="1:10" ht="33" customHeight="1" x14ac:dyDescent="0.25">
      <c r="A558" s="3" t="s">
        <v>448</v>
      </c>
      <c r="B558" s="337">
        <v>10</v>
      </c>
      <c r="C558" s="2" t="s">
        <v>15</v>
      </c>
      <c r="D558" s="218" t="s">
        <v>170</v>
      </c>
      <c r="E558" s="219" t="s">
        <v>10</v>
      </c>
      <c r="F558" s="220" t="s">
        <v>360</v>
      </c>
      <c r="G558" s="2"/>
      <c r="H558" s="398">
        <f>SUM(H559+H562+H565+H568)</f>
        <v>4190794</v>
      </c>
      <c r="I558" s="398">
        <f t="shared" ref="I558:J558" si="199">SUM(I559+I562+I565+I568)</f>
        <v>4420231</v>
      </c>
      <c r="J558" s="398">
        <f t="shared" si="199"/>
        <v>4420231</v>
      </c>
    </row>
    <row r="559" spans="1:10" ht="31.5" customHeight="1" x14ac:dyDescent="0.25">
      <c r="A559" s="84" t="s">
        <v>844</v>
      </c>
      <c r="B559" s="337">
        <v>10</v>
      </c>
      <c r="C559" s="2" t="s">
        <v>15</v>
      </c>
      <c r="D559" s="218" t="s">
        <v>170</v>
      </c>
      <c r="E559" s="219" t="s">
        <v>10</v>
      </c>
      <c r="F559" s="220" t="s">
        <v>450</v>
      </c>
      <c r="G559" s="2"/>
      <c r="H559" s="398">
        <f>SUM(H560:H561)</f>
        <v>48856</v>
      </c>
      <c r="I559" s="398">
        <f t="shared" ref="I559:J559" si="200">SUM(I560:I561)</f>
        <v>48856</v>
      </c>
      <c r="J559" s="398">
        <f t="shared" si="200"/>
        <v>48856</v>
      </c>
    </row>
    <row r="560" spans="1:10" ht="18" customHeight="1" x14ac:dyDescent="0.25">
      <c r="A560" s="89" t="s">
        <v>505</v>
      </c>
      <c r="B560" s="337">
        <v>10</v>
      </c>
      <c r="C560" s="2" t="s">
        <v>15</v>
      </c>
      <c r="D560" s="218" t="s">
        <v>170</v>
      </c>
      <c r="E560" s="219" t="s">
        <v>10</v>
      </c>
      <c r="F560" s="220" t="s">
        <v>450</v>
      </c>
      <c r="G560" s="2" t="s">
        <v>16</v>
      </c>
      <c r="H560" s="400">
        <f>SUM(прил4!I841)</f>
        <v>650</v>
      </c>
      <c r="I560" s="400">
        <f>SUM(прил4!J841)</f>
        <v>650</v>
      </c>
      <c r="J560" s="400">
        <f>SUM(прил4!K841)</f>
        <v>650</v>
      </c>
    </row>
    <row r="561" spans="1:10" ht="16.5" customHeight="1" x14ac:dyDescent="0.25">
      <c r="A561" s="3" t="s">
        <v>40</v>
      </c>
      <c r="B561" s="337">
        <v>10</v>
      </c>
      <c r="C561" s="2" t="s">
        <v>15</v>
      </c>
      <c r="D561" s="218" t="s">
        <v>170</v>
      </c>
      <c r="E561" s="219" t="s">
        <v>10</v>
      </c>
      <c r="F561" s="220" t="s">
        <v>450</v>
      </c>
      <c r="G561" s="2" t="s">
        <v>39</v>
      </c>
      <c r="H561" s="399">
        <f>SUM(прил4!I842)</f>
        <v>48206</v>
      </c>
      <c r="I561" s="399">
        <f>SUM(прил4!J842)</f>
        <v>48206</v>
      </c>
      <c r="J561" s="399">
        <f>SUM(прил4!K842)</f>
        <v>48206</v>
      </c>
    </row>
    <row r="562" spans="1:10" ht="32.25" customHeight="1" x14ac:dyDescent="0.25">
      <c r="A562" s="84" t="s">
        <v>845</v>
      </c>
      <c r="B562" s="337">
        <v>10</v>
      </c>
      <c r="C562" s="2" t="s">
        <v>15</v>
      </c>
      <c r="D562" s="218" t="s">
        <v>170</v>
      </c>
      <c r="E562" s="219" t="s">
        <v>10</v>
      </c>
      <c r="F562" s="220" t="s">
        <v>451</v>
      </c>
      <c r="G562" s="2"/>
      <c r="H562" s="398">
        <f>SUM(H563:H564)</f>
        <v>139521</v>
      </c>
      <c r="I562" s="398">
        <f t="shared" ref="I562:J562" si="201">SUM(I563:I564)</f>
        <v>368958</v>
      </c>
      <c r="J562" s="398">
        <f t="shared" si="201"/>
        <v>368958</v>
      </c>
    </row>
    <row r="563" spans="1:10" s="78" customFormat="1" ht="32.25" customHeight="1" x14ac:dyDescent="0.25">
      <c r="A563" s="89" t="s">
        <v>505</v>
      </c>
      <c r="B563" s="337">
        <v>10</v>
      </c>
      <c r="C563" s="2" t="s">
        <v>15</v>
      </c>
      <c r="D563" s="218" t="s">
        <v>170</v>
      </c>
      <c r="E563" s="219" t="s">
        <v>10</v>
      </c>
      <c r="F563" s="220" t="s">
        <v>451</v>
      </c>
      <c r="G563" s="77" t="s">
        <v>16</v>
      </c>
      <c r="H563" s="403">
        <f>SUM(прил4!I844)</f>
        <v>2424</v>
      </c>
      <c r="I563" s="403">
        <f>SUM(прил4!J844)</f>
        <v>2424</v>
      </c>
      <c r="J563" s="403">
        <f>SUM(прил4!K844)</f>
        <v>2424</v>
      </c>
    </row>
    <row r="564" spans="1:10" ht="15.75" x14ac:dyDescent="0.25">
      <c r="A564" s="3" t="s">
        <v>40</v>
      </c>
      <c r="B564" s="337">
        <v>10</v>
      </c>
      <c r="C564" s="2" t="s">
        <v>15</v>
      </c>
      <c r="D564" s="218" t="s">
        <v>170</v>
      </c>
      <c r="E564" s="219" t="s">
        <v>10</v>
      </c>
      <c r="F564" s="220" t="s">
        <v>451</v>
      </c>
      <c r="G564" s="2" t="s">
        <v>39</v>
      </c>
      <c r="H564" s="400">
        <f>SUM(прил4!I845)</f>
        <v>137097</v>
      </c>
      <c r="I564" s="400">
        <f>SUM(прил4!J845)</f>
        <v>366534</v>
      </c>
      <c r="J564" s="400">
        <f>SUM(прил4!K845)</f>
        <v>366534</v>
      </c>
    </row>
    <row r="565" spans="1:10" ht="15.75" x14ac:dyDescent="0.25">
      <c r="A565" s="83" t="s">
        <v>846</v>
      </c>
      <c r="B565" s="337">
        <v>10</v>
      </c>
      <c r="C565" s="2" t="s">
        <v>15</v>
      </c>
      <c r="D565" s="218" t="s">
        <v>170</v>
      </c>
      <c r="E565" s="219" t="s">
        <v>10</v>
      </c>
      <c r="F565" s="220" t="s">
        <v>452</v>
      </c>
      <c r="G565" s="2"/>
      <c r="H565" s="398">
        <f>SUM(H566:H567)</f>
        <v>3744297</v>
      </c>
      <c r="I565" s="398">
        <f t="shared" ref="I565:J565" si="202">SUM(I566:I567)</f>
        <v>3744297</v>
      </c>
      <c r="J565" s="398">
        <f t="shared" si="202"/>
        <v>3744297</v>
      </c>
    </row>
    <row r="566" spans="1:10" ht="31.5" x14ac:dyDescent="0.25">
      <c r="A566" s="89" t="s">
        <v>505</v>
      </c>
      <c r="B566" s="337">
        <v>10</v>
      </c>
      <c r="C566" s="2" t="s">
        <v>15</v>
      </c>
      <c r="D566" s="218" t="s">
        <v>170</v>
      </c>
      <c r="E566" s="219" t="s">
        <v>10</v>
      </c>
      <c r="F566" s="220" t="s">
        <v>452</v>
      </c>
      <c r="G566" s="2" t="s">
        <v>16</v>
      </c>
      <c r="H566" s="400">
        <f>SUM(прил4!I847)</f>
        <v>33370</v>
      </c>
      <c r="I566" s="400">
        <f>SUM(прил4!J847)</f>
        <v>33370</v>
      </c>
      <c r="J566" s="400">
        <f>SUM(прил4!K847)</f>
        <v>33370</v>
      </c>
    </row>
    <row r="567" spans="1:10" ht="15.75" customHeight="1" x14ac:dyDescent="0.25">
      <c r="A567" s="3" t="s">
        <v>40</v>
      </c>
      <c r="B567" s="337">
        <v>10</v>
      </c>
      <c r="C567" s="2" t="s">
        <v>15</v>
      </c>
      <c r="D567" s="218" t="s">
        <v>170</v>
      </c>
      <c r="E567" s="219" t="s">
        <v>10</v>
      </c>
      <c r="F567" s="220" t="s">
        <v>452</v>
      </c>
      <c r="G567" s="2" t="s">
        <v>39</v>
      </c>
      <c r="H567" s="399">
        <f>SUM(прил4!I848)</f>
        <v>3710927</v>
      </c>
      <c r="I567" s="399">
        <f>SUM(прил4!J848)</f>
        <v>3710927</v>
      </c>
      <c r="J567" s="399">
        <f>SUM(прил4!K848)</f>
        <v>3710927</v>
      </c>
    </row>
    <row r="568" spans="1:10" ht="15.75" x14ac:dyDescent="0.25">
      <c r="A568" s="84" t="s">
        <v>847</v>
      </c>
      <c r="B568" s="337">
        <v>10</v>
      </c>
      <c r="C568" s="2" t="s">
        <v>15</v>
      </c>
      <c r="D568" s="218" t="s">
        <v>170</v>
      </c>
      <c r="E568" s="219" t="s">
        <v>10</v>
      </c>
      <c r="F568" s="220" t="s">
        <v>453</v>
      </c>
      <c r="G568" s="2"/>
      <c r="H568" s="398">
        <f>SUM(H569:H570)</f>
        <v>258120</v>
      </c>
      <c r="I568" s="398">
        <f t="shared" ref="I568:J568" si="203">SUM(I569:I570)</f>
        <v>258120</v>
      </c>
      <c r="J568" s="398">
        <f t="shared" si="203"/>
        <v>258120</v>
      </c>
    </row>
    <row r="569" spans="1:10" ht="31.5" x14ac:dyDescent="0.25">
      <c r="A569" s="89" t="s">
        <v>505</v>
      </c>
      <c r="B569" s="337">
        <v>10</v>
      </c>
      <c r="C569" s="2" t="s">
        <v>15</v>
      </c>
      <c r="D569" s="218" t="s">
        <v>170</v>
      </c>
      <c r="E569" s="219" t="s">
        <v>10</v>
      </c>
      <c r="F569" s="220" t="s">
        <v>453</v>
      </c>
      <c r="G569" s="2" t="s">
        <v>16</v>
      </c>
      <c r="H569" s="400">
        <f>SUM(прил4!I850)</f>
        <v>2720</v>
      </c>
      <c r="I569" s="400">
        <f>SUM(прил4!J850)</f>
        <v>2720</v>
      </c>
      <c r="J569" s="400">
        <f>SUM(прил4!K850)</f>
        <v>2720</v>
      </c>
    </row>
    <row r="570" spans="1:10" ht="18" customHeight="1" x14ac:dyDescent="0.25">
      <c r="A570" s="3" t="s">
        <v>40</v>
      </c>
      <c r="B570" s="337">
        <v>10</v>
      </c>
      <c r="C570" s="2" t="s">
        <v>15</v>
      </c>
      <c r="D570" s="218" t="s">
        <v>170</v>
      </c>
      <c r="E570" s="219" t="s">
        <v>10</v>
      </c>
      <c r="F570" s="220" t="s">
        <v>453</v>
      </c>
      <c r="G570" s="2" t="s">
        <v>39</v>
      </c>
      <c r="H570" s="400">
        <f>SUM(прил4!I851)</f>
        <v>255400</v>
      </c>
      <c r="I570" s="400">
        <f>SUM(прил4!J851)</f>
        <v>255400</v>
      </c>
      <c r="J570" s="400">
        <f>SUM(прил4!K851)</f>
        <v>255400</v>
      </c>
    </row>
    <row r="571" spans="1:10" ht="30" customHeight="1" x14ac:dyDescent="0.25">
      <c r="A571" s="75" t="s">
        <v>131</v>
      </c>
      <c r="B571" s="30">
        <v>10</v>
      </c>
      <c r="C571" s="28" t="s">
        <v>15</v>
      </c>
      <c r="D571" s="215" t="s">
        <v>417</v>
      </c>
      <c r="E571" s="216" t="s">
        <v>359</v>
      </c>
      <c r="F571" s="217" t="s">
        <v>360</v>
      </c>
      <c r="G571" s="28"/>
      <c r="H571" s="397">
        <f>SUM(H572,H587)</f>
        <v>660284</v>
      </c>
      <c r="I571" s="397">
        <f>SUM(I572,I587)</f>
        <v>660284</v>
      </c>
      <c r="J571" s="397">
        <f>SUM(J572,J587)</f>
        <v>660284</v>
      </c>
    </row>
    <row r="572" spans="1:10" ht="48" customHeight="1" x14ac:dyDescent="0.25">
      <c r="A572" s="84" t="s">
        <v>132</v>
      </c>
      <c r="B572" s="337">
        <v>10</v>
      </c>
      <c r="C572" s="2" t="s">
        <v>15</v>
      </c>
      <c r="D572" s="218" t="s">
        <v>203</v>
      </c>
      <c r="E572" s="219" t="s">
        <v>359</v>
      </c>
      <c r="F572" s="220" t="s">
        <v>360</v>
      </c>
      <c r="G572" s="2"/>
      <c r="H572" s="398">
        <f>SUM(H573+H580)</f>
        <v>646197</v>
      </c>
      <c r="I572" s="398">
        <f>SUM(I573+I580)</f>
        <v>646197</v>
      </c>
      <c r="J572" s="398">
        <f>SUM(J573+J580)</f>
        <v>646197</v>
      </c>
    </row>
    <row r="573" spans="1:10" ht="18" customHeight="1" x14ac:dyDescent="0.25">
      <c r="A573" s="84" t="s">
        <v>418</v>
      </c>
      <c r="B573" s="337">
        <v>10</v>
      </c>
      <c r="C573" s="2" t="s">
        <v>15</v>
      </c>
      <c r="D573" s="218" t="s">
        <v>203</v>
      </c>
      <c r="E573" s="219" t="s">
        <v>10</v>
      </c>
      <c r="F573" s="220" t="s">
        <v>360</v>
      </c>
      <c r="G573" s="2"/>
      <c r="H573" s="398">
        <f>SUM(H574+H576+H578)</f>
        <v>200338</v>
      </c>
      <c r="I573" s="398">
        <f t="shared" ref="I573:J573" si="204">SUM(I574+I576+I578)</f>
        <v>200338</v>
      </c>
      <c r="J573" s="398">
        <f t="shared" si="204"/>
        <v>200338</v>
      </c>
    </row>
    <row r="574" spans="1:10" ht="31.5" customHeight="1" x14ac:dyDescent="0.25">
      <c r="A574" s="101" t="s">
        <v>512</v>
      </c>
      <c r="B574" s="337">
        <v>10</v>
      </c>
      <c r="C574" s="2" t="s">
        <v>15</v>
      </c>
      <c r="D574" s="218" t="s">
        <v>203</v>
      </c>
      <c r="E574" s="219" t="s">
        <v>10</v>
      </c>
      <c r="F574" s="220" t="s">
        <v>511</v>
      </c>
      <c r="G574" s="2"/>
      <c r="H574" s="398">
        <f>SUM(H575)</f>
        <v>20500</v>
      </c>
      <c r="I574" s="398">
        <f t="shared" ref="I574:J574" si="205">SUM(I575)</f>
        <v>20500</v>
      </c>
      <c r="J574" s="398">
        <f t="shared" si="205"/>
        <v>20500</v>
      </c>
    </row>
    <row r="575" spans="1:10" ht="18" customHeight="1" x14ac:dyDescent="0.25">
      <c r="A575" s="61" t="s">
        <v>40</v>
      </c>
      <c r="B575" s="337">
        <v>10</v>
      </c>
      <c r="C575" s="2" t="s">
        <v>15</v>
      </c>
      <c r="D575" s="218" t="s">
        <v>203</v>
      </c>
      <c r="E575" s="219" t="s">
        <v>10</v>
      </c>
      <c r="F575" s="220" t="s">
        <v>511</v>
      </c>
      <c r="G575" s="2" t="s">
        <v>39</v>
      </c>
      <c r="H575" s="400">
        <f>SUM(прил4!I696)</f>
        <v>20500</v>
      </c>
      <c r="I575" s="400">
        <f>SUM(прил4!J696)</f>
        <v>20500</v>
      </c>
      <c r="J575" s="400">
        <f>SUM(прил4!K696)</f>
        <v>20500</v>
      </c>
    </row>
    <row r="576" spans="1:10" ht="16.5" customHeight="1" x14ac:dyDescent="0.25">
      <c r="A576" s="3" t="s">
        <v>422</v>
      </c>
      <c r="B576" s="337">
        <v>10</v>
      </c>
      <c r="C576" s="2" t="s">
        <v>15</v>
      </c>
      <c r="D576" s="218" t="s">
        <v>203</v>
      </c>
      <c r="E576" s="219" t="s">
        <v>10</v>
      </c>
      <c r="F576" s="220" t="s">
        <v>423</v>
      </c>
      <c r="G576" s="2"/>
      <c r="H576" s="398">
        <f>SUM(H577)</f>
        <v>179838</v>
      </c>
      <c r="I576" s="398">
        <f t="shared" ref="I576:J576" si="206">SUM(I577)</f>
        <v>179838</v>
      </c>
      <c r="J576" s="398">
        <f t="shared" si="206"/>
        <v>179838</v>
      </c>
    </row>
    <row r="577" spans="1:10" ht="16.5" customHeight="1" x14ac:dyDescent="0.25">
      <c r="A577" s="3" t="s">
        <v>40</v>
      </c>
      <c r="B577" s="337">
        <v>10</v>
      </c>
      <c r="C577" s="2" t="s">
        <v>15</v>
      </c>
      <c r="D577" s="218" t="s">
        <v>203</v>
      </c>
      <c r="E577" s="219" t="s">
        <v>10</v>
      </c>
      <c r="F577" s="220" t="s">
        <v>423</v>
      </c>
      <c r="G577" s="2" t="s">
        <v>39</v>
      </c>
      <c r="H577" s="400">
        <f>SUM(прил4!I698)</f>
        <v>179838</v>
      </c>
      <c r="I577" s="400">
        <f>SUM(прил4!J698)</f>
        <v>179838</v>
      </c>
      <c r="J577" s="400">
        <f>SUM(прил4!K698)</f>
        <v>179838</v>
      </c>
    </row>
    <row r="578" spans="1:10" s="492" customFormat="1" ht="31.5" hidden="1" customHeight="1" x14ac:dyDescent="0.25">
      <c r="A578" s="380" t="s">
        <v>556</v>
      </c>
      <c r="B578" s="493">
        <v>10</v>
      </c>
      <c r="C578" s="2" t="s">
        <v>15</v>
      </c>
      <c r="D578" s="218" t="s">
        <v>203</v>
      </c>
      <c r="E578" s="219" t="s">
        <v>10</v>
      </c>
      <c r="F578" s="220" t="s">
        <v>555</v>
      </c>
      <c r="G578" s="2"/>
      <c r="H578" s="398">
        <f>SUM(H579)</f>
        <v>0</v>
      </c>
      <c r="I578" s="398">
        <f t="shared" ref="I578:J578" si="207">SUM(I579)</f>
        <v>0</v>
      </c>
      <c r="J578" s="398">
        <f t="shared" si="207"/>
        <v>0</v>
      </c>
    </row>
    <row r="579" spans="1:10" s="492" customFormat="1" ht="16.5" hidden="1" customHeight="1" x14ac:dyDescent="0.25">
      <c r="A579" s="3" t="s">
        <v>40</v>
      </c>
      <c r="B579" s="493">
        <v>10</v>
      </c>
      <c r="C579" s="2" t="s">
        <v>15</v>
      </c>
      <c r="D579" s="218" t="s">
        <v>203</v>
      </c>
      <c r="E579" s="219" t="s">
        <v>10</v>
      </c>
      <c r="F579" s="220" t="s">
        <v>555</v>
      </c>
      <c r="G579" s="2" t="s">
        <v>39</v>
      </c>
      <c r="H579" s="400">
        <f>SUM(прил4!I700)</f>
        <v>0</v>
      </c>
      <c r="I579" s="400">
        <f>SUM(прил4!J700)</f>
        <v>0</v>
      </c>
      <c r="J579" s="400">
        <f>SUM(прил4!K700)</f>
        <v>0</v>
      </c>
    </row>
    <row r="580" spans="1:10" ht="16.5" customHeight="1" x14ac:dyDescent="0.25">
      <c r="A580" s="3" t="s">
        <v>428</v>
      </c>
      <c r="B580" s="337">
        <v>10</v>
      </c>
      <c r="C580" s="2" t="s">
        <v>15</v>
      </c>
      <c r="D580" s="218" t="s">
        <v>203</v>
      </c>
      <c r="E580" s="219" t="s">
        <v>12</v>
      </c>
      <c r="F580" s="220" t="s">
        <v>360</v>
      </c>
      <c r="G580" s="2"/>
      <c r="H580" s="398">
        <f>SUM(H581+H583+H585)</f>
        <v>445859</v>
      </c>
      <c r="I580" s="398">
        <f t="shared" ref="I580:J580" si="208">SUM(I581+I583+I585)</f>
        <v>445859</v>
      </c>
      <c r="J580" s="398">
        <f t="shared" si="208"/>
        <v>445859</v>
      </c>
    </row>
    <row r="581" spans="1:10" ht="31.5" customHeight="1" x14ac:dyDescent="0.25">
      <c r="A581" s="101" t="s">
        <v>512</v>
      </c>
      <c r="B581" s="337">
        <v>10</v>
      </c>
      <c r="C581" s="2" t="s">
        <v>15</v>
      </c>
      <c r="D581" s="218" t="s">
        <v>203</v>
      </c>
      <c r="E581" s="219" t="s">
        <v>12</v>
      </c>
      <c r="F581" s="220" t="s">
        <v>511</v>
      </c>
      <c r="G581" s="2"/>
      <c r="H581" s="398">
        <f>SUM(H582)</f>
        <v>45450</v>
      </c>
      <c r="I581" s="398">
        <f t="shared" ref="I581:J581" si="209">SUM(I582)</f>
        <v>45450</v>
      </c>
      <c r="J581" s="398">
        <f t="shared" si="209"/>
        <v>45450</v>
      </c>
    </row>
    <row r="582" spans="1:10" ht="16.5" customHeight="1" x14ac:dyDescent="0.25">
      <c r="A582" s="61" t="s">
        <v>40</v>
      </c>
      <c r="B582" s="337">
        <v>10</v>
      </c>
      <c r="C582" s="2" t="s">
        <v>15</v>
      </c>
      <c r="D582" s="218" t="s">
        <v>203</v>
      </c>
      <c r="E582" s="219" t="s">
        <v>12</v>
      </c>
      <c r="F582" s="220" t="s">
        <v>511</v>
      </c>
      <c r="G582" s="2" t="s">
        <v>39</v>
      </c>
      <c r="H582" s="400">
        <f>SUM(прил4!I703)</f>
        <v>45450</v>
      </c>
      <c r="I582" s="400">
        <f>SUM(прил4!J703)</f>
        <v>45450</v>
      </c>
      <c r="J582" s="400">
        <f>SUM(прил4!K703)</f>
        <v>45450</v>
      </c>
    </row>
    <row r="583" spans="1:10" ht="32.25" customHeight="1" x14ac:dyDescent="0.25">
      <c r="A583" s="3" t="s">
        <v>422</v>
      </c>
      <c r="B583" s="337">
        <v>10</v>
      </c>
      <c r="C583" s="2" t="s">
        <v>15</v>
      </c>
      <c r="D583" s="218" t="s">
        <v>203</v>
      </c>
      <c r="E583" s="219" t="s">
        <v>12</v>
      </c>
      <c r="F583" s="220" t="s">
        <v>423</v>
      </c>
      <c r="G583" s="2"/>
      <c r="H583" s="398">
        <f>SUM(H584)</f>
        <v>400409</v>
      </c>
      <c r="I583" s="398">
        <f t="shared" ref="I583:J583" si="210">SUM(I584)</f>
        <v>400409</v>
      </c>
      <c r="J583" s="398">
        <f t="shared" si="210"/>
        <v>400409</v>
      </c>
    </row>
    <row r="584" spans="1:10" ht="16.5" customHeight="1" x14ac:dyDescent="0.25">
      <c r="A584" s="3" t="s">
        <v>40</v>
      </c>
      <c r="B584" s="337">
        <v>10</v>
      </c>
      <c r="C584" s="2" t="s">
        <v>15</v>
      </c>
      <c r="D584" s="218" t="s">
        <v>203</v>
      </c>
      <c r="E584" s="219" t="s">
        <v>12</v>
      </c>
      <c r="F584" s="220" t="s">
        <v>423</v>
      </c>
      <c r="G584" s="2" t="s">
        <v>39</v>
      </c>
      <c r="H584" s="400">
        <f>SUM(прил4!I705)</f>
        <v>400409</v>
      </c>
      <c r="I584" s="400">
        <f>SUM(прил4!J705)</f>
        <v>400409</v>
      </c>
      <c r="J584" s="400">
        <f>SUM(прил4!K705)</f>
        <v>400409</v>
      </c>
    </row>
    <row r="585" spans="1:10" ht="31.5" hidden="1" customHeight="1" x14ac:dyDescent="0.25">
      <c r="A585" s="380" t="s">
        <v>556</v>
      </c>
      <c r="B585" s="337">
        <v>10</v>
      </c>
      <c r="C585" s="2" t="s">
        <v>15</v>
      </c>
      <c r="D585" s="218" t="s">
        <v>203</v>
      </c>
      <c r="E585" s="219" t="s">
        <v>12</v>
      </c>
      <c r="F585" s="220" t="s">
        <v>555</v>
      </c>
      <c r="G585" s="2"/>
      <c r="H585" s="398">
        <f>SUM(H586)</f>
        <v>0</v>
      </c>
      <c r="I585" s="398">
        <f t="shared" ref="I585:J585" si="211">SUM(I586)</f>
        <v>0</v>
      </c>
      <c r="J585" s="398">
        <f t="shared" si="211"/>
        <v>0</v>
      </c>
    </row>
    <row r="586" spans="1:10" ht="16.5" hidden="1" customHeight="1" x14ac:dyDescent="0.25">
      <c r="A586" s="3" t="s">
        <v>40</v>
      </c>
      <c r="B586" s="337">
        <v>10</v>
      </c>
      <c r="C586" s="2" t="s">
        <v>15</v>
      </c>
      <c r="D586" s="218" t="s">
        <v>203</v>
      </c>
      <c r="E586" s="219" t="s">
        <v>12</v>
      </c>
      <c r="F586" s="220" t="s">
        <v>555</v>
      </c>
      <c r="G586" s="2" t="s">
        <v>39</v>
      </c>
      <c r="H586" s="400">
        <f>SUM(прил4!I707)</f>
        <v>0</v>
      </c>
      <c r="I586" s="400">
        <f>SUM(прил4!J707)</f>
        <v>0</v>
      </c>
      <c r="J586" s="400">
        <f>SUM(прил4!K707)</f>
        <v>0</v>
      </c>
    </row>
    <row r="587" spans="1:10" ht="48.75" customHeight="1" x14ac:dyDescent="0.25">
      <c r="A587" s="3" t="s">
        <v>135</v>
      </c>
      <c r="B587" s="337">
        <v>10</v>
      </c>
      <c r="C587" s="2" t="s">
        <v>15</v>
      </c>
      <c r="D587" s="218" t="s">
        <v>204</v>
      </c>
      <c r="E587" s="219" t="s">
        <v>359</v>
      </c>
      <c r="F587" s="220" t="s">
        <v>360</v>
      </c>
      <c r="G587" s="2"/>
      <c r="H587" s="398">
        <f>SUM(H588)</f>
        <v>14087</v>
      </c>
      <c r="I587" s="398">
        <f t="shared" ref="I587:J587" si="212">SUM(I588)</f>
        <v>14087</v>
      </c>
      <c r="J587" s="398">
        <f t="shared" si="212"/>
        <v>14087</v>
      </c>
    </row>
    <row r="588" spans="1:10" ht="32.25" customHeight="1" x14ac:dyDescent="0.25">
      <c r="A588" s="3" t="s">
        <v>431</v>
      </c>
      <c r="B588" s="337">
        <v>10</v>
      </c>
      <c r="C588" s="2" t="s">
        <v>15</v>
      </c>
      <c r="D588" s="218" t="s">
        <v>204</v>
      </c>
      <c r="E588" s="219" t="s">
        <v>10</v>
      </c>
      <c r="F588" s="220" t="s">
        <v>360</v>
      </c>
      <c r="G588" s="2"/>
      <c r="H588" s="398">
        <f>SUM(H589+H591+H594)</f>
        <v>14087</v>
      </c>
      <c r="I588" s="398">
        <f t="shared" ref="I588:J588" si="213">SUM(I589+I591+I594)</f>
        <v>14087</v>
      </c>
      <c r="J588" s="398">
        <f t="shared" si="213"/>
        <v>14087</v>
      </c>
    </row>
    <row r="589" spans="1:10" ht="32.25" customHeight="1" x14ac:dyDescent="0.25">
      <c r="A589" s="101" t="s">
        <v>512</v>
      </c>
      <c r="B589" s="337">
        <v>10</v>
      </c>
      <c r="C589" s="2" t="s">
        <v>15</v>
      </c>
      <c r="D589" s="218" t="s">
        <v>204</v>
      </c>
      <c r="E589" s="219" t="s">
        <v>10</v>
      </c>
      <c r="F589" s="220" t="s">
        <v>511</v>
      </c>
      <c r="G589" s="2"/>
      <c r="H589" s="398">
        <f>SUM(H590)</f>
        <v>1297</v>
      </c>
      <c r="I589" s="398">
        <f t="shared" ref="I589:J589" si="214">SUM(I590)</f>
        <v>1297</v>
      </c>
      <c r="J589" s="398">
        <f t="shared" si="214"/>
        <v>1297</v>
      </c>
    </row>
    <row r="590" spans="1:10" ht="33.75" customHeight="1" x14ac:dyDescent="0.25">
      <c r="A590" s="101" t="s">
        <v>722</v>
      </c>
      <c r="B590" s="337">
        <v>10</v>
      </c>
      <c r="C590" s="2" t="s">
        <v>15</v>
      </c>
      <c r="D590" s="218" t="s">
        <v>204</v>
      </c>
      <c r="E590" s="219" t="s">
        <v>10</v>
      </c>
      <c r="F590" s="220" t="s">
        <v>511</v>
      </c>
      <c r="G590" s="2" t="s">
        <v>723</v>
      </c>
      <c r="H590" s="400">
        <f>SUM(прил4!I711)</f>
        <v>1297</v>
      </c>
      <c r="I590" s="400">
        <f>SUM(прил4!J711)</f>
        <v>1297</v>
      </c>
      <c r="J590" s="400">
        <f>SUM(прил4!K711)</f>
        <v>1297</v>
      </c>
    </row>
    <row r="591" spans="1:10" ht="31.5" x14ac:dyDescent="0.25">
      <c r="A591" s="3" t="s">
        <v>422</v>
      </c>
      <c r="B591" s="337">
        <v>10</v>
      </c>
      <c r="C591" s="2" t="s">
        <v>15</v>
      </c>
      <c r="D591" s="218" t="s">
        <v>204</v>
      </c>
      <c r="E591" s="219" t="s">
        <v>10</v>
      </c>
      <c r="F591" s="220" t="s">
        <v>423</v>
      </c>
      <c r="G591" s="2"/>
      <c r="H591" s="398">
        <f>SUM(H592:H593)</f>
        <v>12790</v>
      </c>
      <c r="I591" s="398">
        <f t="shared" ref="I591:J591" si="215">SUM(I592:I593)</f>
        <v>12790</v>
      </c>
      <c r="J591" s="398">
        <f t="shared" si="215"/>
        <v>12790</v>
      </c>
    </row>
    <row r="592" spans="1:10" ht="15.75" hidden="1" x14ac:dyDescent="0.25">
      <c r="A592" s="3" t="s">
        <v>40</v>
      </c>
      <c r="B592" s="337">
        <v>10</v>
      </c>
      <c r="C592" s="2" t="s">
        <v>15</v>
      </c>
      <c r="D592" s="218" t="s">
        <v>204</v>
      </c>
      <c r="E592" s="219" t="s">
        <v>10</v>
      </c>
      <c r="F592" s="220" t="s">
        <v>423</v>
      </c>
      <c r="G592" s="2" t="s">
        <v>39</v>
      </c>
      <c r="H592" s="400">
        <f>SUM(прил4!I713)</f>
        <v>0</v>
      </c>
      <c r="I592" s="400">
        <f>SUM(прил4!J713)</f>
        <v>0</v>
      </c>
      <c r="J592" s="400">
        <f>SUM(прил4!K713)</f>
        <v>0</v>
      </c>
    </row>
    <row r="593" spans="1:10" s="608" customFormat="1" ht="31.5" x14ac:dyDescent="0.25">
      <c r="A593" s="101" t="s">
        <v>722</v>
      </c>
      <c r="B593" s="609">
        <v>10</v>
      </c>
      <c r="C593" s="2" t="s">
        <v>15</v>
      </c>
      <c r="D593" s="218" t="s">
        <v>204</v>
      </c>
      <c r="E593" s="219" t="s">
        <v>10</v>
      </c>
      <c r="F593" s="220" t="s">
        <v>423</v>
      </c>
      <c r="G593" s="2" t="s">
        <v>723</v>
      </c>
      <c r="H593" s="400">
        <f>SUM(прил4!I714)</f>
        <v>12790</v>
      </c>
      <c r="I593" s="400">
        <f>SUM(прил4!J714)</f>
        <v>12790</v>
      </c>
      <c r="J593" s="400">
        <f>SUM(прил4!K714)</f>
        <v>12790</v>
      </c>
    </row>
    <row r="594" spans="1:10" s="492" customFormat="1" ht="31.5" hidden="1" x14ac:dyDescent="0.25">
      <c r="A594" s="380" t="s">
        <v>556</v>
      </c>
      <c r="B594" s="493">
        <v>10</v>
      </c>
      <c r="C594" s="2" t="s">
        <v>15</v>
      </c>
      <c r="D594" s="218" t="s">
        <v>204</v>
      </c>
      <c r="E594" s="219" t="s">
        <v>10</v>
      </c>
      <c r="F594" s="220" t="s">
        <v>555</v>
      </c>
      <c r="G594" s="2"/>
      <c r="H594" s="398">
        <f>SUM(H595)</f>
        <v>0</v>
      </c>
      <c r="I594" s="398">
        <f t="shared" ref="I594:J594" si="216">SUM(I595)</f>
        <v>0</v>
      </c>
      <c r="J594" s="398">
        <f t="shared" si="216"/>
        <v>0</v>
      </c>
    </row>
    <row r="595" spans="1:10" s="492" customFormat="1" ht="15.75" hidden="1" x14ac:dyDescent="0.25">
      <c r="A595" s="3" t="s">
        <v>40</v>
      </c>
      <c r="B595" s="493">
        <v>10</v>
      </c>
      <c r="C595" s="2" t="s">
        <v>15</v>
      </c>
      <c r="D595" s="218" t="s">
        <v>204</v>
      </c>
      <c r="E595" s="219" t="s">
        <v>10</v>
      </c>
      <c r="F595" s="220" t="s">
        <v>555</v>
      </c>
      <c r="G595" s="2" t="s">
        <v>39</v>
      </c>
      <c r="H595" s="400">
        <f>SUM(прил4!I716)</f>
        <v>0</v>
      </c>
      <c r="I595" s="400">
        <f>SUM(прил4!J716)</f>
        <v>0</v>
      </c>
      <c r="J595" s="400">
        <f>SUM(прил4!K716)</f>
        <v>0</v>
      </c>
    </row>
    <row r="596" spans="1:10" ht="15.75" x14ac:dyDescent="0.25">
      <c r="A596" s="86" t="s">
        <v>42</v>
      </c>
      <c r="B596" s="40">
        <v>10</v>
      </c>
      <c r="C596" s="23" t="s">
        <v>20</v>
      </c>
      <c r="D596" s="212"/>
      <c r="E596" s="213"/>
      <c r="F596" s="214"/>
      <c r="G596" s="22"/>
      <c r="H596" s="404">
        <f>SUM(H615,H597+H620)</f>
        <v>29268148</v>
      </c>
      <c r="I596" s="404">
        <f t="shared" ref="I596:J596" si="217">SUM(I615,I597+I620)</f>
        <v>15198814</v>
      </c>
      <c r="J596" s="404">
        <f t="shared" si="217"/>
        <v>18015379</v>
      </c>
    </row>
    <row r="597" spans="1:10" ht="33.75" customHeight="1" x14ac:dyDescent="0.25">
      <c r="A597" s="75" t="s">
        <v>103</v>
      </c>
      <c r="B597" s="30">
        <v>10</v>
      </c>
      <c r="C597" s="28" t="s">
        <v>20</v>
      </c>
      <c r="D597" s="215" t="s">
        <v>168</v>
      </c>
      <c r="E597" s="216" t="s">
        <v>359</v>
      </c>
      <c r="F597" s="217" t="s">
        <v>360</v>
      </c>
      <c r="G597" s="28"/>
      <c r="H597" s="397">
        <f>SUM(H598+H608)</f>
        <v>26698511</v>
      </c>
      <c r="I597" s="397">
        <f t="shared" ref="I597:J597" si="218">SUM(I598+I608)</f>
        <v>13000585</v>
      </c>
      <c r="J597" s="397">
        <f t="shared" si="218"/>
        <v>15817150</v>
      </c>
    </row>
    <row r="598" spans="1:10" ht="49.5" customHeight="1" x14ac:dyDescent="0.25">
      <c r="A598" s="3" t="s">
        <v>149</v>
      </c>
      <c r="B598" s="6">
        <v>10</v>
      </c>
      <c r="C598" s="2" t="s">
        <v>20</v>
      </c>
      <c r="D598" s="218" t="s">
        <v>170</v>
      </c>
      <c r="E598" s="219" t="s">
        <v>359</v>
      </c>
      <c r="F598" s="220" t="s">
        <v>360</v>
      </c>
      <c r="G598" s="2"/>
      <c r="H598" s="398">
        <f>SUM(H599)</f>
        <v>18658785</v>
      </c>
      <c r="I598" s="398">
        <f t="shared" ref="I598:J598" si="219">SUM(I599)</f>
        <v>1045862</v>
      </c>
      <c r="J598" s="398">
        <f t="shared" si="219"/>
        <v>1045862</v>
      </c>
    </row>
    <row r="599" spans="1:10" ht="33.75" customHeight="1" x14ac:dyDescent="0.25">
      <c r="A599" s="3" t="s">
        <v>448</v>
      </c>
      <c r="B599" s="6">
        <v>10</v>
      </c>
      <c r="C599" s="2" t="s">
        <v>20</v>
      </c>
      <c r="D599" s="218" t="s">
        <v>170</v>
      </c>
      <c r="E599" s="219" t="s">
        <v>10</v>
      </c>
      <c r="F599" s="220" t="s">
        <v>360</v>
      </c>
      <c r="G599" s="2"/>
      <c r="H599" s="398">
        <f>SUM(H600+H604+H606+H602)</f>
        <v>18658785</v>
      </c>
      <c r="I599" s="398">
        <f t="shared" ref="I599:J599" si="220">SUM(I600+I604+I606+I602)</f>
        <v>1045862</v>
      </c>
      <c r="J599" s="398">
        <f t="shared" si="220"/>
        <v>1045862</v>
      </c>
    </row>
    <row r="600" spans="1:10" ht="15" customHeight="1" x14ac:dyDescent="0.25">
      <c r="A600" s="84" t="s">
        <v>518</v>
      </c>
      <c r="B600" s="6">
        <v>10</v>
      </c>
      <c r="C600" s="2" t="s">
        <v>20</v>
      </c>
      <c r="D600" s="218" t="s">
        <v>170</v>
      </c>
      <c r="E600" s="219" t="s">
        <v>10</v>
      </c>
      <c r="F600" s="220" t="s">
        <v>449</v>
      </c>
      <c r="G600" s="2"/>
      <c r="H600" s="398">
        <f>SUM(H601:H601)</f>
        <v>1045862</v>
      </c>
      <c r="I600" s="398">
        <f t="shared" ref="I600:J600" si="221">SUM(I601:I601)</f>
        <v>1045862</v>
      </c>
      <c r="J600" s="398">
        <f t="shared" si="221"/>
        <v>1045862</v>
      </c>
    </row>
    <row r="601" spans="1:10" ht="15.75" x14ac:dyDescent="0.25">
      <c r="A601" s="3" t="s">
        <v>40</v>
      </c>
      <c r="B601" s="6">
        <v>10</v>
      </c>
      <c r="C601" s="2" t="s">
        <v>20</v>
      </c>
      <c r="D601" s="218" t="s">
        <v>170</v>
      </c>
      <c r="E601" s="219" t="s">
        <v>10</v>
      </c>
      <c r="F601" s="220" t="s">
        <v>449</v>
      </c>
      <c r="G601" s="2" t="s">
        <v>39</v>
      </c>
      <c r="H601" s="400">
        <f>SUM(прил4!I857)</f>
        <v>1045862</v>
      </c>
      <c r="I601" s="400">
        <f>SUM(прил4!J857)</f>
        <v>1045862</v>
      </c>
      <c r="J601" s="400">
        <f>SUM(прил4!K857)</f>
        <v>1045862</v>
      </c>
    </row>
    <row r="602" spans="1:10" s="497" customFormat="1" ht="31.5" hidden="1" x14ac:dyDescent="0.25">
      <c r="A602" s="61" t="s">
        <v>640</v>
      </c>
      <c r="B602" s="6">
        <v>10</v>
      </c>
      <c r="C602" s="2" t="s">
        <v>20</v>
      </c>
      <c r="D602" s="218" t="s">
        <v>170</v>
      </c>
      <c r="E602" s="219" t="s">
        <v>10</v>
      </c>
      <c r="F602" s="259" t="s">
        <v>641</v>
      </c>
      <c r="G602" s="266"/>
      <c r="H602" s="398">
        <f>SUM(H603)</f>
        <v>0</v>
      </c>
      <c r="I602" s="398">
        <f t="shared" ref="I602:J602" si="222">SUM(I603)</f>
        <v>0</v>
      </c>
      <c r="J602" s="398">
        <f t="shared" si="222"/>
        <v>0</v>
      </c>
    </row>
    <row r="603" spans="1:10" s="497" customFormat="1" ht="15.75" hidden="1" x14ac:dyDescent="0.25">
      <c r="A603" s="3" t="s">
        <v>40</v>
      </c>
      <c r="B603" s="6">
        <v>10</v>
      </c>
      <c r="C603" s="2" t="s">
        <v>20</v>
      </c>
      <c r="D603" s="218" t="s">
        <v>170</v>
      </c>
      <c r="E603" s="219" t="s">
        <v>10</v>
      </c>
      <c r="F603" s="259" t="s">
        <v>641</v>
      </c>
      <c r="G603" s="266" t="s">
        <v>39</v>
      </c>
      <c r="H603" s="400">
        <f>SUM(прил4!I859)</f>
        <v>0</v>
      </c>
      <c r="I603" s="400">
        <f>SUM(прил4!J859)</f>
        <v>0</v>
      </c>
      <c r="J603" s="400">
        <f>SUM(прил4!K859)</f>
        <v>0</v>
      </c>
    </row>
    <row r="604" spans="1:10" s="492" customFormat="1" ht="18.75" customHeight="1" x14ac:dyDescent="0.25">
      <c r="A604" s="61" t="s">
        <v>848</v>
      </c>
      <c r="B604" s="6">
        <v>10</v>
      </c>
      <c r="C604" s="2" t="s">
        <v>20</v>
      </c>
      <c r="D604" s="218" t="s">
        <v>170</v>
      </c>
      <c r="E604" s="219" t="s">
        <v>10</v>
      </c>
      <c r="F604" s="259" t="s">
        <v>626</v>
      </c>
      <c r="G604" s="266"/>
      <c r="H604" s="398">
        <f>SUM(H605)</f>
        <v>17369747</v>
      </c>
      <c r="I604" s="398">
        <f t="shared" ref="I604:J604" si="223">SUM(I605)</f>
        <v>0</v>
      </c>
      <c r="J604" s="398">
        <f t="shared" si="223"/>
        <v>0</v>
      </c>
    </row>
    <row r="605" spans="1:10" s="492" customFormat="1" ht="18" customHeight="1" x14ac:dyDescent="0.25">
      <c r="A605" s="3" t="s">
        <v>40</v>
      </c>
      <c r="B605" s="6">
        <v>10</v>
      </c>
      <c r="C605" s="2" t="s">
        <v>20</v>
      </c>
      <c r="D605" s="218" t="s">
        <v>170</v>
      </c>
      <c r="E605" s="219" t="s">
        <v>10</v>
      </c>
      <c r="F605" s="259" t="s">
        <v>626</v>
      </c>
      <c r="G605" s="266" t="s">
        <v>39</v>
      </c>
      <c r="H605" s="400">
        <f>SUM(прил4!I861)</f>
        <v>17369747</v>
      </c>
      <c r="I605" s="400">
        <f>SUM(прил4!J861)</f>
        <v>0</v>
      </c>
      <c r="J605" s="400">
        <f>SUM(прил4!K861)</f>
        <v>0</v>
      </c>
    </row>
    <row r="606" spans="1:10" s="492" customFormat="1" ht="32.25" customHeight="1" x14ac:dyDescent="0.25">
      <c r="A606" s="61" t="s">
        <v>849</v>
      </c>
      <c r="B606" s="6">
        <v>10</v>
      </c>
      <c r="C606" s="2" t="s">
        <v>20</v>
      </c>
      <c r="D606" s="218" t="s">
        <v>170</v>
      </c>
      <c r="E606" s="219" t="s">
        <v>10</v>
      </c>
      <c r="F606" s="259" t="s">
        <v>625</v>
      </c>
      <c r="G606" s="266"/>
      <c r="H606" s="398">
        <f>SUM(H607)</f>
        <v>243176</v>
      </c>
      <c r="I606" s="398">
        <f t="shared" ref="I606:J606" si="224">SUM(I607)</f>
        <v>0</v>
      </c>
      <c r="J606" s="398">
        <f t="shared" si="224"/>
        <v>0</v>
      </c>
    </row>
    <row r="607" spans="1:10" s="492" customFormat="1" ht="33" customHeight="1" x14ac:dyDescent="0.25">
      <c r="A607" s="110" t="s">
        <v>505</v>
      </c>
      <c r="B607" s="6">
        <v>10</v>
      </c>
      <c r="C607" s="2" t="s">
        <v>20</v>
      </c>
      <c r="D607" s="218" t="s">
        <v>170</v>
      </c>
      <c r="E607" s="219" t="s">
        <v>10</v>
      </c>
      <c r="F607" s="259" t="s">
        <v>625</v>
      </c>
      <c r="G607" s="266" t="s">
        <v>16</v>
      </c>
      <c r="H607" s="400">
        <f>SUM(прил4!I863)</f>
        <v>243176</v>
      </c>
      <c r="I607" s="400">
        <f>SUM(прил4!J863)</f>
        <v>0</v>
      </c>
      <c r="J607" s="400">
        <f>SUM(прил4!K863)</f>
        <v>0</v>
      </c>
    </row>
    <row r="608" spans="1:10" ht="66" customHeight="1" x14ac:dyDescent="0.25">
      <c r="A608" s="3" t="s">
        <v>104</v>
      </c>
      <c r="B608" s="6">
        <v>10</v>
      </c>
      <c r="C608" s="2" t="s">
        <v>20</v>
      </c>
      <c r="D608" s="218" t="s">
        <v>198</v>
      </c>
      <c r="E608" s="219" t="s">
        <v>359</v>
      </c>
      <c r="F608" s="220" t="s">
        <v>360</v>
      </c>
      <c r="G608" s="2"/>
      <c r="H608" s="398">
        <f>SUM(H609+H612)</f>
        <v>8039726</v>
      </c>
      <c r="I608" s="398">
        <f t="shared" ref="I608:J608" si="225">SUM(I609+I612)</f>
        <v>11954723</v>
      </c>
      <c r="J608" s="398">
        <f t="shared" si="225"/>
        <v>14771288</v>
      </c>
    </row>
    <row r="609" spans="1:10" ht="34.5" customHeight="1" x14ac:dyDescent="0.25">
      <c r="A609" s="3" t="s">
        <v>367</v>
      </c>
      <c r="B609" s="6">
        <v>10</v>
      </c>
      <c r="C609" s="2" t="s">
        <v>20</v>
      </c>
      <c r="D609" s="218" t="s">
        <v>198</v>
      </c>
      <c r="E609" s="219" t="s">
        <v>10</v>
      </c>
      <c r="F609" s="220" t="s">
        <v>360</v>
      </c>
      <c r="G609" s="2"/>
      <c r="H609" s="398">
        <f>SUM(H610)</f>
        <v>8039726</v>
      </c>
      <c r="I609" s="398">
        <f t="shared" ref="I609:J609" si="226">SUM(I610)</f>
        <v>9138159</v>
      </c>
      <c r="J609" s="398">
        <f t="shared" si="226"/>
        <v>9138159</v>
      </c>
    </row>
    <row r="610" spans="1:10" ht="33" customHeight="1" x14ac:dyDescent="0.25">
      <c r="A610" s="3" t="s">
        <v>342</v>
      </c>
      <c r="B610" s="6">
        <v>10</v>
      </c>
      <c r="C610" s="2" t="s">
        <v>20</v>
      </c>
      <c r="D610" s="218" t="s">
        <v>198</v>
      </c>
      <c r="E610" s="219" t="s">
        <v>10</v>
      </c>
      <c r="F610" s="220" t="s">
        <v>454</v>
      </c>
      <c r="G610" s="2"/>
      <c r="H610" s="398">
        <f>SUM(H611:H611)</f>
        <v>8039726</v>
      </c>
      <c r="I610" s="398">
        <f t="shared" ref="I610:J610" si="227">SUM(I611:I611)</f>
        <v>9138159</v>
      </c>
      <c r="J610" s="398">
        <f t="shared" si="227"/>
        <v>9138159</v>
      </c>
    </row>
    <row r="611" spans="1:10" ht="18" customHeight="1" x14ac:dyDescent="0.25">
      <c r="A611" s="3" t="s">
        <v>40</v>
      </c>
      <c r="B611" s="6">
        <v>10</v>
      </c>
      <c r="C611" s="2" t="s">
        <v>20</v>
      </c>
      <c r="D611" s="218" t="s">
        <v>198</v>
      </c>
      <c r="E611" s="219" t="s">
        <v>10</v>
      </c>
      <c r="F611" s="220" t="s">
        <v>454</v>
      </c>
      <c r="G611" s="2" t="s">
        <v>39</v>
      </c>
      <c r="H611" s="400">
        <f>SUM(прил4!I392)</f>
        <v>8039726</v>
      </c>
      <c r="I611" s="400">
        <f>SUM(прил4!J392)</f>
        <v>9138159</v>
      </c>
      <c r="J611" s="400">
        <f>SUM(прил4!K392)</f>
        <v>9138159</v>
      </c>
    </row>
    <row r="612" spans="1:10" s="581" customFormat="1" ht="31.5" x14ac:dyDescent="0.25">
      <c r="A612" s="61" t="s">
        <v>719</v>
      </c>
      <c r="B612" s="6">
        <v>10</v>
      </c>
      <c r="C612" s="2" t="s">
        <v>20</v>
      </c>
      <c r="D612" s="218" t="s">
        <v>198</v>
      </c>
      <c r="E612" s="219" t="s">
        <v>12</v>
      </c>
      <c r="F612" s="220" t="s">
        <v>360</v>
      </c>
      <c r="G612" s="2"/>
      <c r="H612" s="398">
        <f>SUM(H613)</f>
        <v>0</v>
      </c>
      <c r="I612" s="398">
        <f t="shared" ref="I612:J612" si="228">SUM(I613)</f>
        <v>2816564</v>
      </c>
      <c r="J612" s="398">
        <f t="shared" si="228"/>
        <v>5633129</v>
      </c>
    </row>
    <row r="613" spans="1:10" s="581" customFormat="1" ht="48.75" customHeight="1" x14ac:dyDescent="0.25">
      <c r="A613" s="61" t="s">
        <v>720</v>
      </c>
      <c r="B613" s="6">
        <v>10</v>
      </c>
      <c r="C613" s="2" t="s">
        <v>20</v>
      </c>
      <c r="D613" s="218" t="s">
        <v>198</v>
      </c>
      <c r="E613" s="219" t="s">
        <v>12</v>
      </c>
      <c r="F613" s="220" t="s">
        <v>721</v>
      </c>
      <c r="G613" s="2"/>
      <c r="H613" s="398">
        <f>SUM(H614:H614)</f>
        <v>0</v>
      </c>
      <c r="I613" s="398">
        <f t="shared" ref="I613:J613" si="229">SUM(I614:I614)</f>
        <v>2816564</v>
      </c>
      <c r="J613" s="398">
        <f t="shared" si="229"/>
        <v>5633129</v>
      </c>
    </row>
    <row r="614" spans="1:10" s="581" customFormat="1" ht="31.5" x14ac:dyDescent="0.25">
      <c r="A614" s="61" t="s">
        <v>159</v>
      </c>
      <c r="B614" s="6">
        <v>10</v>
      </c>
      <c r="C614" s="2" t="s">
        <v>20</v>
      </c>
      <c r="D614" s="218" t="s">
        <v>198</v>
      </c>
      <c r="E614" s="219" t="s">
        <v>12</v>
      </c>
      <c r="F614" s="220" t="s">
        <v>721</v>
      </c>
      <c r="G614" s="2" t="s">
        <v>158</v>
      </c>
      <c r="H614" s="400">
        <f>SUM(прил4!I395)</f>
        <v>0</v>
      </c>
      <c r="I614" s="400">
        <f>SUM(прил4!J395)</f>
        <v>2816564</v>
      </c>
      <c r="J614" s="400">
        <f>SUM(прил4!K395)</f>
        <v>5633129</v>
      </c>
    </row>
    <row r="615" spans="1:10" ht="32.25" customHeight="1" x14ac:dyDescent="0.25">
      <c r="A615" s="75" t="s">
        <v>151</v>
      </c>
      <c r="B615" s="30">
        <v>10</v>
      </c>
      <c r="C615" s="28" t="s">
        <v>20</v>
      </c>
      <c r="D615" s="215" t="s">
        <v>417</v>
      </c>
      <c r="E615" s="216" t="s">
        <v>359</v>
      </c>
      <c r="F615" s="217" t="s">
        <v>360</v>
      </c>
      <c r="G615" s="28"/>
      <c r="H615" s="397">
        <f>SUM(H616)</f>
        <v>1687637</v>
      </c>
      <c r="I615" s="397">
        <f t="shared" ref="I615:J617" si="230">SUM(I616)</f>
        <v>1605366</v>
      </c>
      <c r="J615" s="397">
        <f t="shared" si="230"/>
        <v>1605366</v>
      </c>
    </row>
    <row r="616" spans="1:10" ht="49.5" customHeight="1" x14ac:dyDescent="0.25">
      <c r="A616" s="3" t="s">
        <v>152</v>
      </c>
      <c r="B616" s="337">
        <v>10</v>
      </c>
      <c r="C616" s="2" t="s">
        <v>20</v>
      </c>
      <c r="D616" s="218" t="s">
        <v>203</v>
      </c>
      <c r="E616" s="219" t="s">
        <v>359</v>
      </c>
      <c r="F616" s="220" t="s">
        <v>360</v>
      </c>
      <c r="G616" s="2"/>
      <c r="H616" s="398">
        <f>SUM(H617)</f>
        <v>1687637</v>
      </c>
      <c r="I616" s="398">
        <f t="shared" si="230"/>
        <v>1605366</v>
      </c>
      <c r="J616" s="398">
        <f t="shared" si="230"/>
        <v>1605366</v>
      </c>
    </row>
    <row r="617" spans="1:10" ht="17.25" customHeight="1" x14ac:dyDescent="0.25">
      <c r="A617" s="3" t="s">
        <v>418</v>
      </c>
      <c r="B617" s="6">
        <v>10</v>
      </c>
      <c r="C617" s="2" t="s">
        <v>20</v>
      </c>
      <c r="D617" s="218" t="s">
        <v>203</v>
      </c>
      <c r="E617" s="219" t="s">
        <v>10</v>
      </c>
      <c r="F617" s="220" t="s">
        <v>360</v>
      </c>
      <c r="G617" s="2"/>
      <c r="H617" s="398">
        <f>SUM(H618)</f>
        <v>1687637</v>
      </c>
      <c r="I617" s="398">
        <f t="shared" si="230"/>
        <v>1605366</v>
      </c>
      <c r="J617" s="398">
        <f t="shared" si="230"/>
        <v>1605366</v>
      </c>
    </row>
    <row r="618" spans="1:10" ht="16.5" customHeight="1" x14ac:dyDescent="0.25">
      <c r="A618" s="84" t="s">
        <v>153</v>
      </c>
      <c r="B618" s="337">
        <v>10</v>
      </c>
      <c r="C618" s="2" t="s">
        <v>20</v>
      </c>
      <c r="D618" s="218" t="s">
        <v>203</v>
      </c>
      <c r="E618" s="219" t="s">
        <v>10</v>
      </c>
      <c r="F618" s="220" t="s">
        <v>455</v>
      </c>
      <c r="G618" s="2"/>
      <c r="H618" s="398">
        <f>SUM(H619:H619)</f>
        <v>1687637</v>
      </c>
      <c r="I618" s="398">
        <f t="shared" ref="I618:J618" si="231">SUM(I619:I619)</f>
        <v>1605366</v>
      </c>
      <c r="J618" s="398">
        <f t="shared" si="231"/>
        <v>1605366</v>
      </c>
    </row>
    <row r="619" spans="1:10" ht="15.75" x14ac:dyDescent="0.25">
      <c r="A619" s="3" t="s">
        <v>40</v>
      </c>
      <c r="B619" s="337">
        <v>10</v>
      </c>
      <c r="C619" s="2" t="s">
        <v>20</v>
      </c>
      <c r="D619" s="218" t="s">
        <v>203</v>
      </c>
      <c r="E619" s="219" t="s">
        <v>10</v>
      </c>
      <c r="F619" s="220" t="s">
        <v>455</v>
      </c>
      <c r="G619" s="2" t="s">
        <v>39</v>
      </c>
      <c r="H619" s="400">
        <f>SUM(прил4!I722)</f>
        <v>1687637</v>
      </c>
      <c r="I619" s="400">
        <f>SUM(прил4!J722)</f>
        <v>1605366</v>
      </c>
      <c r="J619" s="400">
        <f>SUM(прил4!K722)</f>
        <v>1605366</v>
      </c>
    </row>
    <row r="620" spans="1:10" ht="47.25" x14ac:dyDescent="0.25">
      <c r="A620" s="27" t="s">
        <v>166</v>
      </c>
      <c r="B620" s="30">
        <v>10</v>
      </c>
      <c r="C620" s="28" t="s">
        <v>20</v>
      </c>
      <c r="D620" s="215" t="s">
        <v>410</v>
      </c>
      <c r="E620" s="216" t="s">
        <v>359</v>
      </c>
      <c r="F620" s="217" t="s">
        <v>360</v>
      </c>
      <c r="G620" s="28"/>
      <c r="H620" s="397">
        <f>SUM(H621)</f>
        <v>882000</v>
      </c>
      <c r="I620" s="397">
        <f t="shared" ref="I620:J623" si="232">SUM(I621)</f>
        <v>592863</v>
      </c>
      <c r="J620" s="397">
        <f t="shared" si="232"/>
        <v>592863</v>
      </c>
    </row>
    <row r="621" spans="1:10" ht="78.75" x14ac:dyDescent="0.25">
      <c r="A621" s="3" t="s">
        <v>167</v>
      </c>
      <c r="B621" s="337">
        <v>10</v>
      </c>
      <c r="C621" s="2" t="s">
        <v>20</v>
      </c>
      <c r="D621" s="218" t="s">
        <v>194</v>
      </c>
      <c r="E621" s="219" t="s">
        <v>359</v>
      </c>
      <c r="F621" s="220" t="s">
        <v>360</v>
      </c>
      <c r="G621" s="2"/>
      <c r="H621" s="398">
        <f>SUM(H622)</f>
        <v>882000</v>
      </c>
      <c r="I621" s="398">
        <f t="shared" si="232"/>
        <v>592863</v>
      </c>
      <c r="J621" s="398">
        <f t="shared" si="232"/>
        <v>592863</v>
      </c>
    </row>
    <row r="622" spans="1:10" ht="31.5" x14ac:dyDescent="0.25">
      <c r="A622" s="61" t="s">
        <v>416</v>
      </c>
      <c r="B622" s="337">
        <v>10</v>
      </c>
      <c r="C622" s="2" t="s">
        <v>20</v>
      </c>
      <c r="D622" s="218" t="s">
        <v>194</v>
      </c>
      <c r="E622" s="219" t="s">
        <v>10</v>
      </c>
      <c r="F622" s="220" t="s">
        <v>360</v>
      </c>
      <c r="G622" s="2"/>
      <c r="H622" s="398">
        <f>SUM(H623)</f>
        <v>882000</v>
      </c>
      <c r="I622" s="398">
        <f t="shared" si="232"/>
        <v>592863</v>
      </c>
      <c r="J622" s="398">
        <f t="shared" si="232"/>
        <v>592863</v>
      </c>
    </row>
    <row r="623" spans="1:10" ht="15.75" x14ac:dyDescent="0.25">
      <c r="A623" s="61" t="s">
        <v>550</v>
      </c>
      <c r="B623" s="337">
        <v>10</v>
      </c>
      <c r="C623" s="2" t="s">
        <v>20</v>
      </c>
      <c r="D623" s="218" t="s">
        <v>194</v>
      </c>
      <c r="E623" s="219" t="s">
        <v>10</v>
      </c>
      <c r="F623" s="220" t="s">
        <v>549</v>
      </c>
      <c r="G623" s="2"/>
      <c r="H623" s="398">
        <f>SUM(H624)</f>
        <v>882000</v>
      </c>
      <c r="I623" s="398">
        <f t="shared" si="232"/>
        <v>592863</v>
      </c>
      <c r="J623" s="398">
        <f t="shared" si="232"/>
        <v>592863</v>
      </c>
    </row>
    <row r="624" spans="1:10" ht="15.75" x14ac:dyDescent="0.25">
      <c r="A624" s="76" t="s">
        <v>40</v>
      </c>
      <c r="B624" s="337">
        <v>10</v>
      </c>
      <c r="C624" s="2" t="s">
        <v>20</v>
      </c>
      <c r="D624" s="218" t="s">
        <v>194</v>
      </c>
      <c r="E624" s="219" t="s">
        <v>10</v>
      </c>
      <c r="F624" s="220" t="s">
        <v>549</v>
      </c>
      <c r="G624" s="2" t="s">
        <v>39</v>
      </c>
      <c r="H624" s="400">
        <f>SUM(прил4!I400)</f>
        <v>882000</v>
      </c>
      <c r="I624" s="400">
        <f>SUM(прил4!J400)</f>
        <v>592863</v>
      </c>
      <c r="J624" s="400">
        <f>SUM(прил4!K400)</f>
        <v>592863</v>
      </c>
    </row>
    <row r="625" spans="1:10" s="9" customFormat="1" ht="16.5" customHeight="1" x14ac:dyDescent="0.25">
      <c r="A625" s="41" t="s">
        <v>70</v>
      </c>
      <c r="B625" s="40">
        <v>10</v>
      </c>
      <c r="C625" s="51" t="s">
        <v>68</v>
      </c>
      <c r="D625" s="212"/>
      <c r="E625" s="213"/>
      <c r="F625" s="214"/>
      <c r="G625" s="52"/>
      <c r="H625" s="404">
        <f>SUM(H626)</f>
        <v>3442263</v>
      </c>
      <c r="I625" s="404">
        <f t="shared" ref="I625:J625" si="233">SUM(I626)</f>
        <v>3108393</v>
      </c>
      <c r="J625" s="404">
        <f t="shared" si="233"/>
        <v>3108393</v>
      </c>
    </row>
    <row r="626" spans="1:10" ht="35.25" customHeight="1" x14ac:dyDescent="0.25">
      <c r="A626" s="92" t="s">
        <v>116</v>
      </c>
      <c r="B626" s="67">
        <v>10</v>
      </c>
      <c r="C626" s="68" t="s">
        <v>68</v>
      </c>
      <c r="D626" s="260" t="s">
        <v>168</v>
      </c>
      <c r="E626" s="261" t="s">
        <v>359</v>
      </c>
      <c r="F626" s="262" t="s">
        <v>360</v>
      </c>
      <c r="G626" s="31"/>
      <c r="H626" s="397">
        <f>SUM(H627+H641+H637)</f>
        <v>3442263</v>
      </c>
      <c r="I626" s="397">
        <f t="shared" ref="I626:J626" si="234">SUM(I627+I641+I637)</f>
        <v>3108393</v>
      </c>
      <c r="J626" s="397">
        <f t="shared" si="234"/>
        <v>3108393</v>
      </c>
    </row>
    <row r="627" spans="1:10" ht="48" customHeight="1" x14ac:dyDescent="0.25">
      <c r="A627" s="7" t="s">
        <v>115</v>
      </c>
      <c r="B627" s="34">
        <v>10</v>
      </c>
      <c r="C627" s="35" t="s">
        <v>68</v>
      </c>
      <c r="D627" s="257" t="s">
        <v>199</v>
      </c>
      <c r="E627" s="258" t="s">
        <v>359</v>
      </c>
      <c r="F627" s="259" t="s">
        <v>360</v>
      </c>
      <c r="G627" s="266"/>
      <c r="H627" s="398">
        <f>SUM(H628)</f>
        <v>3432263</v>
      </c>
      <c r="I627" s="398">
        <f t="shared" ref="I627:J627" si="235">SUM(I628)</f>
        <v>3098393</v>
      </c>
      <c r="J627" s="398">
        <f t="shared" si="235"/>
        <v>3098393</v>
      </c>
    </row>
    <row r="628" spans="1:10" ht="36" customHeight="1" x14ac:dyDescent="0.25">
      <c r="A628" s="7" t="s">
        <v>383</v>
      </c>
      <c r="B628" s="34">
        <v>10</v>
      </c>
      <c r="C628" s="35" t="s">
        <v>68</v>
      </c>
      <c r="D628" s="257" t="s">
        <v>199</v>
      </c>
      <c r="E628" s="258" t="s">
        <v>10</v>
      </c>
      <c r="F628" s="259" t="s">
        <v>360</v>
      </c>
      <c r="G628" s="266"/>
      <c r="H628" s="398">
        <f>SUM(H629+H635+H632)</f>
        <v>3432263</v>
      </c>
      <c r="I628" s="398">
        <f t="shared" ref="I628:J628" si="236">SUM(I629+I635+I632)</f>
        <v>3098393</v>
      </c>
      <c r="J628" s="398">
        <f t="shared" si="236"/>
        <v>3098393</v>
      </c>
    </row>
    <row r="629" spans="1:10" ht="32.25" customHeight="1" x14ac:dyDescent="0.25">
      <c r="A629" s="3" t="s">
        <v>85</v>
      </c>
      <c r="B629" s="34">
        <v>10</v>
      </c>
      <c r="C629" s="35" t="s">
        <v>68</v>
      </c>
      <c r="D629" s="257" t="s">
        <v>199</v>
      </c>
      <c r="E629" s="258" t="s">
        <v>10</v>
      </c>
      <c r="F629" s="259" t="s">
        <v>456</v>
      </c>
      <c r="G629" s="266"/>
      <c r="H629" s="398">
        <f>SUM(H630:H631)</f>
        <v>2677600</v>
      </c>
      <c r="I629" s="398">
        <f t="shared" ref="I629:J629" si="237">SUM(I630:I631)</f>
        <v>2677600</v>
      </c>
      <c r="J629" s="398">
        <f t="shared" si="237"/>
        <v>2677600</v>
      </c>
    </row>
    <row r="630" spans="1:10" ht="48.75" customHeight="1" x14ac:dyDescent="0.25">
      <c r="A630" s="84" t="s">
        <v>75</v>
      </c>
      <c r="B630" s="34">
        <v>10</v>
      </c>
      <c r="C630" s="35" t="s">
        <v>68</v>
      </c>
      <c r="D630" s="257" t="s">
        <v>199</v>
      </c>
      <c r="E630" s="258" t="s">
        <v>10</v>
      </c>
      <c r="F630" s="259" t="s">
        <v>456</v>
      </c>
      <c r="G630" s="2" t="s">
        <v>13</v>
      </c>
      <c r="H630" s="400">
        <f>SUM(прил4!I869)</f>
        <v>2467600</v>
      </c>
      <c r="I630" s="400">
        <f>SUM(прил4!J869)</f>
        <v>2467600</v>
      </c>
      <c r="J630" s="400">
        <f>SUM(прил4!K869)</f>
        <v>2467600</v>
      </c>
    </row>
    <row r="631" spans="1:10" ht="33" customHeight="1" x14ac:dyDescent="0.25">
      <c r="A631" s="89" t="s">
        <v>505</v>
      </c>
      <c r="B631" s="34">
        <v>10</v>
      </c>
      <c r="C631" s="35" t="s">
        <v>68</v>
      </c>
      <c r="D631" s="257" t="s">
        <v>199</v>
      </c>
      <c r="E631" s="258" t="s">
        <v>10</v>
      </c>
      <c r="F631" s="259" t="s">
        <v>456</v>
      </c>
      <c r="G631" s="2" t="s">
        <v>16</v>
      </c>
      <c r="H631" s="400">
        <f>SUM(прил4!I870)</f>
        <v>210000</v>
      </c>
      <c r="I631" s="400">
        <f>SUM(прил4!J870)</f>
        <v>210000</v>
      </c>
      <c r="J631" s="400">
        <f>SUM(прил4!K870)</f>
        <v>210000</v>
      </c>
    </row>
    <row r="632" spans="1:10" s="492" customFormat="1" ht="48.75" customHeight="1" x14ac:dyDescent="0.25">
      <c r="A632" s="61" t="s">
        <v>850</v>
      </c>
      <c r="B632" s="34">
        <v>10</v>
      </c>
      <c r="C632" s="35" t="s">
        <v>68</v>
      </c>
      <c r="D632" s="257" t="s">
        <v>199</v>
      </c>
      <c r="E632" s="258" t="s">
        <v>10</v>
      </c>
      <c r="F632" s="259" t="s">
        <v>627</v>
      </c>
      <c r="G632" s="2"/>
      <c r="H632" s="398">
        <f>SUM(H633:H634)</f>
        <v>278917</v>
      </c>
      <c r="I632" s="398">
        <f t="shared" ref="I632:J632" si="238">SUM(I633:I634)</f>
        <v>0</v>
      </c>
      <c r="J632" s="398">
        <f t="shared" si="238"/>
        <v>0</v>
      </c>
    </row>
    <row r="633" spans="1:10" s="492" customFormat="1" ht="48" customHeight="1" x14ac:dyDescent="0.25">
      <c r="A633" s="101" t="s">
        <v>75</v>
      </c>
      <c r="B633" s="34">
        <v>10</v>
      </c>
      <c r="C633" s="35" t="s">
        <v>68</v>
      </c>
      <c r="D633" s="257" t="s">
        <v>199</v>
      </c>
      <c r="E633" s="258" t="s">
        <v>10</v>
      </c>
      <c r="F633" s="259" t="s">
        <v>627</v>
      </c>
      <c r="G633" s="2" t="s">
        <v>13</v>
      </c>
      <c r="H633" s="400">
        <f>SUM(прил4!I872)</f>
        <v>278917</v>
      </c>
      <c r="I633" s="400">
        <f>SUM(прил4!J872)</f>
        <v>0</v>
      </c>
      <c r="J633" s="400">
        <f>SUM(прил4!K872)</f>
        <v>0</v>
      </c>
    </row>
    <row r="634" spans="1:10" s="492" customFormat="1" ht="33.75" hidden="1" customHeight="1" x14ac:dyDescent="0.25">
      <c r="A634" s="110" t="s">
        <v>505</v>
      </c>
      <c r="B634" s="34">
        <v>10</v>
      </c>
      <c r="C634" s="35" t="s">
        <v>68</v>
      </c>
      <c r="D634" s="257" t="s">
        <v>199</v>
      </c>
      <c r="E634" s="258" t="s">
        <v>10</v>
      </c>
      <c r="F634" s="259" t="s">
        <v>627</v>
      </c>
      <c r="G634" s="2" t="s">
        <v>16</v>
      </c>
      <c r="H634" s="400">
        <f>SUM(прил4!I873)</f>
        <v>0</v>
      </c>
      <c r="I634" s="400">
        <f>SUM(прил4!J873)</f>
        <v>0</v>
      </c>
      <c r="J634" s="400">
        <f>SUM(прил4!K873)</f>
        <v>0</v>
      </c>
    </row>
    <row r="635" spans="1:10" ht="30.75" customHeight="1" x14ac:dyDescent="0.25">
      <c r="A635" s="3" t="s">
        <v>74</v>
      </c>
      <c r="B635" s="34">
        <v>10</v>
      </c>
      <c r="C635" s="35" t="s">
        <v>68</v>
      </c>
      <c r="D635" s="257" t="s">
        <v>199</v>
      </c>
      <c r="E635" s="258" t="s">
        <v>10</v>
      </c>
      <c r="F635" s="259" t="s">
        <v>364</v>
      </c>
      <c r="G635" s="2"/>
      <c r="H635" s="398">
        <f>SUM(H636)</f>
        <v>475746</v>
      </c>
      <c r="I635" s="398">
        <f t="shared" ref="I635:J635" si="239">SUM(I636)</f>
        <v>420793</v>
      </c>
      <c r="J635" s="398">
        <f t="shared" si="239"/>
        <v>420793</v>
      </c>
    </row>
    <row r="636" spans="1:10" ht="48.75" customHeight="1" x14ac:dyDescent="0.25">
      <c r="A636" s="84" t="s">
        <v>75</v>
      </c>
      <c r="B636" s="34">
        <v>10</v>
      </c>
      <c r="C636" s="35" t="s">
        <v>68</v>
      </c>
      <c r="D636" s="257" t="s">
        <v>199</v>
      </c>
      <c r="E636" s="258" t="s">
        <v>10</v>
      </c>
      <c r="F636" s="259" t="s">
        <v>364</v>
      </c>
      <c r="G636" s="2" t="s">
        <v>13</v>
      </c>
      <c r="H636" s="400">
        <f>SUM(прил4!I875)</f>
        <v>475746</v>
      </c>
      <c r="I636" s="400">
        <f>SUM(прил4!J875)</f>
        <v>420793</v>
      </c>
      <c r="J636" s="400">
        <f>SUM(прил4!K875)</f>
        <v>420793</v>
      </c>
    </row>
    <row r="637" spans="1:10" ht="48.75" customHeight="1" x14ac:dyDescent="0.25">
      <c r="A637" s="84" t="s">
        <v>149</v>
      </c>
      <c r="B637" s="35">
        <v>10</v>
      </c>
      <c r="C637" s="35" t="s">
        <v>68</v>
      </c>
      <c r="D637" s="257" t="s">
        <v>170</v>
      </c>
      <c r="E637" s="258" t="s">
        <v>359</v>
      </c>
      <c r="F637" s="259" t="s">
        <v>360</v>
      </c>
      <c r="G637" s="36"/>
      <c r="H637" s="401">
        <f>SUM(H638)</f>
        <v>5000</v>
      </c>
      <c r="I637" s="401">
        <f t="shared" ref="I637:J639" si="240">SUM(I638)</f>
        <v>5000</v>
      </c>
      <c r="J637" s="401">
        <f t="shared" si="240"/>
        <v>5000</v>
      </c>
    </row>
    <row r="638" spans="1:10" ht="34.5" customHeight="1" x14ac:dyDescent="0.25">
      <c r="A638" s="84" t="s">
        <v>448</v>
      </c>
      <c r="B638" s="35">
        <v>10</v>
      </c>
      <c r="C638" s="35" t="s">
        <v>68</v>
      </c>
      <c r="D638" s="257" t="s">
        <v>170</v>
      </c>
      <c r="E638" s="258" t="s">
        <v>10</v>
      </c>
      <c r="F638" s="259" t="s">
        <v>360</v>
      </c>
      <c r="G638" s="36"/>
      <c r="H638" s="401">
        <f>SUM(H639)</f>
        <v>5000</v>
      </c>
      <c r="I638" s="401">
        <f t="shared" si="240"/>
        <v>5000</v>
      </c>
      <c r="J638" s="401">
        <f t="shared" si="240"/>
        <v>5000</v>
      </c>
    </row>
    <row r="639" spans="1:10" ht="21" customHeight="1" x14ac:dyDescent="0.25">
      <c r="A639" s="84" t="s">
        <v>458</v>
      </c>
      <c r="B639" s="35">
        <v>10</v>
      </c>
      <c r="C639" s="35" t="s">
        <v>68</v>
      </c>
      <c r="D639" s="257" t="s">
        <v>170</v>
      </c>
      <c r="E639" s="258" t="s">
        <v>10</v>
      </c>
      <c r="F639" s="259" t="s">
        <v>457</v>
      </c>
      <c r="G639" s="36"/>
      <c r="H639" s="401">
        <f>SUM(H640)</f>
        <v>5000</v>
      </c>
      <c r="I639" s="401">
        <f t="shared" si="240"/>
        <v>5000</v>
      </c>
      <c r="J639" s="401">
        <f t="shared" si="240"/>
        <v>5000</v>
      </c>
    </row>
    <row r="640" spans="1:10" ht="33" customHeight="1" x14ac:dyDescent="0.25">
      <c r="A640" s="84" t="s">
        <v>505</v>
      </c>
      <c r="B640" s="35">
        <v>10</v>
      </c>
      <c r="C640" s="35" t="s">
        <v>68</v>
      </c>
      <c r="D640" s="257" t="s">
        <v>170</v>
      </c>
      <c r="E640" s="258" t="s">
        <v>10</v>
      </c>
      <c r="F640" s="259" t="s">
        <v>457</v>
      </c>
      <c r="G640" s="36" t="s">
        <v>16</v>
      </c>
      <c r="H640" s="402">
        <f>SUM(прил4!I879)</f>
        <v>5000</v>
      </c>
      <c r="I640" s="402">
        <f>SUM(прил4!J879)</f>
        <v>5000</v>
      </c>
      <c r="J640" s="402">
        <f>SUM(прил4!K879)</f>
        <v>5000</v>
      </c>
    </row>
    <row r="641" spans="1:10" ht="66.75" customHeight="1" x14ac:dyDescent="0.25">
      <c r="A641" s="76" t="s">
        <v>104</v>
      </c>
      <c r="B641" s="34">
        <v>10</v>
      </c>
      <c r="C641" s="35" t="s">
        <v>68</v>
      </c>
      <c r="D641" s="257" t="s">
        <v>198</v>
      </c>
      <c r="E641" s="258" t="s">
        <v>359</v>
      </c>
      <c r="F641" s="259" t="s">
        <v>360</v>
      </c>
      <c r="G641" s="2"/>
      <c r="H641" s="398">
        <f>SUM(H642)</f>
        <v>5000</v>
      </c>
      <c r="I641" s="398">
        <f t="shared" ref="I641:J643" si="241">SUM(I642)</f>
        <v>5000</v>
      </c>
      <c r="J641" s="398">
        <f t="shared" si="241"/>
        <v>5000</v>
      </c>
    </row>
    <row r="642" spans="1:10" ht="33" customHeight="1" x14ac:dyDescent="0.25">
      <c r="A642" s="268" t="s">
        <v>367</v>
      </c>
      <c r="B642" s="34">
        <v>10</v>
      </c>
      <c r="C642" s="35" t="s">
        <v>68</v>
      </c>
      <c r="D642" s="257" t="s">
        <v>198</v>
      </c>
      <c r="E642" s="258" t="s">
        <v>10</v>
      </c>
      <c r="F642" s="259" t="s">
        <v>360</v>
      </c>
      <c r="G642" s="2"/>
      <c r="H642" s="398">
        <f>SUM(H643)</f>
        <v>5000</v>
      </c>
      <c r="I642" s="398">
        <f t="shared" si="241"/>
        <v>5000</v>
      </c>
      <c r="J642" s="398">
        <f t="shared" si="241"/>
        <v>5000</v>
      </c>
    </row>
    <row r="643" spans="1:10" ht="33" customHeight="1" x14ac:dyDescent="0.25">
      <c r="A643" s="79" t="s">
        <v>95</v>
      </c>
      <c r="B643" s="34">
        <v>10</v>
      </c>
      <c r="C643" s="35" t="s">
        <v>68</v>
      </c>
      <c r="D643" s="257" t="s">
        <v>198</v>
      </c>
      <c r="E643" s="258" t="s">
        <v>10</v>
      </c>
      <c r="F643" s="259" t="s">
        <v>369</v>
      </c>
      <c r="G643" s="2"/>
      <c r="H643" s="398">
        <f>SUM(H644)</f>
        <v>5000</v>
      </c>
      <c r="I643" s="398">
        <f t="shared" si="241"/>
        <v>5000</v>
      </c>
      <c r="J643" s="398">
        <f t="shared" si="241"/>
        <v>5000</v>
      </c>
    </row>
    <row r="644" spans="1:10" ht="32.25" customHeight="1" x14ac:dyDescent="0.25">
      <c r="A644" s="89" t="s">
        <v>505</v>
      </c>
      <c r="B644" s="34">
        <v>10</v>
      </c>
      <c r="C644" s="35" t="s">
        <v>68</v>
      </c>
      <c r="D644" s="257" t="s">
        <v>198</v>
      </c>
      <c r="E644" s="258" t="s">
        <v>10</v>
      </c>
      <c r="F644" s="259" t="s">
        <v>369</v>
      </c>
      <c r="G644" s="2" t="s">
        <v>16</v>
      </c>
      <c r="H644" s="399">
        <f>SUM(прил4!I883)</f>
        <v>5000</v>
      </c>
      <c r="I644" s="399">
        <f>SUM(прил4!J883)</f>
        <v>5000</v>
      </c>
      <c r="J644" s="399">
        <f>SUM(прил4!K883)</f>
        <v>5000</v>
      </c>
    </row>
    <row r="645" spans="1:10" ht="15.75" x14ac:dyDescent="0.25">
      <c r="A645" s="74" t="s">
        <v>43</v>
      </c>
      <c r="B645" s="39">
        <v>11</v>
      </c>
      <c r="C645" s="39"/>
      <c r="D645" s="245"/>
      <c r="E645" s="246"/>
      <c r="F645" s="247"/>
      <c r="G645" s="15"/>
      <c r="H645" s="446">
        <f>SUM(H646)</f>
        <v>75000</v>
      </c>
      <c r="I645" s="446">
        <f t="shared" ref="I645:J649" si="242">SUM(I646)</f>
        <v>150000</v>
      </c>
      <c r="J645" s="446">
        <f t="shared" si="242"/>
        <v>150000</v>
      </c>
    </row>
    <row r="646" spans="1:10" ht="15.75" x14ac:dyDescent="0.25">
      <c r="A646" s="86" t="s">
        <v>44</v>
      </c>
      <c r="B646" s="40">
        <v>11</v>
      </c>
      <c r="C646" s="23" t="s">
        <v>12</v>
      </c>
      <c r="D646" s="212"/>
      <c r="E646" s="213"/>
      <c r="F646" s="214"/>
      <c r="G646" s="22"/>
      <c r="H646" s="404">
        <f>SUM(H647)</f>
        <v>75000</v>
      </c>
      <c r="I646" s="404">
        <f t="shared" si="242"/>
        <v>150000</v>
      </c>
      <c r="J646" s="404">
        <f t="shared" si="242"/>
        <v>150000</v>
      </c>
    </row>
    <row r="647" spans="1:10" ht="64.5" customHeight="1" x14ac:dyDescent="0.25">
      <c r="A647" s="66" t="s">
        <v>140</v>
      </c>
      <c r="B647" s="28" t="s">
        <v>45</v>
      </c>
      <c r="C647" s="28" t="s">
        <v>12</v>
      </c>
      <c r="D647" s="215" t="s">
        <v>432</v>
      </c>
      <c r="E647" s="216" t="s">
        <v>359</v>
      </c>
      <c r="F647" s="217" t="s">
        <v>360</v>
      </c>
      <c r="G647" s="28"/>
      <c r="H647" s="397">
        <f>SUM(H648)</f>
        <v>75000</v>
      </c>
      <c r="I647" s="397">
        <f t="shared" si="242"/>
        <v>150000</v>
      </c>
      <c r="J647" s="397">
        <f t="shared" si="242"/>
        <v>150000</v>
      </c>
    </row>
    <row r="648" spans="1:10" ht="81.75" customHeight="1" x14ac:dyDescent="0.25">
      <c r="A648" s="80" t="s">
        <v>155</v>
      </c>
      <c r="B648" s="2" t="s">
        <v>45</v>
      </c>
      <c r="C648" s="2" t="s">
        <v>12</v>
      </c>
      <c r="D648" s="218" t="s">
        <v>216</v>
      </c>
      <c r="E648" s="219" t="s">
        <v>359</v>
      </c>
      <c r="F648" s="220" t="s">
        <v>360</v>
      </c>
      <c r="G648" s="2"/>
      <c r="H648" s="398">
        <f>SUM(H649)</f>
        <v>75000</v>
      </c>
      <c r="I648" s="398">
        <f t="shared" si="242"/>
        <v>150000</v>
      </c>
      <c r="J648" s="398">
        <f t="shared" si="242"/>
        <v>150000</v>
      </c>
    </row>
    <row r="649" spans="1:10" ht="32.25" customHeight="1" x14ac:dyDescent="0.25">
      <c r="A649" s="80" t="s">
        <v>459</v>
      </c>
      <c r="B649" s="2" t="s">
        <v>45</v>
      </c>
      <c r="C649" s="2" t="s">
        <v>12</v>
      </c>
      <c r="D649" s="218" t="s">
        <v>216</v>
      </c>
      <c r="E649" s="219" t="s">
        <v>10</v>
      </c>
      <c r="F649" s="220" t="s">
        <v>360</v>
      </c>
      <c r="G649" s="2"/>
      <c r="H649" s="398">
        <f>SUM(H650)</f>
        <v>75000</v>
      </c>
      <c r="I649" s="398">
        <f t="shared" si="242"/>
        <v>150000</v>
      </c>
      <c r="J649" s="398">
        <f t="shared" si="242"/>
        <v>150000</v>
      </c>
    </row>
    <row r="650" spans="1:10" ht="47.25" x14ac:dyDescent="0.25">
      <c r="A650" s="3" t="s">
        <v>156</v>
      </c>
      <c r="B650" s="2" t="s">
        <v>45</v>
      </c>
      <c r="C650" s="2" t="s">
        <v>12</v>
      </c>
      <c r="D650" s="218" t="s">
        <v>216</v>
      </c>
      <c r="E650" s="219" t="s">
        <v>10</v>
      </c>
      <c r="F650" s="220" t="s">
        <v>460</v>
      </c>
      <c r="G650" s="2"/>
      <c r="H650" s="398">
        <f>SUM(H651:H652)</f>
        <v>75000</v>
      </c>
      <c r="I650" s="398">
        <f t="shared" ref="I650:J650" si="243">SUM(I651:I652)</f>
        <v>150000</v>
      </c>
      <c r="J650" s="398">
        <f t="shared" si="243"/>
        <v>150000</v>
      </c>
    </row>
    <row r="651" spans="1:10" ht="31.5" hidden="1" x14ac:dyDescent="0.25">
      <c r="A651" s="89" t="s">
        <v>505</v>
      </c>
      <c r="B651" s="2" t="s">
        <v>45</v>
      </c>
      <c r="C651" s="2" t="s">
        <v>12</v>
      </c>
      <c r="D651" s="218" t="s">
        <v>216</v>
      </c>
      <c r="E651" s="219" t="s">
        <v>10</v>
      </c>
      <c r="F651" s="220" t="s">
        <v>460</v>
      </c>
      <c r="G651" s="2" t="s">
        <v>16</v>
      </c>
      <c r="H651" s="400">
        <f>SUM(прил4!I826)</f>
        <v>35000</v>
      </c>
      <c r="I651" s="400">
        <f>SUM(прил4!J826)</f>
        <v>70000</v>
      </c>
      <c r="J651" s="400">
        <f>SUM(прил4!K826)</f>
        <v>70000</v>
      </c>
    </row>
    <row r="652" spans="1:10" s="578" customFormat="1" ht="15.75" x14ac:dyDescent="0.25">
      <c r="A652" s="61" t="s">
        <v>40</v>
      </c>
      <c r="B652" s="2" t="s">
        <v>45</v>
      </c>
      <c r="C652" s="2" t="s">
        <v>12</v>
      </c>
      <c r="D652" s="218" t="s">
        <v>216</v>
      </c>
      <c r="E652" s="219" t="s">
        <v>10</v>
      </c>
      <c r="F652" s="220" t="s">
        <v>460</v>
      </c>
      <c r="G652" s="2" t="s">
        <v>39</v>
      </c>
      <c r="H652" s="400">
        <f>SUM(прил4!I827)</f>
        <v>40000</v>
      </c>
      <c r="I652" s="400">
        <f>SUM(прил4!J827)</f>
        <v>80000</v>
      </c>
      <c r="J652" s="400">
        <f>SUM(прил4!K827)</f>
        <v>80000</v>
      </c>
    </row>
    <row r="653" spans="1:10" ht="47.25" x14ac:dyDescent="0.25">
      <c r="A653" s="74" t="s">
        <v>46</v>
      </c>
      <c r="B653" s="39">
        <v>14</v>
      </c>
      <c r="C653" s="39"/>
      <c r="D653" s="245"/>
      <c r="E653" s="246"/>
      <c r="F653" s="247"/>
      <c r="G653" s="15"/>
      <c r="H653" s="446">
        <f>SUM(H654+H660)</f>
        <v>10559024</v>
      </c>
      <c r="I653" s="446">
        <f t="shared" ref="I653:J653" si="244">SUM(I654+I660)</f>
        <v>5741151</v>
      </c>
      <c r="J653" s="446">
        <f t="shared" si="244"/>
        <v>5279219</v>
      </c>
    </row>
    <row r="654" spans="1:10" ht="31.5" customHeight="1" x14ac:dyDescent="0.25">
      <c r="A654" s="86" t="s">
        <v>47</v>
      </c>
      <c r="B654" s="40">
        <v>14</v>
      </c>
      <c r="C654" s="23" t="s">
        <v>10</v>
      </c>
      <c r="D654" s="212"/>
      <c r="E654" s="213"/>
      <c r="F654" s="214"/>
      <c r="G654" s="22"/>
      <c r="H654" s="404">
        <f>SUM(H655)</f>
        <v>6599024</v>
      </c>
      <c r="I654" s="404">
        <f t="shared" ref="I654:J658" si="245">SUM(I655)</f>
        <v>5741151</v>
      </c>
      <c r="J654" s="404">
        <f t="shared" si="245"/>
        <v>5279219</v>
      </c>
    </row>
    <row r="655" spans="1:10" ht="32.25" customHeight="1" x14ac:dyDescent="0.25">
      <c r="A655" s="75" t="s">
        <v>113</v>
      </c>
      <c r="B655" s="30">
        <v>14</v>
      </c>
      <c r="C655" s="28" t="s">
        <v>10</v>
      </c>
      <c r="D655" s="215" t="s">
        <v>196</v>
      </c>
      <c r="E655" s="216" t="s">
        <v>359</v>
      </c>
      <c r="F655" s="217" t="s">
        <v>360</v>
      </c>
      <c r="G655" s="28"/>
      <c r="H655" s="397">
        <f>SUM(H656)</f>
        <v>6599024</v>
      </c>
      <c r="I655" s="397">
        <f t="shared" si="245"/>
        <v>5741151</v>
      </c>
      <c r="J655" s="397">
        <f t="shared" si="245"/>
        <v>5279219</v>
      </c>
    </row>
    <row r="656" spans="1:10" ht="50.25" customHeight="1" x14ac:dyDescent="0.25">
      <c r="A656" s="84" t="s">
        <v>157</v>
      </c>
      <c r="B656" s="337">
        <v>14</v>
      </c>
      <c r="C656" s="2" t="s">
        <v>10</v>
      </c>
      <c r="D656" s="218" t="s">
        <v>200</v>
      </c>
      <c r="E656" s="219" t="s">
        <v>359</v>
      </c>
      <c r="F656" s="220" t="s">
        <v>360</v>
      </c>
      <c r="G656" s="2"/>
      <c r="H656" s="398">
        <f>SUM(H657)</f>
        <v>6599024</v>
      </c>
      <c r="I656" s="398">
        <f t="shared" si="245"/>
        <v>5741151</v>
      </c>
      <c r="J656" s="398">
        <f t="shared" si="245"/>
        <v>5279219</v>
      </c>
    </row>
    <row r="657" spans="1:10" ht="31.5" customHeight="1" x14ac:dyDescent="0.25">
      <c r="A657" s="84" t="s">
        <v>461</v>
      </c>
      <c r="B657" s="337">
        <v>14</v>
      </c>
      <c r="C657" s="2" t="s">
        <v>10</v>
      </c>
      <c r="D657" s="218" t="s">
        <v>200</v>
      </c>
      <c r="E657" s="219" t="s">
        <v>12</v>
      </c>
      <c r="F657" s="220" t="s">
        <v>360</v>
      </c>
      <c r="G657" s="2"/>
      <c r="H657" s="398">
        <f>SUM(H658)</f>
        <v>6599024</v>
      </c>
      <c r="I657" s="398">
        <f t="shared" si="245"/>
        <v>5741151</v>
      </c>
      <c r="J657" s="398">
        <f t="shared" si="245"/>
        <v>5279219</v>
      </c>
    </row>
    <row r="658" spans="1:10" ht="32.25" customHeight="1" x14ac:dyDescent="0.25">
      <c r="A658" s="84" t="s">
        <v>463</v>
      </c>
      <c r="B658" s="337">
        <v>14</v>
      </c>
      <c r="C658" s="2" t="s">
        <v>10</v>
      </c>
      <c r="D658" s="218" t="s">
        <v>200</v>
      </c>
      <c r="E658" s="219" t="s">
        <v>12</v>
      </c>
      <c r="F658" s="220" t="s">
        <v>462</v>
      </c>
      <c r="G658" s="2"/>
      <c r="H658" s="398">
        <f>SUM(H659)</f>
        <v>6599024</v>
      </c>
      <c r="I658" s="398">
        <f t="shared" si="245"/>
        <v>5741151</v>
      </c>
      <c r="J658" s="398">
        <f t="shared" si="245"/>
        <v>5279219</v>
      </c>
    </row>
    <row r="659" spans="1:10" ht="15.75" x14ac:dyDescent="0.25">
      <c r="A659" s="84" t="s">
        <v>21</v>
      </c>
      <c r="B659" s="337">
        <v>14</v>
      </c>
      <c r="C659" s="2" t="s">
        <v>10</v>
      </c>
      <c r="D659" s="218" t="s">
        <v>200</v>
      </c>
      <c r="E659" s="219" t="s">
        <v>12</v>
      </c>
      <c r="F659" s="220" t="s">
        <v>462</v>
      </c>
      <c r="G659" s="2" t="s">
        <v>66</v>
      </c>
      <c r="H659" s="400">
        <f>SUM(прил4!I468)</f>
        <v>6599024</v>
      </c>
      <c r="I659" s="400">
        <f>SUM(прил4!J468)</f>
        <v>5741151</v>
      </c>
      <c r="J659" s="400">
        <f>SUM(прил4!K468)</f>
        <v>5279219</v>
      </c>
    </row>
    <row r="660" spans="1:10" ht="15.75" x14ac:dyDescent="0.25">
      <c r="A660" s="86" t="s">
        <v>162</v>
      </c>
      <c r="B660" s="40">
        <v>14</v>
      </c>
      <c r="C660" s="23" t="s">
        <v>15</v>
      </c>
      <c r="D660" s="212"/>
      <c r="E660" s="213"/>
      <c r="F660" s="214"/>
      <c r="G660" s="23"/>
      <c r="H660" s="404">
        <f>SUM(H661)</f>
        <v>3960000</v>
      </c>
      <c r="I660" s="404">
        <f t="shared" ref="I660:J664" si="246">SUM(I661)</f>
        <v>0</v>
      </c>
      <c r="J660" s="404">
        <f t="shared" si="246"/>
        <v>0</v>
      </c>
    </row>
    <row r="661" spans="1:10" ht="33.75" customHeight="1" x14ac:dyDescent="0.25">
      <c r="A661" s="75" t="s">
        <v>113</v>
      </c>
      <c r="B661" s="30">
        <v>14</v>
      </c>
      <c r="C661" s="28" t="s">
        <v>15</v>
      </c>
      <c r="D661" s="215" t="s">
        <v>196</v>
      </c>
      <c r="E661" s="216" t="s">
        <v>359</v>
      </c>
      <c r="F661" s="217" t="s">
        <v>360</v>
      </c>
      <c r="G661" s="28"/>
      <c r="H661" s="397">
        <f>SUM(H662)</f>
        <v>3960000</v>
      </c>
      <c r="I661" s="397">
        <f t="shared" si="246"/>
        <v>0</v>
      </c>
      <c r="J661" s="397">
        <f t="shared" si="246"/>
        <v>0</v>
      </c>
    </row>
    <row r="662" spans="1:10" ht="50.25" customHeight="1" x14ac:dyDescent="0.25">
      <c r="A662" s="84" t="s">
        <v>157</v>
      </c>
      <c r="B662" s="337">
        <v>14</v>
      </c>
      <c r="C662" s="2" t="s">
        <v>15</v>
      </c>
      <c r="D662" s="218" t="s">
        <v>200</v>
      </c>
      <c r="E662" s="219" t="s">
        <v>359</v>
      </c>
      <c r="F662" s="220" t="s">
        <v>360</v>
      </c>
      <c r="G662" s="72"/>
      <c r="H662" s="398">
        <f>SUM(H663)</f>
        <v>3960000</v>
      </c>
      <c r="I662" s="398">
        <f t="shared" si="246"/>
        <v>0</v>
      </c>
      <c r="J662" s="398">
        <f t="shared" si="246"/>
        <v>0</v>
      </c>
    </row>
    <row r="663" spans="1:10" ht="35.25" customHeight="1" x14ac:dyDescent="0.25">
      <c r="A663" s="340" t="s">
        <v>496</v>
      </c>
      <c r="B663" s="281">
        <v>14</v>
      </c>
      <c r="C663" s="36" t="s">
        <v>15</v>
      </c>
      <c r="D663" s="257" t="s">
        <v>200</v>
      </c>
      <c r="E663" s="258" t="s">
        <v>20</v>
      </c>
      <c r="F663" s="259" t="s">
        <v>360</v>
      </c>
      <c r="G663" s="72"/>
      <c r="H663" s="398">
        <f>SUM(H664)</f>
        <v>3960000</v>
      </c>
      <c r="I663" s="398">
        <f t="shared" si="246"/>
        <v>0</v>
      </c>
      <c r="J663" s="398">
        <f t="shared" si="246"/>
        <v>0</v>
      </c>
    </row>
    <row r="664" spans="1:10" ht="35.25" customHeight="1" x14ac:dyDescent="0.25">
      <c r="A664" s="69" t="s">
        <v>692</v>
      </c>
      <c r="B664" s="281">
        <v>14</v>
      </c>
      <c r="C664" s="36" t="s">
        <v>15</v>
      </c>
      <c r="D664" s="257" t="s">
        <v>200</v>
      </c>
      <c r="E664" s="258" t="s">
        <v>20</v>
      </c>
      <c r="F664" s="259" t="s">
        <v>497</v>
      </c>
      <c r="G664" s="72"/>
      <c r="H664" s="398">
        <f>SUM(H665)</f>
        <v>3960000</v>
      </c>
      <c r="I664" s="398">
        <f t="shared" si="246"/>
        <v>0</v>
      </c>
      <c r="J664" s="398">
        <f t="shared" si="246"/>
        <v>0</v>
      </c>
    </row>
    <row r="665" spans="1:10" ht="16.5" customHeight="1" x14ac:dyDescent="0.25">
      <c r="A665" s="341" t="s">
        <v>21</v>
      </c>
      <c r="B665" s="281">
        <v>14</v>
      </c>
      <c r="C665" s="36" t="s">
        <v>15</v>
      </c>
      <c r="D665" s="257" t="s">
        <v>200</v>
      </c>
      <c r="E665" s="258" t="s">
        <v>20</v>
      </c>
      <c r="F665" s="259" t="s">
        <v>497</v>
      </c>
      <c r="G665" s="2" t="s">
        <v>66</v>
      </c>
      <c r="H665" s="385">
        <f>SUM(прил4!I474)</f>
        <v>3960000</v>
      </c>
      <c r="I665" s="385">
        <f>SUM(прил4!J474)</f>
        <v>0</v>
      </c>
      <c r="J665" s="385">
        <f>SUM(прил4!K474)</f>
        <v>0</v>
      </c>
    </row>
    <row r="666" spans="1:10" ht="15.75" x14ac:dyDescent="0.25">
      <c r="A666" s="431" t="s">
        <v>813</v>
      </c>
      <c r="B666" s="640"/>
      <c r="C666" s="640"/>
      <c r="D666" s="640"/>
      <c r="E666" s="640"/>
      <c r="F666" s="640"/>
      <c r="G666" s="640"/>
      <c r="H666" s="641"/>
      <c r="I666" s="413">
        <f>SUM(прил4!J884)</f>
        <v>3363332</v>
      </c>
      <c r="J666" s="413">
        <f>SUM(прил4!K884)</f>
        <v>6750840</v>
      </c>
    </row>
  </sheetData>
  <mergeCells count="3">
    <mergeCell ref="D14:F14"/>
    <mergeCell ref="K215:M215"/>
    <mergeCell ref="A10:J12"/>
  </mergeCells>
  <pageMargins left="0.78740157480314965" right="0.19685039370078741" top="0.74803149606299213" bottom="0.74803149606299213" header="0.31496062992125984" footer="0.31496062992125984"/>
  <pageSetup paperSize="9" scale="59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884"/>
  <sheetViews>
    <sheetView zoomScaleNormal="100" workbookViewId="0">
      <selection activeCell="I223" sqref="I223"/>
    </sheetView>
  </sheetViews>
  <sheetFormatPr defaultRowHeight="15" x14ac:dyDescent="0.25"/>
  <cols>
    <col min="1" max="1" width="71.85546875" customWidth="1"/>
    <col min="2" max="2" width="6.5703125" customWidth="1"/>
    <col min="3" max="4" width="4.85546875" customWidth="1"/>
    <col min="5" max="5" width="4.7109375" customWidth="1"/>
    <col min="6" max="6" width="3.5703125" customWidth="1"/>
    <col min="7" max="7" width="7.140625" customWidth="1"/>
    <col min="8" max="8" width="5.85546875" customWidth="1"/>
    <col min="9" max="9" width="13.42578125" customWidth="1"/>
    <col min="10" max="11" width="13.42578125" style="620" customWidth="1"/>
    <col min="12" max="12" width="12.42578125" customWidth="1"/>
    <col min="13" max="13" width="11.5703125" customWidth="1"/>
    <col min="14" max="15" width="10.85546875" bestFit="1" customWidth="1"/>
  </cols>
  <sheetData>
    <row r="1" spans="1:15" x14ac:dyDescent="0.25">
      <c r="D1" s="352" t="s">
        <v>774</v>
      </c>
      <c r="E1" s="352"/>
      <c r="F1" s="352"/>
      <c r="G1" s="1"/>
    </row>
    <row r="2" spans="1:15" x14ac:dyDescent="0.25">
      <c r="D2" s="352" t="s">
        <v>7</v>
      </c>
      <c r="E2" s="352"/>
      <c r="F2" s="352"/>
    </row>
    <row r="3" spans="1:15" x14ac:dyDescent="0.25">
      <c r="D3" s="352" t="s">
        <v>6</v>
      </c>
      <c r="E3" s="352"/>
      <c r="F3" s="352"/>
    </row>
    <row r="4" spans="1:15" x14ac:dyDescent="0.25">
      <c r="D4" s="352" t="s">
        <v>86</v>
      </c>
      <c r="E4" s="352"/>
      <c r="F4" s="352"/>
    </row>
    <row r="5" spans="1:15" x14ac:dyDescent="0.25">
      <c r="D5" s="352" t="s">
        <v>757</v>
      </c>
      <c r="E5" s="352"/>
      <c r="F5" s="352"/>
    </row>
    <row r="6" spans="1:15" x14ac:dyDescent="0.25">
      <c r="D6" s="352" t="s">
        <v>758</v>
      </c>
      <c r="E6" s="352"/>
      <c r="F6" s="352"/>
    </row>
    <row r="7" spans="1:15" x14ac:dyDescent="0.25">
      <c r="D7" s="4" t="s">
        <v>867</v>
      </c>
      <c r="E7" s="4"/>
      <c r="F7" s="4"/>
    </row>
    <row r="8" spans="1:15" x14ac:dyDescent="0.25">
      <c r="D8" s="558" t="s">
        <v>880</v>
      </c>
      <c r="E8" s="352"/>
      <c r="F8" s="352"/>
    </row>
    <row r="9" spans="1:15" ht="18.75" x14ac:dyDescent="0.25">
      <c r="A9" s="685" t="s">
        <v>467</v>
      </c>
      <c r="B9" s="685"/>
      <c r="C9" s="685"/>
      <c r="D9" s="685"/>
      <c r="E9" s="685"/>
      <c r="F9" s="685"/>
      <c r="G9" s="685"/>
      <c r="H9" s="685"/>
      <c r="I9" s="685"/>
      <c r="J9" s="622"/>
      <c r="K9" s="622"/>
    </row>
    <row r="10" spans="1:15" ht="18.75" x14ac:dyDescent="0.25">
      <c r="A10" s="685" t="s">
        <v>67</v>
      </c>
      <c r="B10" s="685"/>
      <c r="C10" s="685"/>
      <c r="D10" s="685"/>
      <c r="E10" s="685"/>
      <c r="F10" s="685"/>
      <c r="G10" s="685"/>
      <c r="H10" s="685"/>
      <c r="I10" s="685"/>
      <c r="J10" s="622"/>
      <c r="K10" s="622"/>
    </row>
    <row r="11" spans="1:15" ht="18.75" x14ac:dyDescent="0.25">
      <c r="A11" s="685" t="s">
        <v>769</v>
      </c>
      <c r="B11" s="685"/>
      <c r="C11" s="685"/>
      <c r="D11" s="685"/>
      <c r="E11" s="685"/>
      <c r="F11" s="685"/>
      <c r="G11" s="685"/>
      <c r="H11" s="685"/>
      <c r="I11" s="685"/>
      <c r="J11" s="622"/>
      <c r="K11" s="622"/>
    </row>
    <row r="12" spans="1:15" ht="15.75" x14ac:dyDescent="0.25">
      <c r="C12" s="348"/>
      <c r="K12" s="620" t="s">
        <v>482</v>
      </c>
    </row>
    <row r="13" spans="1:15" ht="39" customHeight="1" x14ac:dyDescent="0.25">
      <c r="A13" s="50" t="s">
        <v>0</v>
      </c>
      <c r="B13" s="50" t="s">
        <v>48</v>
      </c>
      <c r="C13" s="50" t="s">
        <v>1</v>
      </c>
      <c r="D13" s="50" t="s">
        <v>2</v>
      </c>
      <c r="E13" s="680" t="s">
        <v>3</v>
      </c>
      <c r="F13" s="681"/>
      <c r="G13" s="682"/>
      <c r="H13" s="50" t="s">
        <v>4</v>
      </c>
      <c r="I13" s="10" t="s">
        <v>768</v>
      </c>
      <c r="J13" s="10" t="s">
        <v>715</v>
      </c>
      <c r="K13" s="10" t="s">
        <v>756</v>
      </c>
      <c r="L13" s="589"/>
    </row>
    <row r="14" spans="1:15" ht="15.75" x14ac:dyDescent="0.25">
      <c r="A14" s="81" t="s">
        <v>8</v>
      </c>
      <c r="B14" s="81"/>
      <c r="C14" s="38"/>
      <c r="D14" s="38"/>
      <c r="E14" s="206"/>
      <c r="F14" s="207"/>
      <c r="G14" s="208"/>
      <c r="H14" s="38"/>
      <c r="I14" s="394">
        <f>SUM(I15+I429+I475+I723+I497+I828)</f>
        <v>665407795</v>
      </c>
      <c r="J14" s="394">
        <f>SUM(J15+J429+J475+J723+J497+J828+J884)</f>
        <v>423485540</v>
      </c>
      <c r="K14" s="394">
        <f>SUM(K15+K429+K475+K723+K497+K828+K884)</f>
        <v>418217473</v>
      </c>
      <c r="L14" s="445"/>
      <c r="M14" s="445"/>
      <c r="N14" s="445"/>
      <c r="O14" s="445"/>
    </row>
    <row r="15" spans="1:15" ht="15.75" x14ac:dyDescent="0.25">
      <c r="A15" s="541" t="s">
        <v>49</v>
      </c>
      <c r="B15" s="406" t="s">
        <v>50</v>
      </c>
      <c r="C15" s="414"/>
      <c r="D15" s="414"/>
      <c r="E15" s="415"/>
      <c r="F15" s="416"/>
      <c r="G15" s="417"/>
      <c r="H15" s="414"/>
      <c r="I15" s="413">
        <f>SUM(I16+I161+I182+I228+I354+I348+I250+I280)</f>
        <v>96942302</v>
      </c>
      <c r="J15" s="413">
        <f>SUM(J16+J161+J182+J228+J354+J348+J250+J280)</f>
        <v>78375965</v>
      </c>
      <c r="K15" s="413">
        <f>SUM(K16+K161+K182+K228+K354+K348+K250+K280)</f>
        <v>81704080</v>
      </c>
      <c r="L15" s="445"/>
      <c r="M15" s="557"/>
      <c r="O15" s="445"/>
    </row>
    <row r="16" spans="1:15" ht="15.75" x14ac:dyDescent="0.25">
      <c r="A16" s="277" t="s">
        <v>9</v>
      </c>
      <c r="B16" s="294" t="s">
        <v>50</v>
      </c>
      <c r="C16" s="15" t="s">
        <v>10</v>
      </c>
      <c r="D16" s="15"/>
      <c r="E16" s="288"/>
      <c r="F16" s="289"/>
      <c r="G16" s="290"/>
      <c r="H16" s="15"/>
      <c r="I16" s="395">
        <f>SUM(I17+I28+I101+I72+I91+I96+I22+I77)</f>
        <v>33312399</v>
      </c>
      <c r="J16" s="395">
        <f>SUM(J17+J28+J101+J72+J91+J96+J22+J77)</f>
        <v>26849495</v>
      </c>
      <c r="K16" s="395">
        <f>SUM(K17+K28+K101+K72+K91+K96+K22+K77)</f>
        <v>26875495</v>
      </c>
      <c r="L16" s="445"/>
      <c r="M16" s="445"/>
      <c r="N16" s="445"/>
    </row>
    <row r="17" spans="1:11" ht="31.5" x14ac:dyDescent="0.25">
      <c r="A17" s="21" t="s">
        <v>11</v>
      </c>
      <c r="B17" s="26" t="s">
        <v>50</v>
      </c>
      <c r="C17" s="22" t="s">
        <v>10</v>
      </c>
      <c r="D17" s="22" t="s">
        <v>12</v>
      </c>
      <c r="E17" s="263"/>
      <c r="F17" s="264"/>
      <c r="G17" s="265"/>
      <c r="H17" s="22"/>
      <c r="I17" s="396">
        <f>SUM(I18)</f>
        <v>1577774</v>
      </c>
      <c r="J17" s="396">
        <f t="shared" ref="J17:K20" si="0">SUM(J18)</f>
        <v>1395526</v>
      </c>
      <c r="K17" s="396">
        <f t="shared" si="0"/>
        <v>1395526</v>
      </c>
    </row>
    <row r="18" spans="1:11" ht="15.75" x14ac:dyDescent="0.25">
      <c r="A18" s="27" t="s">
        <v>96</v>
      </c>
      <c r="B18" s="30" t="s">
        <v>50</v>
      </c>
      <c r="C18" s="28" t="s">
        <v>10</v>
      </c>
      <c r="D18" s="28" t="s">
        <v>12</v>
      </c>
      <c r="E18" s="215" t="s">
        <v>361</v>
      </c>
      <c r="F18" s="216" t="s">
        <v>359</v>
      </c>
      <c r="G18" s="217" t="s">
        <v>360</v>
      </c>
      <c r="H18" s="28"/>
      <c r="I18" s="397">
        <f>SUM(I19)</f>
        <v>1577774</v>
      </c>
      <c r="J18" s="397">
        <f t="shared" si="0"/>
        <v>1395526</v>
      </c>
      <c r="K18" s="397">
        <f t="shared" si="0"/>
        <v>1395526</v>
      </c>
    </row>
    <row r="19" spans="1:11" ht="15.75" x14ac:dyDescent="0.25">
      <c r="A19" s="83" t="s">
        <v>97</v>
      </c>
      <c r="B19" s="50" t="s">
        <v>50</v>
      </c>
      <c r="C19" s="2" t="s">
        <v>10</v>
      </c>
      <c r="D19" s="2" t="s">
        <v>12</v>
      </c>
      <c r="E19" s="218" t="s">
        <v>169</v>
      </c>
      <c r="F19" s="219" t="s">
        <v>359</v>
      </c>
      <c r="G19" s="220" t="s">
        <v>360</v>
      </c>
      <c r="H19" s="2"/>
      <c r="I19" s="398">
        <f>SUM(I20)</f>
        <v>1577774</v>
      </c>
      <c r="J19" s="398">
        <f t="shared" si="0"/>
        <v>1395526</v>
      </c>
      <c r="K19" s="398">
        <f t="shared" si="0"/>
        <v>1395526</v>
      </c>
    </row>
    <row r="20" spans="1:11" ht="31.5" x14ac:dyDescent="0.25">
      <c r="A20" s="3" t="s">
        <v>74</v>
      </c>
      <c r="B20" s="337" t="s">
        <v>50</v>
      </c>
      <c r="C20" s="2" t="s">
        <v>10</v>
      </c>
      <c r="D20" s="2" t="s">
        <v>12</v>
      </c>
      <c r="E20" s="218" t="s">
        <v>169</v>
      </c>
      <c r="F20" s="219" t="s">
        <v>359</v>
      </c>
      <c r="G20" s="220" t="s">
        <v>364</v>
      </c>
      <c r="H20" s="2"/>
      <c r="I20" s="398">
        <f>SUM(I21)</f>
        <v>1577774</v>
      </c>
      <c r="J20" s="398">
        <f t="shared" si="0"/>
        <v>1395526</v>
      </c>
      <c r="K20" s="398">
        <f t="shared" si="0"/>
        <v>1395526</v>
      </c>
    </row>
    <row r="21" spans="1:11" ht="63" x14ac:dyDescent="0.25">
      <c r="A21" s="84" t="s">
        <v>75</v>
      </c>
      <c r="B21" s="337" t="s">
        <v>50</v>
      </c>
      <c r="C21" s="2" t="s">
        <v>10</v>
      </c>
      <c r="D21" s="2" t="s">
        <v>12</v>
      </c>
      <c r="E21" s="218" t="s">
        <v>169</v>
      </c>
      <c r="F21" s="219" t="s">
        <v>359</v>
      </c>
      <c r="G21" s="220" t="s">
        <v>364</v>
      </c>
      <c r="H21" s="2" t="s">
        <v>13</v>
      </c>
      <c r="I21" s="399">
        <v>1577774</v>
      </c>
      <c r="J21" s="399">
        <v>1395526</v>
      </c>
      <c r="K21" s="399">
        <v>1395526</v>
      </c>
    </row>
    <row r="22" spans="1:11" s="662" customFormat="1" ht="47.25" x14ac:dyDescent="0.25">
      <c r="A22" s="21" t="s">
        <v>14</v>
      </c>
      <c r="B22" s="26" t="s">
        <v>50</v>
      </c>
      <c r="C22" s="22" t="s">
        <v>10</v>
      </c>
      <c r="D22" s="22" t="s">
        <v>15</v>
      </c>
      <c r="E22" s="212"/>
      <c r="F22" s="213"/>
      <c r="G22" s="214"/>
      <c r="H22" s="23"/>
      <c r="I22" s="396">
        <f>SUM(I23)</f>
        <v>7177</v>
      </c>
      <c r="J22" s="396">
        <f>SUM(J23)</f>
        <v>18000</v>
      </c>
      <c r="K22" s="396">
        <f>SUM(K23)</f>
        <v>18000</v>
      </c>
    </row>
    <row r="23" spans="1:11" s="662" customFormat="1" ht="47.25" x14ac:dyDescent="0.25">
      <c r="A23" s="75" t="s">
        <v>98</v>
      </c>
      <c r="B23" s="30" t="s">
        <v>50</v>
      </c>
      <c r="C23" s="28" t="s">
        <v>10</v>
      </c>
      <c r="D23" s="28" t="s">
        <v>15</v>
      </c>
      <c r="E23" s="227" t="s">
        <v>362</v>
      </c>
      <c r="F23" s="228" t="s">
        <v>359</v>
      </c>
      <c r="G23" s="229" t="s">
        <v>360</v>
      </c>
      <c r="H23" s="28"/>
      <c r="I23" s="397">
        <f>SUM(I24)</f>
        <v>7177</v>
      </c>
      <c r="J23" s="397">
        <f t="shared" ref="J23:K26" si="1">SUM(J24)</f>
        <v>18000</v>
      </c>
      <c r="K23" s="397">
        <f t="shared" si="1"/>
        <v>18000</v>
      </c>
    </row>
    <row r="24" spans="1:11" s="662" customFormat="1" ht="63" x14ac:dyDescent="0.25">
      <c r="A24" s="76" t="s">
        <v>99</v>
      </c>
      <c r="B24" s="53" t="s">
        <v>50</v>
      </c>
      <c r="C24" s="2" t="s">
        <v>10</v>
      </c>
      <c r="D24" s="2" t="s">
        <v>15</v>
      </c>
      <c r="E24" s="230" t="s">
        <v>363</v>
      </c>
      <c r="F24" s="231" t="s">
        <v>359</v>
      </c>
      <c r="G24" s="232" t="s">
        <v>360</v>
      </c>
      <c r="H24" s="44"/>
      <c r="I24" s="398">
        <f>SUM(I25)</f>
        <v>7177</v>
      </c>
      <c r="J24" s="398">
        <f t="shared" si="1"/>
        <v>18000</v>
      </c>
      <c r="K24" s="398">
        <f t="shared" si="1"/>
        <v>18000</v>
      </c>
    </row>
    <row r="25" spans="1:11" s="662" customFormat="1" ht="47.25" x14ac:dyDescent="0.25">
      <c r="A25" s="76" t="s">
        <v>366</v>
      </c>
      <c r="B25" s="53" t="s">
        <v>50</v>
      </c>
      <c r="C25" s="2" t="s">
        <v>10</v>
      </c>
      <c r="D25" s="2" t="s">
        <v>15</v>
      </c>
      <c r="E25" s="230" t="s">
        <v>363</v>
      </c>
      <c r="F25" s="231" t="s">
        <v>10</v>
      </c>
      <c r="G25" s="232" t="s">
        <v>360</v>
      </c>
      <c r="H25" s="44"/>
      <c r="I25" s="398">
        <f>SUM(I26)</f>
        <v>7177</v>
      </c>
      <c r="J25" s="398">
        <f t="shared" si="1"/>
        <v>18000</v>
      </c>
      <c r="K25" s="398">
        <f t="shared" si="1"/>
        <v>18000</v>
      </c>
    </row>
    <row r="26" spans="1:11" s="662" customFormat="1" ht="16.5" customHeight="1" x14ac:dyDescent="0.25">
      <c r="A26" s="76" t="s">
        <v>100</v>
      </c>
      <c r="B26" s="53" t="s">
        <v>50</v>
      </c>
      <c r="C26" s="2" t="s">
        <v>10</v>
      </c>
      <c r="D26" s="2" t="s">
        <v>15</v>
      </c>
      <c r="E26" s="230" t="s">
        <v>363</v>
      </c>
      <c r="F26" s="231" t="s">
        <v>10</v>
      </c>
      <c r="G26" s="232" t="s">
        <v>365</v>
      </c>
      <c r="H26" s="44"/>
      <c r="I26" s="398">
        <f>SUM(I27)</f>
        <v>7177</v>
      </c>
      <c r="J26" s="398">
        <f t="shared" si="1"/>
        <v>18000</v>
      </c>
      <c r="K26" s="398">
        <f t="shared" si="1"/>
        <v>18000</v>
      </c>
    </row>
    <row r="27" spans="1:11" s="662" customFormat="1" ht="30.75" customHeight="1" x14ac:dyDescent="0.25">
      <c r="A27" s="544" t="s">
        <v>505</v>
      </c>
      <c r="B27" s="278" t="s">
        <v>50</v>
      </c>
      <c r="C27" s="2" t="s">
        <v>10</v>
      </c>
      <c r="D27" s="2" t="s">
        <v>15</v>
      </c>
      <c r="E27" s="230" t="s">
        <v>363</v>
      </c>
      <c r="F27" s="231" t="s">
        <v>10</v>
      </c>
      <c r="G27" s="232" t="s">
        <v>365</v>
      </c>
      <c r="H27" s="2" t="s">
        <v>16</v>
      </c>
      <c r="I27" s="400">
        <v>7177</v>
      </c>
      <c r="J27" s="400">
        <v>18000</v>
      </c>
      <c r="K27" s="400">
        <v>18000</v>
      </c>
    </row>
    <row r="28" spans="1:11" ht="47.25" x14ac:dyDescent="0.25">
      <c r="A28" s="97" t="s">
        <v>19</v>
      </c>
      <c r="B28" s="26" t="s">
        <v>50</v>
      </c>
      <c r="C28" s="22" t="s">
        <v>10</v>
      </c>
      <c r="D28" s="22" t="s">
        <v>20</v>
      </c>
      <c r="E28" s="263"/>
      <c r="F28" s="264"/>
      <c r="G28" s="265"/>
      <c r="H28" s="22"/>
      <c r="I28" s="396">
        <f>SUM(I29+I44+I49+I55+I62+I67+I36)</f>
        <v>15796210</v>
      </c>
      <c r="J28" s="396">
        <f t="shared" ref="J28:K28" si="2">SUM(J29+J44+J49+J55+J62+J67+J36)</f>
        <v>14592265</v>
      </c>
      <c r="K28" s="396">
        <f t="shared" si="2"/>
        <v>14592265</v>
      </c>
    </row>
    <row r="29" spans="1:11" ht="47.25" x14ac:dyDescent="0.25">
      <c r="A29" s="75" t="s">
        <v>103</v>
      </c>
      <c r="B29" s="30" t="s">
        <v>50</v>
      </c>
      <c r="C29" s="28" t="s">
        <v>10</v>
      </c>
      <c r="D29" s="28" t="s">
        <v>20</v>
      </c>
      <c r="E29" s="221" t="s">
        <v>168</v>
      </c>
      <c r="F29" s="222" t="s">
        <v>359</v>
      </c>
      <c r="G29" s="223" t="s">
        <v>360</v>
      </c>
      <c r="H29" s="28"/>
      <c r="I29" s="397">
        <f>SUM(I30)</f>
        <v>1014100</v>
      </c>
      <c r="J29" s="397">
        <f t="shared" ref="J29:K30" si="3">SUM(J30)</f>
        <v>1014100</v>
      </c>
      <c r="K29" s="397">
        <f t="shared" si="3"/>
        <v>1014100</v>
      </c>
    </row>
    <row r="30" spans="1:11" ht="80.25" customHeight="1" x14ac:dyDescent="0.25">
      <c r="A30" s="76" t="s">
        <v>104</v>
      </c>
      <c r="B30" s="53" t="s">
        <v>50</v>
      </c>
      <c r="C30" s="2" t="s">
        <v>10</v>
      </c>
      <c r="D30" s="2" t="s">
        <v>20</v>
      </c>
      <c r="E30" s="233" t="s">
        <v>198</v>
      </c>
      <c r="F30" s="234" t="s">
        <v>359</v>
      </c>
      <c r="G30" s="235" t="s">
        <v>360</v>
      </c>
      <c r="H30" s="2"/>
      <c r="I30" s="398">
        <f>SUM(I31)</f>
        <v>1014100</v>
      </c>
      <c r="J30" s="398">
        <f t="shared" si="3"/>
        <v>1014100</v>
      </c>
      <c r="K30" s="398">
        <f t="shared" si="3"/>
        <v>1014100</v>
      </c>
    </row>
    <row r="31" spans="1:11" ht="47.25" x14ac:dyDescent="0.25">
      <c r="A31" s="76" t="s">
        <v>367</v>
      </c>
      <c r="B31" s="53" t="s">
        <v>50</v>
      </c>
      <c r="C31" s="2" t="s">
        <v>10</v>
      </c>
      <c r="D31" s="2" t="s">
        <v>20</v>
      </c>
      <c r="E31" s="233" t="s">
        <v>198</v>
      </c>
      <c r="F31" s="234" t="s">
        <v>10</v>
      </c>
      <c r="G31" s="235" t="s">
        <v>360</v>
      </c>
      <c r="H31" s="2"/>
      <c r="I31" s="398">
        <f>SUM(I32+I34)</f>
        <v>1014100</v>
      </c>
      <c r="J31" s="398">
        <f t="shared" ref="J31:K31" si="4">SUM(J32+J34)</f>
        <v>1014100</v>
      </c>
      <c r="K31" s="398">
        <f t="shared" si="4"/>
        <v>1014100</v>
      </c>
    </row>
    <row r="32" spans="1:11" ht="47.25" x14ac:dyDescent="0.25">
      <c r="A32" s="84" t="s">
        <v>76</v>
      </c>
      <c r="B32" s="337" t="s">
        <v>50</v>
      </c>
      <c r="C32" s="2" t="s">
        <v>10</v>
      </c>
      <c r="D32" s="2" t="s">
        <v>20</v>
      </c>
      <c r="E32" s="236" t="s">
        <v>198</v>
      </c>
      <c r="F32" s="237" t="s">
        <v>10</v>
      </c>
      <c r="G32" s="238" t="s">
        <v>368</v>
      </c>
      <c r="H32" s="2"/>
      <c r="I32" s="398">
        <f>SUM(I33)</f>
        <v>1004100</v>
      </c>
      <c r="J32" s="398">
        <f t="shared" ref="J32:K32" si="5">SUM(J33)</f>
        <v>1004100</v>
      </c>
      <c r="K32" s="398">
        <f t="shared" si="5"/>
        <v>1004100</v>
      </c>
    </row>
    <row r="33" spans="1:11" ht="63" x14ac:dyDescent="0.25">
      <c r="A33" s="84" t="s">
        <v>75</v>
      </c>
      <c r="B33" s="337" t="s">
        <v>50</v>
      </c>
      <c r="C33" s="2" t="s">
        <v>10</v>
      </c>
      <c r="D33" s="2" t="s">
        <v>20</v>
      </c>
      <c r="E33" s="236" t="s">
        <v>198</v>
      </c>
      <c r="F33" s="237" t="s">
        <v>10</v>
      </c>
      <c r="G33" s="238" t="s">
        <v>368</v>
      </c>
      <c r="H33" s="2" t="s">
        <v>13</v>
      </c>
      <c r="I33" s="399">
        <v>1004100</v>
      </c>
      <c r="J33" s="399">
        <v>1004100</v>
      </c>
      <c r="K33" s="399">
        <v>1004100</v>
      </c>
    </row>
    <row r="34" spans="1:11" ht="31.5" x14ac:dyDescent="0.25">
      <c r="A34" s="542" t="s">
        <v>95</v>
      </c>
      <c r="B34" s="295" t="s">
        <v>50</v>
      </c>
      <c r="C34" s="2" t="s">
        <v>10</v>
      </c>
      <c r="D34" s="2" t="s">
        <v>20</v>
      </c>
      <c r="E34" s="233" t="s">
        <v>198</v>
      </c>
      <c r="F34" s="234" t="s">
        <v>10</v>
      </c>
      <c r="G34" s="235" t="s">
        <v>369</v>
      </c>
      <c r="H34" s="2"/>
      <c r="I34" s="398">
        <f>SUM(I35)</f>
        <v>10000</v>
      </c>
      <c r="J34" s="398">
        <f t="shared" ref="J34:K34" si="6">SUM(J35)</f>
        <v>10000</v>
      </c>
      <c r="K34" s="398">
        <f t="shared" si="6"/>
        <v>10000</v>
      </c>
    </row>
    <row r="35" spans="1:11" ht="32.25" customHeight="1" x14ac:dyDescent="0.25">
      <c r="A35" s="543" t="s">
        <v>505</v>
      </c>
      <c r="B35" s="6" t="s">
        <v>50</v>
      </c>
      <c r="C35" s="2" t="s">
        <v>10</v>
      </c>
      <c r="D35" s="2" t="s">
        <v>20</v>
      </c>
      <c r="E35" s="233" t="s">
        <v>198</v>
      </c>
      <c r="F35" s="234" t="s">
        <v>10</v>
      </c>
      <c r="G35" s="235" t="s">
        <v>369</v>
      </c>
      <c r="H35" s="2" t="s">
        <v>16</v>
      </c>
      <c r="I35" s="399">
        <v>10000</v>
      </c>
      <c r="J35" s="399">
        <v>10000</v>
      </c>
      <c r="K35" s="399">
        <v>10000</v>
      </c>
    </row>
    <row r="36" spans="1:11" ht="49.5" customHeight="1" x14ac:dyDescent="0.25">
      <c r="A36" s="27" t="s">
        <v>117</v>
      </c>
      <c r="B36" s="30" t="s">
        <v>50</v>
      </c>
      <c r="C36" s="28" t="s">
        <v>10</v>
      </c>
      <c r="D36" s="28" t="s">
        <v>20</v>
      </c>
      <c r="E36" s="227" t="s">
        <v>384</v>
      </c>
      <c r="F36" s="228" t="s">
        <v>359</v>
      </c>
      <c r="G36" s="229" t="s">
        <v>360</v>
      </c>
      <c r="H36" s="28"/>
      <c r="I36" s="397">
        <f>SUM(I37)</f>
        <v>76279</v>
      </c>
      <c r="J36" s="397">
        <f t="shared" ref="J36:K37" si="7">SUM(J37)</f>
        <v>56460</v>
      </c>
      <c r="K36" s="397">
        <f t="shared" si="7"/>
        <v>56460</v>
      </c>
    </row>
    <row r="37" spans="1:11" ht="82.5" customHeight="1" x14ac:dyDescent="0.25">
      <c r="A37" s="54" t="s">
        <v>118</v>
      </c>
      <c r="B37" s="53" t="s">
        <v>50</v>
      </c>
      <c r="C37" s="2" t="s">
        <v>10</v>
      </c>
      <c r="D37" s="2" t="s">
        <v>20</v>
      </c>
      <c r="E37" s="230" t="s">
        <v>468</v>
      </c>
      <c r="F37" s="231" t="s">
        <v>359</v>
      </c>
      <c r="G37" s="232" t="s">
        <v>360</v>
      </c>
      <c r="H37" s="44"/>
      <c r="I37" s="398">
        <f>SUM(I38)</f>
        <v>76279</v>
      </c>
      <c r="J37" s="398">
        <f t="shared" si="7"/>
        <v>56460</v>
      </c>
      <c r="K37" s="398">
        <f t="shared" si="7"/>
        <v>56460</v>
      </c>
    </row>
    <row r="38" spans="1:11" ht="48" customHeight="1" x14ac:dyDescent="0.25">
      <c r="A38" s="76" t="s">
        <v>385</v>
      </c>
      <c r="B38" s="53" t="s">
        <v>50</v>
      </c>
      <c r="C38" s="2" t="s">
        <v>10</v>
      </c>
      <c r="D38" s="2" t="s">
        <v>20</v>
      </c>
      <c r="E38" s="230" t="s">
        <v>468</v>
      </c>
      <c r="F38" s="231" t="s">
        <v>10</v>
      </c>
      <c r="G38" s="232" t="s">
        <v>360</v>
      </c>
      <c r="H38" s="44"/>
      <c r="I38" s="398">
        <f>SUM(I39+I41)</f>
        <v>76279</v>
      </c>
      <c r="J38" s="398">
        <f t="shared" ref="J38:K38" si="8">SUM(J39+J41)</f>
        <v>56460</v>
      </c>
      <c r="K38" s="398">
        <f t="shared" si="8"/>
        <v>56460</v>
      </c>
    </row>
    <row r="39" spans="1:11" ht="18.75" hidden="1" customHeight="1" x14ac:dyDescent="0.25">
      <c r="A39" s="76" t="s">
        <v>542</v>
      </c>
      <c r="B39" s="53" t="s">
        <v>50</v>
      </c>
      <c r="C39" s="2" t="s">
        <v>10</v>
      </c>
      <c r="D39" s="2" t="s">
        <v>20</v>
      </c>
      <c r="E39" s="230" t="s">
        <v>180</v>
      </c>
      <c r="F39" s="231" t="s">
        <v>10</v>
      </c>
      <c r="G39" s="232" t="s">
        <v>543</v>
      </c>
      <c r="H39" s="44"/>
      <c r="I39" s="398">
        <f>SUM(I40)</f>
        <v>0</v>
      </c>
      <c r="J39" s="398">
        <f t="shared" ref="J39:K39" si="9">SUM(J40)</f>
        <v>0</v>
      </c>
      <c r="K39" s="398">
        <f t="shared" si="9"/>
        <v>0</v>
      </c>
    </row>
    <row r="40" spans="1:11" ht="34.5" hidden="1" customHeight="1" x14ac:dyDescent="0.25">
      <c r="A40" s="544" t="s">
        <v>505</v>
      </c>
      <c r="B40" s="53" t="s">
        <v>50</v>
      </c>
      <c r="C40" s="2" t="s">
        <v>10</v>
      </c>
      <c r="D40" s="2" t="s">
        <v>20</v>
      </c>
      <c r="E40" s="230" t="s">
        <v>180</v>
      </c>
      <c r="F40" s="231" t="s">
        <v>10</v>
      </c>
      <c r="G40" s="232" t="s">
        <v>543</v>
      </c>
      <c r="H40" s="44" t="s">
        <v>16</v>
      </c>
      <c r="I40" s="400"/>
      <c r="J40" s="400"/>
      <c r="K40" s="400"/>
    </row>
    <row r="41" spans="1:11" ht="16.5" customHeight="1" x14ac:dyDescent="0.25">
      <c r="A41" s="76" t="s">
        <v>470</v>
      </c>
      <c r="B41" s="53" t="s">
        <v>50</v>
      </c>
      <c r="C41" s="2" t="s">
        <v>10</v>
      </c>
      <c r="D41" s="2" t="s">
        <v>20</v>
      </c>
      <c r="E41" s="230" t="s">
        <v>180</v>
      </c>
      <c r="F41" s="231" t="s">
        <v>10</v>
      </c>
      <c r="G41" s="232" t="s">
        <v>469</v>
      </c>
      <c r="H41" s="44"/>
      <c r="I41" s="398">
        <f>SUM(I42:I43)</f>
        <v>76279</v>
      </c>
      <c r="J41" s="398">
        <f t="shared" ref="J41:K41" si="10">SUM(J42:J43)</f>
        <v>56460</v>
      </c>
      <c r="K41" s="398">
        <f t="shared" si="10"/>
        <v>56460</v>
      </c>
    </row>
    <row r="42" spans="1:11" ht="32.25" customHeight="1" x14ac:dyDescent="0.25">
      <c r="A42" s="544" t="s">
        <v>505</v>
      </c>
      <c r="B42" s="53" t="s">
        <v>50</v>
      </c>
      <c r="C42" s="2" t="s">
        <v>10</v>
      </c>
      <c r="D42" s="2" t="s">
        <v>20</v>
      </c>
      <c r="E42" s="230" t="s">
        <v>180</v>
      </c>
      <c r="F42" s="231" t="s">
        <v>10</v>
      </c>
      <c r="G42" s="232" t="s">
        <v>469</v>
      </c>
      <c r="H42" s="2" t="s">
        <v>16</v>
      </c>
      <c r="I42" s="400">
        <v>76279</v>
      </c>
      <c r="J42" s="400">
        <v>56460</v>
      </c>
      <c r="K42" s="400">
        <v>56460</v>
      </c>
    </row>
    <row r="43" spans="1:11" s="457" customFormat="1" ht="17.25" hidden="1" customHeight="1" x14ac:dyDescent="0.25">
      <c r="A43" s="3" t="s">
        <v>18</v>
      </c>
      <c r="B43" s="53" t="s">
        <v>50</v>
      </c>
      <c r="C43" s="2" t="s">
        <v>10</v>
      </c>
      <c r="D43" s="2" t="s">
        <v>20</v>
      </c>
      <c r="E43" s="230" t="s">
        <v>180</v>
      </c>
      <c r="F43" s="231" t="s">
        <v>10</v>
      </c>
      <c r="G43" s="232" t="s">
        <v>469</v>
      </c>
      <c r="H43" s="2" t="s">
        <v>17</v>
      </c>
      <c r="I43" s="400"/>
      <c r="J43" s="400"/>
      <c r="K43" s="400"/>
    </row>
    <row r="44" spans="1:11" ht="47.25" x14ac:dyDescent="0.25">
      <c r="A44" s="75" t="s">
        <v>98</v>
      </c>
      <c r="B44" s="30" t="s">
        <v>50</v>
      </c>
      <c r="C44" s="28" t="s">
        <v>10</v>
      </c>
      <c r="D44" s="28" t="s">
        <v>20</v>
      </c>
      <c r="E44" s="227" t="s">
        <v>362</v>
      </c>
      <c r="F44" s="228" t="s">
        <v>359</v>
      </c>
      <c r="G44" s="229" t="s">
        <v>360</v>
      </c>
      <c r="H44" s="28"/>
      <c r="I44" s="397">
        <f>SUM(I45)</f>
        <v>773401</v>
      </c>
      <c r="J44" s="397">
        <f t="shared" ref="J44:K47" si="11">SUM(J45)</f>
        <v>1048961</v>
      </c>
      <c r="K44" s="397">
        <f t="shared" si="11"/>
        <v>1048961</v>
      </c>
    </row>
    <row r="45" spans="1:11" ht="63" x14ac:dyDescent="0.25">
      <c r="A45" s="76" t="s">
        <v>109</v>
      </c>
      <c r="B45" s="53" t="s">
        <v>50</v>
      </c>
      <c r="C45" s="2" t="s">
        <v>10</v>
      </c>
      <c r="D45" s="2" t="s">
        <v>20</v>
      </c>
      <c r="E45" s="230" t="s">
        <v>363</v>
      </c>
      <c r="F45" s="231" t="s">
        <v>359</v>
      </c>
      <c r="G45" s="232" t="s">
        <v>360</v>
      </c>
      <c r="H45" s="44"/>
      <c r="I45" s="398">
        <f>SUM(I46)</f>
        <v>773401</v>
      </c>
      <c r="J45" s="398">
        <f t="shared" si="11"/>
        <v>1048961</v>
      </c>
      <c r="K45" s="398">
        <f t="shared" si="11"/>
        <v>1048961</v>
      </c>
    </row>
    <row r="46" spans="1:11" ht="47.25" x14ac:dyDescent="0.25">
      <c r="A46" s="76" t="s">
        <v>366</v>
      </c>
      <c r="B46" s="53" t="s">
        <v>50</v>
      </c>
      <c r="C46" s="2" t="s">
        <v>10</v>
      </c>
      <c r="D46" s="2" t="s">
        <v>20</v>
      </c>
      <c r="E46" s="230" t="s">
        <v>363</v>
      </c>
      <c r="F46" s="231" t="s">
        <v>10</v>
      </c>
      <c r="G46" s="232" t="s">
        <v>360</v>
      </c>
      <c r="H46" s="44"/>
      <c r="I46" s="398">
        <f>SUM(I47)</f>
        <v>773401</v>
      </c>
      <c r="J46" s="398">
        <f t="shared" si="11"/>
        <v>1048961</v>
      </c>
      <c r="K46" s="398">
        <f t="shared" si="11"/>
        <v>1048961</v>
      </c>
    </row>
    <row r="47" spans="1:11" ht="17.25" customHeight="1" x14ac:dyDescent="0.25">
      <c r="A47" s="76" t="s">
        <v>100</v>
      </c>
      <c r="B47" s="53" t="s">
        <v>50</v>
      </c>
      <c r="C47" s="2" t="s">
        <v>10</v>
      </c>
      <c r="D47" s="2" t="s">
        <v>20</v>
      </c>
      <c r="E47" s="230" t="s">
        <v>363</v>
      </c>
      <c r="F47" s="231" t="s">
        <v>10</v>
      </c>
      <c r="G47" s="232" t="s">
        <v>365</v>
      </c>
      <c r="H47" s="44"/>
      <c r="I47" s="398">
        <f>SUM(I48)</f>
        <v>773401</v>
      </c>
      <c r="J47" s="398">
        <f t="shared" si="11"/>
        <v>1048961</v>
      </c>
      <c r="K47" s="398">
        <f t="shared" si="11"/>
        <v>1048961</v>
      </c>
    </row>
    <row r="48" spans="1:11" ht="31.5" customHeight="1" x14ac:dyDescent="0.25">
      <c r="A48" s="544" t="s">
        <v>505</v>
      </c>
      <c r="B48" s="278" t="s">
        <v>50</v>
      </c>
      <c r="C48" s="2" t="s">
        <v>10</v>
      </c>
      <c r="D48" s="2" t="s">
        <v>20</v>
      </c>
      <c r="E48" s="230" t="s">
        <v>363</v>
      </c>
      <c r="F48" s="231" t="s">
        <v>10</v>
      </c>
      <c r="G48" s="232" t="s">
        <v>365</v>
      </c>
      <c r="H48" s="2" t="s">
        <v>16</v>
      </c>
      <c r="I48" s="461">
        <v>773401</v>
      </c>
      <c r="J48" s="461">
        <v>1048961</v>
      </c>
      <c r="K48" s="461">
        <v>1048961</v>
      </c>
    </row>
    <row r="49" spans="1:11" ht="31.5" x14ac:dyDescent="0.25">
      <c r="A49" s="75" t="s">
        <v>110</v>
      </c>
      <c r="B49" s="30" t="s">
        <v>50</v>
      </c>
      <c r="C49" s="28" t="s">
        <v>10</v>
      </c>
      <c r="D49" s="28" t="s">
        <v>20</v>
      </c>
      <c r="E49" s="215" t="s">
        <v>371</v>
      </c>
      <c r="F49" s="216" t="s">
        <v>359</v>
      </c>
      <c r="G49" s="217" t="s">
        <v>360</v>
      </c>
      <c r="H49" s="28"/>
      <c r="I49" s="397">
        <f>SUM(I50)</f>
        <v>185165</v>
      </c>
      <c r="J49" s="397">
        <f t="shared" ref="J49:K51" si="12">SUM(J50)</f>
        <v>185165</v>
      </c>
      <c r="K49" s="397">
        <f t="shared" si="12"/>
        <v>185165</v>
      </c>
    </row>
    <row r="50" spans="1:11" ht="63" x14ac:dyDescent="0.25">
      <c r="A50" s="76" t="s">
        <v>506</v>
      </c>
      <c r="B50" s="53" t="s">
        <v>50</v>
      </c>
      <c r="C50" s="2" t="s">
        <v>10</v>
      </c>
      <c r="D50" s="2" t="s">
        <v>20</v>
      </c>
      <c r="E50" s="218" t="s">
        <v>172</v>
      </c>
      <c r="F50" s="219" t="s">
        <v>359</v>
      </c>
      <c r="G50" s="220" t="s">
        <v>360</v>
      </c>
      <c r="H50" s="2"/>
      <c r="I50" s="398">
        <f>SUM(I51)</f>
        <v>185165</v>
      </c>
      <c r="J50" s="398">
        <f t="shared" si="12"/>
        <v>185165</v>
      </c>
      <c r="K50" s="398">
        <f t="shared" si="12"/>
        <v>185165</v>
      </c>
    </row>
    <row r="51" spans="1:11" ht="47.25" x14ac:dyDescent="0.25">
      <c r="A51" s="76" t="s">
        <v>370</v>
      </c>
      <c r="B51" s="53" t="s">
        <v>50</v>
      </c>
      <c r="C51" s="2" t="s">
        <v>10</v>
      </c>
      <c r="D51" s="2" t="s">
        <v>20</v>
      </c>
      <c r="E51" s="218" t="s">
        <v>172</v>
      </c>
      <c r="F51" s="219" t="s">
        <v>10</v>
      </c>
      <c r="G51" s="220" t="s">
        <v>360</v>
      </c>
      <c r="H51" s="2"/>
      <c r="I51" s="398">
        <f>SUM(I52)</f>
        <v>185165</v>
      </c>
      <c r="J51" s="398">
        <f t="shared" si="12"/>
        <v>185165</v>
      </c>
      <c r="K51" s="398">
        <f t="shared" si="12"/>
        <v>185165</v>
      </c>
    </row>
    <row r="52" spans="1:11" ht="32.25" customHeight="1" x14ac:dyDescent="0.25">
      <c r="A52" s="76" t="s">
        <v>79</v>
      </c>
      <c r="B52" s="296" t="s">
        <v>50</v>
      </c>
      <c r="C52" s="2" t="s">
        <v>10</v>
      </c>
      <c r="D52" s="2" t="s">
        <v>20</v>
      </c>
      <c r="E52" s="218" t="s">
        <v>172</v>
      </c>
      <c r="F52" s="219" t="s">
        <v>10</v>
      </c>
      <c r="G52" s="220" t="s">
        <v>372</v>
      </c>
      <c r="H52" s="2"/>
      <c r="I52" s="398">
        <f>SUM(I53:I54)</f>
        <v>185165</v>
      </c>
      <c r="J52" s="398">
        <f t="shared" ref="J52:K52" si="13">SUM(J53:J54)</f>
        <v>185165</v>
      </c>
      <c r="K52" s="398">
        <f t="shared" si="13"/>
        <v>185165</v>
      </c>
    </row>
    <row r="53" spans="1:11" ht="63" x14ac:dyDescent="0.25">
      <c r="A53" s="84" t="s">
        <v>75</v>
      </c>
      <c r="B53" s="337" t="s">
        <v>50</v>
      </c>
      <c r="C53" s="2" t="s">
        <v>10</v>
      </c>
      <c r="D53" s="2" t="s">
        <v>20</v>
      </c>
      <c r="E53" s="218" t="s">
        <v>172</v>
      </c>
      <c r="F53" s="219" t="s">
        <v>10</v>
      </c>
      <c r="G53" s="220" t="s">
        <v>372</v>
      </c>
      <c r="H53" s="2" t="s">
        <v>13</v>
      </c>
      <c r="I53" s="400">
        <v>185165</v>
      </c>
      <c r="J53" s="400">
        <v>185165</v>
      </c>
      <c r="K53" s="400">
        <v>185165</v>
      </c>
    </row>
    <row r="54" spans="1:11" s="599" customFormat="1" ht="31.5" hidden="1" x14ac:dyDescent="0.25">
      <c r="A54" s="544" t="s">
        <v>505</v>
      </c>
      <c r="B54" s="600" t="s">
        <v>50</v>
      </c>
      <c r="C54" s="2" t="s">
        <v>10</v>
      </c>
      <c r="D54" s="2" t="s">
        <v>20</v>
      </c>
      <c r="E54" s="218" t="s">
        <v>172</v>
      </c>
      <c r="F54" s="219" t="s">
        <v>10</v>
      </c>
      <c r="G54" s="220" t="s">
        <v>372</v>
      </c>
      <c r="H54" s="2" t="s">
        <v>16</v>
      </c>
      <c r="I54" s="400"/>
      <c r="J54" s="400"/>
      <c r="K54" s="400"/>
    </row>
    <row r="55" spans="1:11" ht="47.25" x14ac:dyDescent="0.25">
      <c r="A55" s="93" t="s">
        <v>105</v>
      </c>
      <c r="B55" s="32" t="s">
        <v>50</v>
      </c>
      <c r="C55" s="28" t="s">
        <v>10</v>
      </c>
      <c r="D55" s="28" t="s">
        <v>20</v>
      </c>
      <c r="E55" s="215" t="s">
        <v>374</v>
      </c>
      <c r="F55" s="216" t="s">
        <v>359</v>
      </c>
      <c r="G55" s="217" t="s">
        <v>360</v>
      </c>
      <c r="H55" s="28"/>
      <c r="I55" s="397">
        <f>SUM(I56)</f>
        <v>669400</v>
      </c>
      <c r="J55" s="397">
        <f t="shared" ref="J55:K56" si="14">SUM(J56)</f>
        <v>669400</v>
      </c>
      <c r="K55" s="397">
        <f t="shared" si="14"/>
        <v>669400</v>
      </c>
    </row>
    <row r="56" spans="1:11" ht="63" x14ac:dyDescent="0.25">
      <c r="A56" s="545" t="s">
        <v>106</v>
      </c>
      <c r="B56" s="278" t="s">
        <v>50</v>
      </c>
      <c r="C56" s="2" t="s">
        <v>10</v>
      </c>
      <c r="D56" s="2" t="s">
        <v>20</v>
      </c>
      <c r="E56" s="218" t="s">
        <v>173</v>
      </c>
      <c r="F56" s="219" t="s">
        <v>359</v>
      </c>
      <c r="G56" s="220" t="s">
        <v>360</v>
      </c>
      <c r="H56" s="2"/>
      <c r="I56" s="398">
        <f>SUM(I57)</f>
        <v>669400</v>
      </c>
      <c r="J56" s="398">
        <f t="shared" si="14"/>
        <v>669400</v>
      </c>
      <c r="K56" s="398">
        <f t="shared" si="14"/>
        <v>669400</v>
      </c>
    </row>
    <row r="57" spans="1:11" ht="63" x14ac:dyDescent="0.25">
      <c r="A57" s="546" t="s">
        <v>373</v>
      </c>
      <c r="B57" s="6" t="s">
        <v>50</v>
      </c>
      <c r="C57" s="2" t="s">
        <v>10</v>
      </c>
      <c r="D57" s="2" t="s">
        <v>20</v>
      </c>
      <c r="E57" s="218" t="s">
        <v>173</v>
      </c>
      <c r="F57" s="219" t="s">
        <v>10</v>
      </c>
      <c r="G57" s="220" t="s">
        <v>360</v>
      </c>
      <c r="H57" s="2"/>
      <c r="I57" s="398">
        <f>SUM(I58+I60)</f>
        <v>669400</v>
      </c>
      <c r="J57" s="398">
        <f t="shared" ref="J57:K57" si="15">SUM(J58+J60)</f>
        <v>669400</v>
      </c>
      <c r="K57" s="398">
        <f t="shared" si="15"/>
        <v>669400</v>
      </c>
    </row>
    <row r="58" spans="1:11" ht="47.25" x14ac:dyDescent="0.25">
      <c r="A58" s="84" t="s">
        <v>544</v>
      </c>
      <c r="B58" s="337" t="s">
        <v>50</v>
      </c>
      <c r="C58" s="2" t="s">
        <v>10</v>
      </c>
      <c r="D58" s="2" t="s">
        <v>20</v>
      </c>
      <c r="E58" s="218" t="s">
        <v>173</v>
      </c>
      <c r="F58" s="219" t="s">
        <v>10</v>
      </c>
      <c r="G58" s="220" t="s">
        <v>375</v>
      </c>
      <c r="H58" s="2"/>
      <c r="I58" s="398">
        <f>SUM(I59)</f>
        <v>334700</v>
      </c>
      <c r="J58" s="398">
        <f t="shared" ref="J58:K58" si="16">SUM(J59)</f>
        <v>334700</v>
      </c>
      <c r="K58" s="398">
        <f t="shared" si="16"/>
        <v>334700</v>
      </c>
    </row>
    <row r="59" spans="1:11" ht="63" x14ac:dyDescent="0.25">
      <c r="A59" s="84" t="s">
        <v>75</v>
      </c>
      <c r="B59" s="337" t="s">
        <v>50</v>
      </c>
      <c r="C59" s="2" t="s">
        <v>10</v>
      </c>
      <c r="D59" s="2" t="s">
        <v>20</v>
      </c>
      <c r="E59" s="218" t="s">
        <v>173</v>
      </c>
      <c r="F59" s="219" t="s">
        <v>10</v>
      </c>
      <c r="G59" s="220" t="s">
        <v>375</v>
      </c>
      <c r="H59" s="2" t="s">
        <v>13</v>
      </c>
      <c r="I59" s="399">
        <v>334700</v>
      </c>
      <c r="J59" s="399">
        <v>334700</v>
      </c>
      <c r="K59" s="399">
        <v>334700</v>
      </c>
    </row>
    <row r="60" spans="1:11" ht="35.25" customHeight="1" x14ac:dyDescent="0.25">
      <c r="A60" s="84" t="s">
        <v>78</v>
      </c>
      <c r="B60" s="337" t="s">
        <v>50</v>
      </c>
      <c r="C60" s="2" t="s">
        <v>10</v>
      </c>
      <c r="D60" s="2" t="s">
        <v>20</v>
      </c>
      <c r="E60" s="218" t="s">
        <v>173</v>
      </c>
      <c r="F60" s="219" t="s">
        <v>10</v>
      </c>
      <c r="G60" s="220" t="s">
        <v>376</v>
      </c>
      <c r="H60" s="2"/>
      <c r="I60" s="398">
        <f>SUM(I61)</f>
        <v>334700</v>
      </c>
      <c r="J60" s="398">
        <f t="shared" ref="J60:K60" si="17">SUM(J61)</f>
        <v>334700</v>
      </c>
      <c r="K60" s="398">
        <f t="shared" si="17"/>
        <v>334700</v>
      </c>
    </row>
    <row r="61" spans="1:11" ht="63" x14ac:dyDescent="0.25">
      <c r="A61" s="84" t="s">
        <v>75</v>
      </c>
      <c r="B61" s="337" t="s">
        <v>50</v>
      </c>
      <c r="C61" s="2" t="s">
        <v>10</v>
      </c>
      <c r="D61" s="2" t="s">
        <v>20</v>
      </c>
      <c r="E61" s="218" t="s">
        <v>173</v>
      </c>
      <c r="F61" s="219" t="s">
        <v>10</v>
      </c>
      <c r="G61" s="220" t="s">
        <v>376</v>
      </c>
      <c r="H61" s="2" t="s">
        <v>13</v>
      </c>
      <c r="I61" s="400">
        <v>334700</v>
      </c>
      <c r="J61" s="400">
        <v>334700</v>
      </c>
      <c r="K61" s="400">
        <v>334700</v>
      </c>
    </row>
    <row r="62" spans="1:11" ht="47.25" x14ac:dyDescent="0.25">
      <c r="A62" s="75" t="s">
        <v>107</v>
      </c>
      <c r="B62" s="30" t="s">
        <v>50</v>
      </c>
      <c r="C62" s="28" t="s">
        <v>10</v>
      </c>
      <c r="D62" s="28" t="s">
        <v>20</v>
      </c>
      <c r="E62" s="215" t="s">
        <v>174</v>
      </c>
      <c r="F62" s="216" t="s">
        <v>359</v>
      </c>
      <c r="G62" s="217" t="s">
        <v>360</v>
      </c>
      <c r="H62" s="28"/>
      <c r="I62" s="397">
        <f>SUM(I63)</f>
        <v>334700</v>
      </c>
      <c r="J62" s="397">
        <f t="shared" ref="J62:K65" si="18">SUM(J63)</f>
        <v>334700</v>
      </c>
      <c r="K62" s="397">
        <f t="shared" si="18"/>
        <v>334700</v>
      </c>
    </row>
    <row r="63" spans="1:11" ht="47.25" x14ac:dyDescent="0.25">
      <c r="A63" s="76" t="s">
        <v>108</v>
      </c>
      <c r="B63" s="53" t="s">
        <v>50</v>
      </c>
      <c r="C63" s="2" t="s">
        <v>10</v>
      </c>
      <c r="D63" s="2" t="s">
        <v>20</v>
      </c>
      <c r="E63" s="218" t="s">
        <v>175</v>
      </c>
      <c r="F63" s="219" t="s">
        <v>359</v>
      </c>
      <c r="G63" s="220" t="s">
        <v>360</v>
      </c>
      <c r="H63" s="44"/>
      <c r="I63" s="398">
        <f>SUM(I64)</f>
        <v>334700</v>
      </c>
      <c r="J63" s="398">
        <f t="shared" si="18"/>
        <v>334700</v>
      </c>
      <c r="K63" s="398">
        <f t="shared" si="18"/>
        <v>334700</v>
      </c>
    </row>
    <row r="64" spans="1:11" ht="47.25" x14ac:dyDescent="0.25">
      <c r="A64" s="76" t="s">
        <v>377</v>
      </c>
      <c r="B64" s="53" t="s">
        <v>50</v>
      </c>
      <c r="C64" s="2" t="s">
        <v>10</v>
      </c>
      <c r="D64" s="2" t="s">
        <v>20</v>
      </c>
      <c r="E64" s="218" t="s">
        <v>175</v>
      </c>
      <c r="F64" s="219" t="s">
        <v>12</v>
      </c>
      <c r="G64" s="220" t="s">
        <v>360</v>
      </c>
      <c r="H64" s="44"/>
      <c r="I64" s="398">
        <f>SUM(I65)</f>
        <v>334700</v>
      </c>
      <c r="J64" s="398">
        <f t="shared" si="18"/>
        <v>334700</v>
      </c>
      <c r="K64" s="398">
        <f t="shared" si="18"/>
        <v>334700</v>
      </c>
    </row>
    <row r="65" spans="1:11" ht="33.75" customHeight="1" x14ac:dyDescent="0.25">
      <c r="A65" s="3" t="s">
        <v>77</v>
      </c>
      <c r="B65" s="337" t="s">
        <v>50</v>
      </c>
      <c r="C65" s="2" t="s">
        <v>10</v>
      </c>
      <c r="D65" s="2" t="s">
        <v>20</v>
      </c>
      <c r="E65" s="218" t="s">
        <v>175</v>
      </c>
      <c r="F65" s="219" t="s">
        <v>12</v>
      </c>
      <c r="G65" s="220" t="s">
        <v>378</v>
      </c>
      <c r="H65" s="2"/>
      <c r="I65" s="398">
        <f>SUM(I66)</f>
        <v>334700</v>
      </c>
      <c r="J65" s="398">
        <f t="shared" si="18"/>
        <v>334700</v>
      </c>
      <c r="K65" s="398">
        <f t="shared" si="18"/>
        <v>334700</v>
      </c>
    </row>
    <row r="66" spans="1:11" ht="63" x14ac:dyDescent="0.25">
      <c r="A66" s="84" t="s">
        <v>75</v>
      </c>
      <c r="B66" s="337" t="s">
        <v>50</v>
      </c>
      <c r="C66" s="2" t="s">
        <v>10</v>
      </c>
      <c r="D66" s="2" t="s">
        <v>20</v>
      </c>
      <c r="E66" s="218" t="s">
        <v>175</v>
      </c>
      <c r="F66" s="219" t="s">
        <v>12</v>
      </c>
      <c r="G66" s="220" t="s">
        <v>378</v>
      </c>
      <c r="H66" s="2" t="s">
        <v>13</v>
      </c>
      <c r="I66" s="400">
        <v>334700</v>
      </c>
      <c r="J66" s="400">
        <v>334700</v>
      </c>
      <c r="K66" s="400">
        <v>334700</v>
      </c>
    </row>
    <row r="67" spans="1:11" ht="15.75" x14ac:dyDescent="0.25">
      <c r="A67" s="27" t="s">
        <v>111</v>
      </c>
      <c r="B67" s="30" t="s">
        <v>50</v>
      </c>
      <c r="C67" s="28" t="s">
        <v>10</v>
      </c>
      <c r="D67" s="28" t="s">
        <v>20</v>
      </c>
      <c r="E67" s="215" t="s">
        <v>176</v>
      </c>
      <c r="F67" s="216" t="s">
        <v>359</v>
      </c>
      <c r="G67" s="217" t="s">
        <v>360</v>
      </c>
      <c r="H67" s="28"/>
      <c r="I67" s="397">
        <f>SUM(I68)</f>
        <v>12743165</v>
      </c>
      <c r="J67" s="397">
        <f t="shared" ref="J67:K68" si="19">SUM(J68)</f>
        <v>11283479</v>
      </c>
      <c r="K67" s="397">
        <f t="shared" si="19"/>
        <v>11283479</v>
      </c>
    </row>
    <row r="68" spans="1:11" ht="31.5" x14ac:dyDescent="0.25">
      <c r="A68" s="3" t="s">
        <v>112</v>
      </c>
      <c r="B68" s="337" t="s">
        <v>50</v>
      </c>
      <c r="C68" s="2" t="s">
        <v>10</v>
      </c>
      <c r="D68" s="2" t="s">
        <v>20</v>
      </c>
      <c r="E68" s="218" t="s">
        <v>177</v>
      </c>
      <c r="F68" s="219" t="s">
        <v>359</v>
      </c>
      <c r="G68" s="220" t="s">
        <v>360</v>
      </c>
      <c r="H68" s="2"/>
      <c r="I68" s="398">
        <f>SUM(I69)</f>
        <v>12743165</v>
      </c>
      <c r="J68" s="398">
        <f t="shared" si="19"/>
        <v>11283479</v>
      </c>
      <c r="K68" s="398">
        <f t="shared" si="19"/>
        <v>11283479</v>
      </c>
    </row>
    <row r="69" spans="1:11" ht="31.5" x14ac:dyDescent="0.25">
      <c r="A69" s="3" t="s">
        <v>74</v>
      </c>
      <c r="B69" s="337" t="s">
        <v>50</v>
      </c>
      <c r="C69" s="2" t="s">
        <v>10</v>
      </c>
      <c r="D69" s="2" t="s">
        <v>20</v>
      </c>
      <c r="E69" s="218" t="s">
        <v>177</v>
      </c>
      <c r="F69" s="219" t="s">
        <v>359</v>
      </c>
      <c r="G69" s="220" t="s">
        <v>364</v>
      </c>
      <c r="H69" s="2"/>
      <c r="I69" s="398">
        <f>SUM(I70:I71)</f>
        <v>12743165</v>
      </c>
      <c r="J69" s="398">
        <f t="shared" ref="J69:K69" si="20">SUM(J70:J71)</f>
        <v>11283479</v>
      </c>
      <c r="K69" s="398">
        <f t="shared" si="20"/>
        <v>11283479</v>
      </c>
    </row>
    <row r="70" spans="1:11" ht="63" x14ac:dyDescent="0.25">
      <c r="A70" s="84" t="s">
        <v>75</v>
      </c>
      <c r="B70" s="337" t="s">
        <v>50</v>
      </c>
      <c r="C70" s="2" t="s">
        <v>10</v>
      </c>
      <c r="D70" s="2" t="s">
        <v>20</v>
      </c>
      <c r="E70" s="218" t="s">
        <v>177</v>
      </c>
      <c r="F70" s="219" t="s">
        <v>359</v>
      </c>
      <c r="G70" s="220" t="s">
        <v>364</v>
      </c>
      <c r="H70" s="2" t="s">
        <v>13</v>
      </c>
      <c r="I70" s="402">
        <v>12735121</v>
      </c>
      <c r="J70" s="402">
        <v>11272935</v>
      </c>
      <c r="K70" s="402">
        <v>11272935</v>
      </c>
    </row>
    <row r="71" spans="1:11" ht="15.75" x14ac:dyDescent="0.25">
      <c r="A71" s="3" t="s">
        <v>18</v>
      </c>
      <c r="B71" s="337" t="s">
        <v>50</v>
      </c>
      <c r="C71" s="2" t="s">
        <v>10</v>
      </c>
      <c r="D71" s="2" t="s">
        <v>20</v>
      </c>
      <c r="E71" s="218" t="s">
        <v>177</v>
      </c>
      <c r="F71" s="219" t="s">
        <v>359</v>
      </c>
      <c r="G71" s="220" t="s">
        <v>364</v>
      </c>
      <c r="H71" s="2" t="s">
        <v>17</v>
      </c>
      <c r="I71" s="399">
        <v>8044</v>
      </c>
      <c r="J71" s="399">
        <v>10544</v>
      </c>
      <c r="K71" s="399">
        <v>10544</v>
      </c>
    </row>
    <row r="72" spans="1:11" ht="15.75" hidden="1" x14ac:dyDescent="0.25">
      <c r="A72" s="97" t="s">
        <v>562</v>
      </c>
      <c r="B72" s="26" t="s">
        <v>50</v>
      </c>
      <c r="C72" s="22" t="s">
        <v>10</v>
      </c>
      <c r="D72" s="56" t="s">
        <v>91</v>
      </c>
      <c r="E72" s="98"/>
      <c r="F72" s="285"/>
      <c r="G72" s="286"/>
      <c r="H72" s="22"/>
      <c r="I72" s="396">
        <f>SUM(I73)</f>
        <v>0</v>
      </c>
      <c r="J72" s="396">
        <f t="shared" ref="J72:K75" si="21">SUM(J73)</f>
        <v>0</v>
      </c>
      <c r="K72" s="396">
        <f t="shared" si="21"/>
        <v>0</v>
      </c>
    </row>
    <row r="73" spans="1:11" ht="20.25" hidden="1" customHeight="1" x14ac:dyDescent="0.25">
      <c r="A73" s="75" t="s">
        <v>164</v>
      </c>
      <c r="B73" s="30" t="s">
        <v>50</v>
      </c>
      <c r="C73" s="28" t="s">
        <v>10</v>
      </c>
      <c r="D73" s="42" t="s">
        <v>91</v>
      </c>
      <c r="E73" s="221" t="s">
        <v>184</v>
      </c>
      <c r="F73" s="222" t="s">
        <v>359</v>
      </c>
      <c r="G73" s="223" t="s">
        <v>360</v>
      </c>
      <c r="H73" s="28"/>
      <c r="I73" s="397">
        <f>SUM(I74)</f>
        <v>0</v>
      </c>
      <c r="J73" s="397">
        <f t="shared" si="21"/>
        <v>0</v>
      </c>
      <c r="K73" s="397">
        <f t="shared" si="21"/>
        <v>0</v>
      </c>
    </row>
    <row r="74" spans="1:11" ht="18" hidden="1" customHeight="1" x14ac:dyDescent="0.25">
      <c r="A74" s="87" t="s">
        <v>163</v>
      </c>
      <c r="B74" s="6" t="s">
        <v>50</v>
      </c>
      <c r="C74" s="2" t="s">
        <v>10</v>
      </c>
      <c r="D74" s="8" t="s">
        <v>91</v>
      </c>
      <c r="E74" s="236" t="s">
        <v>184</v>
      </c>
      <c r="F74" s="237" t="s">
        <v>359</v>
      </c>
      <c r="G74" s="238" t="s">
        <v>360</v>
      </c>
      <c r="H74" s="2"/>
      <c r="I74" s="398">
        <f>SUM(I75)</f>
        <v>0</v>
      </c>
      <c r="J74" s="398">
        <f t="shared" si="21"/>
        <v>0</v>
      </c>
      <c r="K74" s="398">
        <f t="shared" si="21"/>
        <v>0</v>
      </c>
    </row>
    <row r="75" spans="1:11" ht="47.25" hidden="1" x14ac:dyDescent="0.25">
      <c r="A75" s="3" t="s">
        <v>563</v>
      </c>
      <c r="B75" s="337" t="s">
        <v>50</v>
      </c>
      <c r="C75" s="2" t="s">
        <v>10</v>
      </c>
      <c r="D75" s="8" t="s">
        <v>91</v>
      </c>
      <c r="E75" s="236" t="s">
        <v>184</v>
      </c>
      <c r="F75" s="237" t="s">
        <v>359</v>
      </c>
      <c r="G75" s="345">
        <v>51200</v>
      </c>
      <c r="H75" s="2"/>
      <c r="I75" s="398">
        <f>SUM(I76)</f>
        <v>0</v>
      </c>
      <c r="J75" s="398">
        <f t="shared" si="21"/>
        <v>0</v>
      </c>
      <c r="K75" s="398">
        <f t="shared" si="21"/>
        <v>0</v>
      </c>
    </row>
    <row r="76" spans="1:11" ht="31.5" hidden="1" x14ac:dyDescent="0.25">
      <c r="A76" s="545" t="s">
        <v>505</v>
      </c>
      <c r="B76" s="337" t="s">
        <v>50</v>
      </c>
      <c r="C76" s="2" t="s">
        <v>10</v>
      </c>
      <c r="D76" s="8" t="s">
        <v>91</v>
      </c>
      <c r="E76" s="236" t="s">
        <v>184</v>
      </c>
      <c r="F76" s="237" t="s">
        <v>359</v>
      </c>
      <c r="G76" s="345">
        <v>51200</v>
      </c>
      <c r="H76" s="2" t="s">
        <v>16</v>
      </c>
      <c r="I76" s="399"/>
      <c r="J76" s="399"/>
      <c r="K76" s="399"/>
    </row>
    <row r="77" spans="1:11" s="662" customFormat="1" ht="31.5" x14ac:dyDescent="0.25">
      <c r="A77" s="97" t="s">
        <v>69</v>
      </c>
      <c r="B77" s="26" t="s">
        <v>50</v>
      </c>
      <c r="C77" s="22" t="s">
        <v>10</v>
      </c>
      <c r="D77" s="22" t="s">
        <v>68</v>
      </c>
      <c r="E77" s="212"/>
      <c r="F77" s="213"/>
      <c r="G77" s="214"/>
      <c r="H77" s="23"/>
      <c r="I77" s="396">
        <f>SUM(I78+I83)</f>
        <v>658695</v>
      </c>
      <c r="J77" s="396">
        <f t="shared" ref="J77:K77" si="22">SUM(J78+J83)</f>
        <v>534504</v>
      </c>
      <c r="K77" s="396">
        <f t="shared" si="22"/>
        <v>534504</v>
      </c>
    </row>
    <row r="78" spans="1:11" s="662" customFormat="1" ht="47.25" x14ac:dyDescent="0.25">
      <c r="A78" s="75" t="s">
        <v>98</v>
      </c>
      <c r="B78" s="30" t="s">
        <v>50</v>
      </c>
      <c r="C78" s="28" t="s">
        <v>10</v>
      </c>
      <c r="D78" s="28" t="s">
        <v>68</v>
      </c>
      <c r="E78" s="227" t="s">
        <v>362</v>
      </c>
      <c r="F78" s="228" t="s">
        <v>359</v>
      </c>
      <c r="G78" s="229" t="s">
        <v>360</v>
      </c>
      <c r="H78" s="28"/>
      <c r="I78" s="397">
        <f>SUM(I79)</f>
        <v>25487</v>
      </c>
      <c r="J78" s="397">
        <f t="shared" ref="J78:K81" si="23">SUM(J79)</f>
        <v>28000</v>
      </c>
      <c r="K78" s="397">
        <f t="shared" si="23"/>
        <v>28000</v>
      </c>
    </row>
    <row r="79" spans="1:11" s="662" customFormat="1" ht="63" x14ac:dyDescent="0.25">
      <c r="A79" s="76" t="s">
        <v>99</v>
      </c>
      <c r="B79" s="53" t="s">
        <v>50</v>
      </c>
      <c r="C79" s="2" t="s">
        <v>10</v>
      </c>
      <c r="D79" s="2" t="s">
        <v>68</v>
      </c>
      <c r="E79" s="230" t="s">
        <v>363</v>
      </c>
      <c r="F79" s="231" t="s">
        <v>359</v>
      </c>
      <c r="G79" s="232" t="s">
        <v>360</v>
      </c>
      <c r="H79" s="44"/>
      <c r="I79" s="398">
        <f>SUM(I80)</f>
        <v>25487</v>
      </c>
      <c r="J79" s="398">
        <f t="shared" si="23"/>
        <v>28000</v>
      </c>
      <c r="K79" s="398">
        <f t="shared" si="23"/>
        <v>28000</v>
      </c>
    </row>
    <row r="80" spans="1:11" s="662" customFormat="1" ht="47.25" x14ac:dyDescent="0.25">
      <c r="A80" s="76" t="s">
        <v>366</v>
      </c>
      <c r="B80" s="53" t="s">
        <v>50</v>
      </c>
      <c r="C80" s="2" t="s">
        <v>10</v>
      </c>
      <c r="D80" s="2" t="s">
        <v>68</v>
      </c>
      <c r="E80" s="230" t="s">
        <v>363</v>
      </c>
      <c r="F80" s="231" t="s">
        <v>10</v>
      </c>
      <c r="G80" s="232" t="s">
        <v>360</v>
      </c>
      <c r="H80" s="44"/>
      <c r="I80" s="398">
        <f>SUM(I81)</f>
        <v>25487</v>
      </c>
      <c r="J80" s="398">
        <f t="shared" si="23"/>
        <v>28000</v>
      </c>
      <c r="K80" s="398">
        <f t="shared" si="23"/>
        <v>28000</v>
      </c>
    </row>
    <row r="81" spans="1:11" s="662" customFormat="1" ht="16.5" customHeight="1" x14ac:dyDescent="0.25">
      <c r="A81" s="76" t="s">
        <v>100</v>
      </c>
      <c r="B81" s="53" t="s">
        <v>50</v>
      </c>
      <c r="C81" s="2" t="s">
        <v>10</v>
      </c>
      <c r="D81" s="2" t="s">
        <v>68</v>
      </c>
      <c r="E81" s="230" t="s">
        <v>363</v>
      </c>
      <c r="F81" s="231" t="s">
        <v>10</v>
      </c>
      <c r="G81" s="232" t="s">
        <v>365</v>
      </c>
      <c r="H81" s="44"/>
      <c r="I81" s="398">
        <f>SUM(I82)</f>
        <v>25487</v>
      </c>
      <c r="J81" s="398">
        <f t="shared" si="23"/>
        <v>28000</v>
      </c>
      <c r="K81" s="398">
        <f t="shared" si="23"/>
        <v>28000</v>
      </c>
    </row>
    <row r="82" spans="1:11" s="662" customFormat="1" ht="30.75" customHeight="1" x14ac:dyDescent="0.25">
      <c r="A82" s="544" t="s">
        <v>505</v>
      </c>
      <c r="B82" s="278" t="s">
        <v>50</v>
      </c>
      <c r="C82" s="2" t="s">
        <v>10</v>
      </c>
      <c r="D82" s="2" t="s">
        <v>68</v>
      </c>
      <c r="E82" s="230" t="s">
        <v>363</v>
      </c>
      <c r="F82" s="231" t="s">
        <v>10</v>
      </c>
      <c r="G82" s="232" t="s">
        <v>365</v>
      </c>
      <c r="H82" s="2" t="s">
        <v>16</v>
      </c>
      <c r="I82" s="400">
        <v>25487</v>
      </c>
      <c r="J82" s="400">
        <v>28000</v>
      </c>
      <c r="K82" s="400">
        <v>28000</v>
      </c>
    </row>
    <row r="83" spans="1:11" s="662" customFormat="1" ht="31.5" x14ac:dyDescent="0.25">
      <c r="A83" s="27" t="s">
        <v>101</v>
      </c>
      <c r="B83" s="30" t="s">
        <v>50</v>
      </c>
      <c r="C83" s="28" t="s">
        <v>10</v>
      </c>
      <c r="D83" s="28" t="s">
        <v>68</v>
      </c>
      <c r="E83" s="215" t="s">
        <v>201</v>
      </c>
      <c r="F83" s="216" t="s">
        <v>359</v>
      </c>
      <c r="G83" s="217" t="s">
        <v>360</v>
      </c>
      <c r="H83" s="28"/>
      <c r="I83" s="397">
        <f>SUM(I84+I87)</f>
        <v>633208</v>
      </c>
      <c r="J83" s="397">
        <f t="shared" ref="J83:K83" si="24">SUM(J84+J87)</f>
        <v>506504</v>
      </c>
      <c r="K83" s="397">
        <f t="shared" si="24"/>
        <v>506504</v>
      </c>
    </row>
    <row r="84" spans="1:11" s="662" customFormat="1" ht="31.5" x14ac:dyDescent="0.25">
      <c r="A84" s="3" t="s">
        <v>102</v>
      </c>
      <c r="B84" s="663" t="s">
        <v>50</v>
      </c>
      <c r="C84" s="2" t="s">
        <v>10</v>
      </c>
      <c r="D84" s="2" t="s">
        <v>68</v>
      </c>
      <c r="E84" s="218" t="s">
        <v>202</v>
      </c>
      <c r="F84" s="219" t="s">
        <v>359</v>
      </c>
      <c r="G84" s="220" t="s">
        <v>360</v>
      </c>
      <c r="H84" s="2"/>
      <c r="I84" s="398">
        <f>SUM(I85)</f>
        <v>328737</v>
      </c>
      <c r="J84" s="398">
        <f t="shared" ref="J84:K85" si="25">SUM(J85)</f>
        <v>506504</v>
      </c>
      <c r="K84" s="398">
        <f t="shared" si="25"/>
        <v>506504</v>
      </c>
    </row>
    <row r="85" spans="1:11" s="662" customFormat="1" ht="31.5" x14ac:dyDescent="0.25">
      <c r="A85" s="3" t="s">
        <v>74</v>
      </c>
      <c r="B85" s="663" t="s">
        <v>50</v>
      </c>
      <c r="C85" s="2" t="s">
        <v>10</v>
      </c>
      <c r="D85" s="2" t="s">
        <v>68</v>
      </c>
      <c r="E85" s="218" t="s">
        <v>202</v>
      </c>
      <c r="F85" s="219" t="s">
        <v>359</v>
      </c>
      <c r="G85" s="220" t="s">
        <v>364</v>
      </c>
      <c r="H85" s="2"/>
      <c r="I85" s="398">
        <f>SUM(I86)</f>
        <v>328737</v>
      </c>
      <c r="J85" s="398">
        <f t="shared" si="25"/>
        <v>506504</v>
      </c>
      <c r="K85" s="398">
        <f t="shared" si="25"/>
        <v>506504</v>
      </c>
    </row>
    <row r="86" spans="1:11" s="662" customFormat="1" ht="63" x14ac:dyDescent="0.25">
      <c r="A86" s="84" t="s">
        <v>75</v>
      </c>
      <c r="B86" s="663" t="s">
        <v>50</v>
      </c>
      <c r="C86" s="2" t="s">
        <v>10</v>
      </c>
      <c r="D86" s="2" t="s">
        <v>68</v>
      </c>
      <c r="E86" s="218" t="s">
        <v>202</v>
      </c>
      <c r="F86" s="219" t="s">
        <v>359</v>
      </c>
      <c r="G86" s="220" t="s">
        <v>364</v>
      </c>
      <c r="H86" s="2" t="s">
        <v>13</v>
      </c>
      <c r="I86" s="399">
        <v>328737</v>
      </c>
      <c r="J86" s="399">
        <v>506504</v>
      </c>
      <c r="K86" s="399">
        <v>506504</v>
      </c>
    </row>
    <row r="87" spans="1:11" s="662" customFormat="1" ht="15.75" x14ac:dyDescent="0.25">
      <c r="A87" s="84" t="s">
        <v>615</v>
      </c>
      <c r="B87" s="663" t="s">
        <v>50</v>
      </c>
      <c r="C87" s="2" t="s">
        <v>10</v>
      </c>
      <c r="D87" s="2" t="s">
        <v>68</v>
      </c>
      <c r="E87" s="218" t="s">
        <v>613</v>
      </c>
      <c r="F87" s="219" t="s">
        <v>359</v>
      </c>
      <c r="G87" s="220" t="s">
        <v>360</v>
      </c>
      <c r="H87" s="2"/>
      <c r="I87" s="401">
        <f>SUM(I88)</f>
        <v>304471</v>
      </c>
      <c r="J87" s="401">
        <f t="shared" ref="J87:K87" si="26">SUM(J88)</f>
        <v>0</v>
      </c>
      <c r="K87" s="401">
        <f t="shared" si="26"/>
        <v>0</v>
      </c>
    </row>
    <row r="88" spans="1:11" s="662" customFormat="1" ht="31.5" x14ac:dyDescent="0.25">
      <c r="A88" s="84" t="s">
        <v>616</v>
      </c>
      <c r="B88" s="663" t="s">
        <v>50</v>
      </c>
      <c r="C88" s="2" t="s">
        <v>10</v>
      </c>
      <c r="D88" s="2" t="s">
        <v>68</v>
      </c>
      <c r="E88" s="218" t="s">
        <v>613</v>
      </c>
      <c r="F88" s="219" t="s">
        <v>359</v>
      </c>
      <c r="G88" s="220" t="s">
        <v>614</v>
      </c>
      <c r="H88" s="2"/>
      <c r="I88" s="401">
        <f>SUM(I89:I90)</f>
        <v>304471</v>
      </c>
      <c r="J88" s="401">
        <f t="shared" ref="J88:K88" si="27">SUM(J89:J90)</f>
        <v>0</v>
      </c>
      <c r="K88" s="401">
        <f t="shared" si="27"/>
        <v>0</v>
      </c>
    </row>
    <row r="89" spans="1:11" s="662" customFormat="1" ht="63" x14ac:dyDescent="0.25">
      <c r="A89" s="84" t="s">
        <v>75</v>
      </c>
      <c r="B89" s="663" t="s">
        <v>50</v>
      </c>
      <c r="C89" s="2" t="s">
        <v>10</v>
      </c>
      <c r="D89" s="2" t="s">
        <v>68</v>
      </c>
      <c r="E89" s="218" t="s">
        <v>613</v>
      </c>
      <c r="F89" s="219" t="s">
        <v>359</v>
      </c>
      <c r="G89" s="220" t="s">
        <v>614</v>
      </c>
      <c r="H89" s="2" t="s">
        <v>13</v>
      </c>
      <c r="I89" s="399">
        <v>279704</v>
      </c>
      <c r="J89" s="399"/>
      <c r="K89" s="399"/>
    </row>
    <row r="90" spans="1:11" s="662" customFormat="1" ht="31.5" x14ac:dyDescent="0.25">
      <c r="A90" s="544" t="s">
        <v>505</v>
      </c>
      <c r="B90" s="663" t="s">
        <v>50</v>
      </c>
      <c r="C90" s="2" t="s">
        <v>10</v>
      </c>
      <c r="D90" s="2" t="s">
        <v>68</v>
      </c>
      <c r="E90" s="218" t="s">
        <v>613</v>
      </c>
      <c r="F90" s="219" t="s">
        <v>359</v>
      </c>
      <c r="G90" s="220" t="s">
        <v>614</v>
      </c>
      <c r="H90" s="2" t="s">
        <v>16</v>
      </c>
      <c r="I90" s="399">
        <v>24767</v>
      </c>
      <c r="J90" s="399"/>
      <c r="K90" s="399"/>
    </row>
    <row r="91" spans="1:11" s="624" customFormat="1" ht="17.25" customHeight="1" x14ac:dyDescent="0.25">
      <c r="A91" s="97" t="s">
        <v>800</v>
      </c>
      <c r="B91" s="26" t="s">
        <v>50</v>
      </c>
      <c r="C91" s="22" t="s">
        <v>10</v>
      </c>
      <c r="D91" s="56" t="s">
        <v>29</v>
      </c>
      <c r="E91" s="98"/>
      <c r="F91" s="285"/>
      <c r="G91" s="631"/>
      <c r="H91" s="22"/>
      <c r="I91" s="396">
        <f>SUM(I92)</f>
        <v>200000</v>
      </c>
      <c r="J91" s="632">
        <f t="shared" ref="J91:K94" si="28">SUM(J92)</f>
        <v>0</v>
      </c>
      <c r="K91" s="632">
        <f t="shared" si="28"/>
        <v>0</v>
      </c>
    </row>
    <row r="92" spans="1:11" s="624" customFormat="1" ht="18" customHeight="1" x14ac:dyDescent="0.25">
      <c r="A92" s="75" t="s">
        <v>164</v>
      </c>
      <c r="B92" s="30" t="s">
        <v>50</v>
      </c>
      <c r="C92" s="28" t="s">
        <v>10</v>
      </c>
      <c r="D92" s="42" t="s">
        <v>29</v>
      </c>
      <c r="E92" s="221" t="s">
        <v>183</v>
      </c>
      <c r="F92" s="222" t="s">
        <v>359</v>
      </c>
      <c r="G92" s="633" t="s">
        <v>360</v>
      </c>
      <c r="H92" s="28"/>
      <c r="I92" s="397">
        <f>SUM(I93)</f>
        <v>200000</v>
      </c>
      <c r="J92" s="634">
        <f t="shared" si="28"/>
        <v>0</v>
      </c>
      <c r="K92" s="634">
        <f t="shared" si="28"/>
        <v>0</v>
      </c>
    </row>
    <row r="93" spans="1:11" s="624" customFormat="1" ht="16.5" customHeight="1" x14ac:dyDescent="0.25">
      <c r="A93" s="87" t="s">
        <v>801</v>
      </c>
      <c r="B93" s="6" t="s">
        <v>50</v>
      </c>
      <c r="C93" s="2" t="s">
        <v>10</v>
      </c>
      <c r="D93" s="8" t="s">
        <v>29</v>
      </c>
      <c r="E93" s="236" t="s">
        <v>803</v>
      </c>
      <c r="F93" s="237" t="s">
        <v>359</v>
      </c>
      <c r="G93" s="345" t="s">
        <v>360</v>
      </c>
      <c r="H93" s="2"/>
      <c r="I93" s="398">
        <f>SUM(I94)</f>
        <v>200000</v>
      </c>
      <c r="J93" s="635">
        <f t="shared" si="28"/>
        <v>0</v>
      </c>
      <c r="K93" s="635">
        <f t="shared" si="28"/>
        <v>0</v>
      </c>
    </row>
    <row r="94" spans="1:11" s="624" customFormat="1" ht="17.25" customHeight="1" x14ac:dyDescent="0.25">
      <c r="A94" s="3" t="s">
        <v>802</v>
      </c>
      <c r="B94" s="625" t="s">
        <v>50</v>
      </c>
      <c r="C94" s="2" t="s">
        <v>10</v>
      </c>
      <c r="D94" s="8" t="s">
        <v>29</v>
      </c>
      <c r="E94" s="236" t="s">
        <v>803</v>
      </c>
      <c r="F94" s="237" t="s">
        <v>359</v>
      </c>
      <c r="G94" s="345" t="s">
        <v>804</v>
      </c>
      <c r="H94" s="2"/>
      <c r="I94" s="398">
        <f>SUM(I95)</f>
        <v>200000</v>
      </c>
      <c r="J94" s="635">
        <f t="shared" si="28"/>
        <v>0</v>
      </c>
      <c r="K94" s="635">
        <f t="shared" si="28"/>
        <v>0</v>
      </c>
    </row>
    <row r="95" spans="1:11" s="624" customFormat="1" ht="18.75" customHeight="1" x14ac:dyDescent="0.25">
      <c r="A95" s="3" t="s">
        <v>18</v>
      </c>
      <c r="B95" s="625" t="s">
        <v>50</v>
      </c>
      <c r="C95" s="2" t="s">
        <v>10</v>
      </c>
      <c r="D95" s="8" t="s">
        <v>29</v>
      </c>
      <c r="E95" s="236" t="s">
        <v>803</v>
      </c>
      <c r="F95" s="237" t="s">
        <v>359</v>
      </c>
      <c r="G95" s="345" t="s">
        <v>804</v>
      </c>
      <c r="H95" s="2" t="s">
        <v>17</v>
      </c>
      <c r="I95" s="399">
        <v>200000</v>
      </c>
      <c r="J95" s="399"/>
      <c r="K95" s="399"/>
    </row>
    <row r="96" spans="1:11" ht="15.75" x14ac:dyDescent="0.25">
      <c r="A96" s="97" t="s">
        <v>22</v>
      </c>
      <c r="B96" s="26" t="s">
        <v>50</v>
      </c>
      <c r="C96" s="22" t="s">
        <v>10</v>
      </c>
      <c r="D96" s="26">
        <v>11</v>
      </c>
      <c r="E96" s="98"/>
      <c r="F96" s="285"/>
      <c r="G96" s="286"/>
      <c r="H96" s="22"/>
      <c r="I96" s="396">
        <f>SUM(I97)</f>
        <v>692200</v>
      </c>
      <c r="J96" s="396">
        <f t="shared" ref="J96:K99" si="29">SUM(J97)</f>
        <v>400000</v>
      </c>
      <c r="K96" s="396">
        <f t="shared" si="29"/>
        <v>400000</v>
      </c>
    </row>
    <row r="97" spans="1:12" ht="16.5" customHeight="1" x14ac:dyDescent="0.25">
      <c r="A97" s="75" t="s">
        <v>80</v>
      </c>
      <c r="B97" s="30" t="s">
        <v>50</v>
      </c>
      <c r="C97" s="28" t="s">
        <v>10</v>
      </c>
      <c r="D97" s="30">
        <v>11</v>
      </c>
      <c r="E97" s="221" t="s">
        <v>178</v>
      </c>
      <c r="F97" s="222" t="s">
        <v>359</v>
      </c>
      <c r="G97" s="223" t="s">
        <v>360</v>
      </c>
      <c r="H97" s="28"/>
      <c r="I97" s="397">
        <f>SUM(I98)</f>
        <v>692200</v>
      </c>
      <c r="J97" s="397">
        <f t="shared" si="29"/>
        <v>400000</v>
      </c>
      <c r="K97" s="397">
        <f t="shared" si="29"/>
        <v>400000</v>
      </c>
    </row>
    <row r="98" spans="1:12" ht="16.5" customHeight="1" x14ac:dyDescent="0.25">
      <c r="A98" s="87" t="s">
        <v>81</v>
      </c>
      <c r="B98" s="6" t="s">
        <v>50</v>
      </c>
      <c r="C98" s="2" t="s">
        <v>10</v>
      </c>
      <c r="D98" s="337">
        <v>11</v>
      </c>
      <c r="E98" s="236" t="s">
        <v>179</v>
      </c>
      <c r="F98" s="237" t="s">
        <v>359</v>
      </c>
      <c r="G98" s="238" t="s">
        <v>360</v>
      </c>
      <c r="H98" s="2"/>
      <c r="I98" s="398">
        <f>SUM(I99)</f>
        <v>692200</v>
      </c>
      <c r="J98" s="398">
        <f t="shared" si="29"/>
        <v>400000</v>
      </c>
      <c r="K98" s="398">
        <f t="shared" si="29"/>
        <v>400000</v>
      </c>
    </row>
    <row r="99" spans="1:12" ht="16.5" customHeight="1" x14ac:dyDescent="0.25">
      <c r="A99" s="3" t="s">
        <v>93</v>
      </c>
      <c r="B99" s="337" t="s">
        <v>50</v>
      </c>
      <c r="C99" s="2" t="s">
        <v>10</v>
      </c>
      <c r="D99" s="337">
        <v>11</v>
      </c>
      <c r="E99" s="236" t="s">
        <v>179</v>
      </c>
      <c r="F99" s="237" t="s">
        <v>359</v>
      </c>
      <c r="G99" s="238" t="s">
        <v>382</v>
      </c>
      <c r="H99" s="2"/>
      <c r="I99" s="398">
        <f>SUM(I100)</f>
        <v>692200</v>
      </c>
      <c r="J99" s="398">
        <f t="shared" si="29"/>
        <v>400000</v>
      </c>
      <c r="K99" s="398">
        <f t="shared" si="29"/>
        <v>400000</v>
      </c>
    </row>
    <row r="100" spans="1:12" ht="15.75" customHeight="1" x14ac:dyDescent="0.25">
      <c r="A100" s="3" t="s">
        <v>18</v>
      </c>
      <c r="B100" s="337" t="s">
        <v>50</v>
      </c>
      <c r="C100" s="2" t="s">
        <v>10</v>
      </c>
      <c r="D100" s="337">
        <v>11</v>
      </c>
      <c r="E100" s="236" t="s">
        <v>179</v>
      </c>
      <c r="F100" s="237" t="s">
        <v>359</v>
      </c>
      <c r="G100" s="238" t="s">
        <v>382</v>
      </c>
      <c r="H100" s="2" t="s">
        <v>17</v>
      </c>
      <c r="I100" s="399">
        <v>692200</v>
      </c>
      <c r="J100" s="399">
        <v>400000</v>
      </c>
      <c r="K100" s="399">
        <v>400000</v>
      </c>
    </row>
    <row r="101" spans="1:12" ht="15.75" x14ac:dyDescent="0.25">
      <c r="A101" s="97" t="s">
        <v>23</v>
      </c>
      <c r="B101" s="26" t="s">
        <v>50</v>
      </c>
      <c r="C101" s="22" t="s">
        <v>10</v>
      </c>
      <c r="D101" s="26">
        <v>13</v>
      </c>
      <c r="E101" s="98"/>
      <c r="F101" s="285"/>
      <c r="G101" s="286"/>
      <c r="H101" s="22"/>
      <c r="I101" s="396">
        <f>SUM(I107+I112+I131+I140+I153+I121+I126+I102)</f>
        <v>14380343</v>
      </c>
      <c r="J101" s="396">
        <f t="shared" ref="J101:K101" si="30">SUM(J107+J112+J131+J140+J153+J121+J126+J102)</f>
        <v>9909200</v>
      </c>
      <c r="K101" s="396">
        <f t="shared" si="30"/>
        <v>9935200</v>
      </c>
    </row>
    <row r="102" spans="1:12" s="662" customFormat="1" ht="31.5" hidden="1" x14ac:dyDescent="0.25">
      <c r="A102" s="27" t="s">
        <v>139</v>
      </c>
      <c r="B102" s="30" t="s">
        <v>50</v>
      </c>
      <c r="C102" s="28" t="s">
        <v>10</v>
      </c>
      <c r="D102" s="30">
        <v>13</v>
      </c>
      <c r="E102" s="215" t="s">
        <v>209</v>
      </c>
      <c r="F102" s="216" t="s">
        <v>359</v>
      </c>
      <c r="G102" s="217" t="s">
        <v>360</v>
      </c>
      <c r="H102" s="31"/>
      <c r="I102" s="397">
        <f t="shared" ref="I102:K105" si="31">SUM(I103)</f>
        <v>0</v>
      </c>
      <c r="J102" s="397">
        <f t="shared" si="31"/>
        <v>0</v>
      </c>
      <c r="K102" s="397">
        <f t="shared" si="31"/>
        <v>0</v>
      </c>
    </row>
    <row r="103" spans="1:12" s="662" customFormat="1" ht="32.25" hidden="1" customHeight="1" x14ac:dyDescent="0.25">
      <c r="A103" s="3" t="s">
        <v>146</v>
      </c>
      <c r="B103" s="663" t="s">
        <v>50</v>
      </c>
      <c r="C103" s="2" t="s">
        <v>10</v>
      </c>
      <c r="D103" s="2">
        <v>13</v>
      </c>
      <c r="E103" s="218" t="s">
        <v>441</v>
      </c>
      <c r="F103" s="219" t="s">
        <v>359</v>
      </c>
      <c r="G103" s="220" t="s">
        <v>360</v>
      </c>
      <c r="H103" s="2"/>
      <c r="I103" s="398">
        <f t="shared" si="31"/>
        <v>0</v>
      </c>
      <c r="J103" s="398">
        <f t="shared" si="31"/>
        <v>0</v>
      </c>
      <c r="K103" s="398">
        <f t="shared" si="31"/>
        <v>0</v>
      </c>
    </row>
    <row r="104" spans="1:12" s="662" customFormat="1" ht="15.75" hidden="1" x14ac:dyDescent="0.25">
      <c r="A104" s="69" t="s">
        <v>527</v>
      </c>
      <c r="B104" s="281" t="s">
        <v>50</v>
      </c>
      <c r="C104" s="2" t="s">
        <v>10</v>
      </c>
      <c r="D104" s="2">
        <v>13</v>
      </c>
      <c r="E104" s="218" t="s">
        <v>213</v>
      </c>
      <c r="F104" s="219" t="s">
        <v>12</v>
      </c>
      <c r="G104" s="220" t="s">
        <v>360</v>
      </c>
      <c r="H104" s="2"/>
      <c r="I104" s="398">
        <f t="shared" si="31"/>
        <v>0</v>
      </c>
      <c r="J104" s="398">
        <f t="shared" si="31"/>
        <v>0</v>
      </c>
      <c r="K104" s="398">
        <f t="shared" si="31"/>
        <v>0</v>
      </c>
      <c r="L104" s="271"/>
    </row>
    <row r="105" spans="1:12" s="662" customFormat="1" ht="31.5" hidden="1" x14ac:dyDescent="0.25">
      <c r="A105" s="550" t="s">
        <v>415</v>
      </c>
      <c r="B105" s="6" t="s">
        <v>50</v>
      </c>
      <c r="C105" s="2" t="s">
        <v>10</v>
      </c>
      <c r="D105" s="2">
        <v>13</v>
      </c>
      <c r="E105" s="218" t="s">
        <v>213</v>
      </c>
      <c r="F105" s="219" t="s">
        <v>12</v>
      </c>
      <c r="G105" s="238" t="s">
        <v>414</v>
      </c>
      <c r="H105" s="2"/>
      <c r="I105" s="398">
        <f t="shared" si="31"/>
        <v>0</v>
      </c>
      <c r="J105" s="398">
        <f t="shared" si="31"/>
        <v>0</v>
      </c>
      <c r="K105" s="398">
        <f t="shared" si="31"/>
        <v>0</v>
      </c>
    </row>
    <row r="106" spans="1:12" s="662" customFormat="1" ht="16.5" hidden="1" customHeight="1" x14ac:dyDescent="0.25">
      <c r="A106" s="7" t="s">
        <v>21</v>
      </c>
      <c r="B106" s="6" t="s">
        <v>50</v>
      </c>
      <c r="C106" s="2" t="s">
        <v>10</v>
      </c>
      <c r="D106" s="2">
        <v>13</v>
      </c>
      <c r="E106" s="218" t="s">
        <v>213</v>
      </c>
      <c r="F106" s="219" t="s">
        <v>12</v>
      </c>
      <c r="G106" s="238" t="s">
        <v>414</v>
      </c>
      <c r="H106" s="2" t="s">
        <v>66</v>
      </c>
      <c r="I106" s="400"/>
      <c r="J106" s="400"/>
      <c r="K106" s="400"/>
    </row>
    <row r="107" spans="1:12" ht="47.25" x14ac:dyDescent="0.25">
      <c r="A107" s="27" t="s">
        <v>117</v>
      </c>
      <c r="B107" s="30" t="s">
        <v>50</v>
      </c>
      <c r="C107" s="28" t="s">
        <v>10</v>
      </c>
      <c r="D107" s="30">
        <v>13</v>
      </c>
      <c r="E107" s="221" t="s">
        <v>384</v>
      </c>
      <c r="F107" s="222" t="s">
        <v>359</v>
      </c>
      <c r="G107" s="223" t="s">
        <v>360</v>
      </c>
      <c r="H107" s="28"/>
      <c r="I107" s="397">
        <f>SUM(I108)</f>
        <v>3000</v>
      </c>
      <c r="J107" s="397">
        <f t="shared" ref="J107:K110" si="32">SUM(J108)</f>
        <v>3000</v>
      </c>
      <c r="K107" s="397">
        <f t="shared" si="32"/>
        <v>3000</v>
      </c>
    </row>
    <row r="108" spans="1:12" ht="80.25" customHeight="1" x14ac:dyDescent="0.25">
      <c r="A108" s="54" t="s">
        <v>118</v>
      </c>
      <c r="B108" s="53" t="s">
        <v>50</v>
      </c>
      <c r="C108" s="2" t="s">
        <v>10</v>
      </c>
      <c r="D108" s="337">
        <v>13</v>
      </c>
      <c r="E108" s="236" t="s">
        <v>180</v>
      </c>
      <c r="F108" s="237" t="s">
        <v>359</v>
      </c>
      <c r="G108" s="238" t="s">
        <v>360</v>
      </c>
      <c r="H108" s="2"/>
      <c r="I108" s="398">
        <f>SUM(I109)</f>
        <v>3000</v>
      </c>
      <c r="J108" s="398">
        <f t="shared" si="32"/>
        <v>3000</v>
      </c>
      <c r="K108" s="398">
        <f t="shared" si="32"/>
        <v>3000</v>
      </c>
    </row>
    <row r="109" spans="1:12" ht="47.25" x14ac:dyDescent="0.25">
      <c r="A109" s="54" t="s">
        <v>385</v>
      </c>
      <c r="B109" s="53" t="s">
        <v>50</v>
      </c>
      <c r="C109" s="2" t="s">
        <v>10</v>
      </c>
      <c r="D109" s="337">
        <v>13</v>
      </c>
      <c r="E109" s="236" t="s">
        <v>180</v>
      </c>
      <c r="F109" s="237" t="s">
        <v>10</v>
      </c>
      <c r="G109" s="238" t="s">
        <v>360</v>
      </c>
      <c r="H109" s="2"/>
      <c r="I109" s="398">
        <f>SUM(I110)</f>
        <v>3000</v>
      </c>
      <c r="J109" s="398">
        <f t="shared" si="32"/>
        <v>3000</v>
      </c>
      <c r="K109" s="398">
        <f t="shared" si="32"/>
        <v>3000</v>
      </c>
    </row>
    <row r="110" spans="1:12" ht="17.25" customHeight="1" x14ac:dyDescent="0.25">
      <c r="A110" s="84" t="s">
        <v>387</v>
      </c>
      <c r="B110" s="337" t="s">
        <v>50</v>
      </c>
      <c r="C110" s="2" t="s">
        <v>10</v>
      </c>
      <c r="D110" s="337">
        <v>13</v>
      </c>
      <c r="E110" s="236" t="s">
        <v>180</v>
      </c>
      <c r="F110" s="237" t="s">
        <v>10</v>
      </c>
      <c r="G110" s="238" t="s">
        <v>386</v>
      </c>
      <c r="H110" s="2"/>
      <c r="I110" s="398">
        <f>SUM(I111)</f>
        <v>3000</v>
      </c>
      <c r="J110" s="398">
        <f t="shared" si="32"/>
        <v>3000</v>
      </c>
      <c r="K110" s="398">
        <f t="shared" si="32"/>
        <v>3000</v>
      </c>
    </row>
    <row r="111" spans="1:12" ht="31.5" customHeight="1" x14ac:dyDescent="0.25">
      <c r="A111" s="545" t="s">
        <v>505</v>
      </c>
      <c r="B111" s="278" t="s">
        <v>50</v>
      </c>
      <c r="C111" s="2" t="s">
        <v>10</v>
      </c>
      <c r="D111" s="337">
        <v>13</v>
      </c>
      <c r="E111" s="236" t="s">
        <v>180</v>
      </c>
      <c r="F111" s="237" t="s">
        <v>10</v>
      </c>
      <c r="G111" s="238" t="s">
        <v>386</v>
      </c>
      <c r="H111" s="2" t="s">
        <v>16</v>
      </c>
      <c r="I111" s="399">
        <v>3000</v>
      </c>
      <c r="J111" s="399">
        <v>3000</v>
      </c>
      <c r="K111" s="399">
        <v>3000</v>
      </c>
    </row>
    <row r="112" spans="1:12" ht="47.25" x14ac:dyDescent="0.25">
      <c r="A112" s="75" t="s">
        <v>166</v>
      </c>
      <c r="B112" s="30" t="s">
        <v>50</v>
      </c>
      <c r="C112" s="28" t="s">
        <v>10</v>
      </c>
      <c r="D112" s="30">
        <v>13</v>
      </c>
      <c r="E112" s="221" t="s">
        <v>410</v>
      </c>
      <c r="F112" s="222" t="s">
        <v>359</v>
      </c>
      <c r="G112" s="223" t="s">
        <v>360</v>
      </c>
      <c r="H112" s="28"/>
      <c r="I112" s="397">
        <f>SUM(I113+I117)</f>
        <v>153408</v>
      </c>
      <c r="J112" s="397">
        <f t="shared" ref="J112:K112" si="33">SUM(J113+J117)</f>
        <v>0</v>
      </c>
      <c r="K112" s="397">
        <f t="shared" si="33"/>
        <v>0</v>
      </c>
    </row>
    <row r="113" spans="1:11" ht="78.75" x14ac:dyDescent="0.25">
      <c r="A113" s="84" t="s">
        <v>219</v>
      </c>
      <c r="B113" s="337" t="s">
        <v>50</v>
      </c>
      <c r="C113" s="2" t="s">
        <v>10</v>
      </c>
      <c r="D113" s="337">
        <v>13</v>
      </c>
      <c r="E113" s="236" t="s">
        <v>218</v>
      </c>
      <c r="F113" s="237" t="s">
        <v>359</v>
      </c>
      <c r="G113" s="238" t="s">
        <v>360</v>
      </c>
      <c r="H113" s="2"/>
      <c r="I113" s="398">
        <f>SUM(I114)</f>
        <v>51136</v>
      </c>
      <c r="J113" s="398">
        <f t="shared" ref="J113:K115" si="34">SUM(J114)</f>
        <v>0</v>
      </c>
      <c r="K113" s="398">
        <f t="shared" si="34"/>
        <v>0</v>
      </c>
    </row>
    <row r="114" spans="1:11" ht="47.25" x14ac:dyDescent="0.25">
      <c r="A114" s="3" t="s">
        <v>411</v>
      </c>
      <c r="B114" s="337" t="s">
        <v>50</v>
      </c>
      <c r="C114" s="2" t="s">
        <v>10</v>
      </c>
      <c r="D114" s="337">
        <v>13</v>
      </c>
      <c r="E114" s="236" t="s">
        <v>218</v>
      </c>
      <c r="F114" s="237" t="s">
        <v>10</v>
      </c>
      <c r="G114" s="238" t="s">
        <v>360</v>
      </c>
      <c r="H114" s="2"/>
      <c r="I114" s="398">
        <f>SUM(I115)</f>
        <v>51136</v>
      </c>
      <c r="J114" s="398">
        <f t="shared" si="34"/>
        <v>0</v>
      </c>
      <c r="K114" s="398">
        <f t="shared" si="34"/>
        <v>0</v>
      </c>
    </row>
    <row r="115" spans="1:11" ht="31.5" x14ac:dyDescent="0.25">
      <c r="A115" s="543" t="s">
        <v>415</v>
      </c>
      <c r="B115" s="6" t="s">
        <v>50</v>
      </c>
      <c r="C115" s="2" t="s">
        <v>10</v>
      </c>
      <c r="D115" s="337">
        <v>13</v>
      </c>
      <c r="E115" s="236" t="s">
        <v>218</v>
      </c>
      <c r="F115" s="237" t="s">
        <v>10</v>
      </c>
      <c r="G115" s="238" t="s">
        <v>414</v>
      </c>
      <c r="H115" s="2"/>
      <c r="I115" s="398">
        <f>SUM(I116)</f>
        <v>51136</v>
      </c>
      <c r="J115" s="398">
        <f t="shared" si="34"/>
        <v>0</v>
      </c>
      <c r="K115" s="398">
        <f t="shared" si="34"/>
        <v>0</v>
      </c>
    </row>
    <row r="116" spans="1:11" ht="15.75" customHeight="1" x14ac:dyDescent="0.25">
      <c r="A116" s="546" t="s">
        <v>21</v>
      </c>
      <c r="B116" s="6" t="s">
        <v>50</v>
      </c>
      <c r="C116" s="2" t="s">
        <v>10</v>
      </c>
      <c r="D116" s="337">
        <v>13</v>
      </c>
      <c r="E116" s="236" t="s">
        <v>218</v>
      </c>
      <c r="F116" s="237" t="s">
        <v>10</v>
      </c>
      <c r="G116" s="238" t="s">
        <v>414</v>
      </c>
      <c r="H116" s="2" t="s">
        <v>66</v>
      </c>
      <c r="I116" s="399">
        <v>51136</v>
      </c>
      <c r="J116" s="399"/>
      <c r="K116" s="399"/>
    </row>
    <row r="117" spans="1:11" ht="84" customHeight="1" x14ac:dyDescent="0.25">
      <c r="A117" s="84" t="s">
        <v>167</v>
      </c>
      <c r="B117" s="337" t="s">
        <v>50</v>
      </c>
      <c r="C117" s="2" t="s">
        <v>10</v>
      </c>
      <c r="D117" s="337">
        <v>13</v>
      </c>
      <c r="E117" s="236" t="s">
        <v>194</v>
      </c>
      <c r="F117" s="237" t="s">
        <v>359</v>
      </c>
      <c r="G117" s="238" t="s">
        <v>360</v>
      </c>
      <c r="H117" s="2"/>
      <c r="I117" s="398">
        <f>SUM(I118)</f>
        <v>102272</v>
      </c>
      <c r="J117" s="398">
        <f t="shared" ref="J117:K119" si="35">SUM(J118)</f>
        <v>0</v>
      </c>
      <c r="K117" s="398">
        <f t="shared" si="35"/>
        <v>0</v>
      </c>
    </row>
    <row r="118" spans="1:11" ht="34.5" customHeight="1" x14ac:dyDescent="0.25">
      <c r="A118" s="3" t="s">
        <v>416</v>
      </c>
      <c r="B118" s="337" t="s">
        <v>50</v>
      </c>
      <c r="C118" s="2" t="s">
        <v>10</v>
      </c>
      <c r="D118" s="337">
        <v>13</v>
      </c>
      <c r="E118" s="236" t="s">
        <v>194</v>
      </c>
      <c r="F118" s="237" t="s">
        <v>10</v>
      </c>
      <c r="G118" s="238" t="s">
        <v>360</v>
      </c>
      <c r="H118" s="2"/>
      <c r="I118" s="398">
        <f>SUM(I119)</f>
        <v>102272</v>
      </c>
      <c r="J118" s="398">
        <f t="shared" si="35"/>
        <v>0</v>
      </c>
      <c r="K118" s="398">
        <f t="shared" si="35"/>
        <v>0</v>
      </c>
    </row>
    <row r="119" spans="1:11" ht="31.5" x14ac:dyDescent="0.25">
      <c r="A119" s="543" t="s">
        <v>415</v>
      </c>
      <c r="B119" s="6" t="s">
        <v>50</v>
      </c>
      <c r="C119" s="2" t="s">
        <v>10</v>
      </c>
      <c r="D119" s="337">
        <v>13</v>
      </c>
      <c r="E119" s="236" t="s">
        <v>194</v>
      </c>
      <c r="F119" s="237" t="s">
        <v>10</v>
      </c>
      <c r="G119" s="238" t="s">
        <v>414</v>
      </c>
      <c r="H119" s="2"/>
      <c r="I119" s="398">
        <f>SUM(I120)</f>
        <v>102272</v>
      </c>
      <c r="J119" s="398">
        <f t="shared" si="35"/>
        <v>0</v>
      </c>
      <c r="K119" s="398">
        <f t="shared" si="35"/>
        <v>0</v>
      </c>
    </row>
    <row r="120" spans="1:11" ht="17.25" customHeight="1" x14ac:dyDescent="0.25">
      <c r="A120" s="546" t="s">
        <v>21</v>
      </c>
      <c r="B120" s="6" t="s">
        <v>50</v>
      </c>
      <c r="C120" s="2" t="s">
        <v>10</v>
      </c>
      <c r="D120" s="337">
        <v>13</v>
      </c>
      <c r="E120" s="236" t="s">
        <v>194</v>
      </c>
      <c r="F120" s="237" t="s">
        <v>10</v>
      </c>
      <c r="G120" s="238" t="s">
        <v>414</v>
      </c>
      <c r="H120" s="2" t="s">
        <v>66</v>
      </c>
      <c r="I120" s="399">
        <v>102272</v>
      </c>
      <c r="J120" s="399"/>
      <c r="K120" s="399"/>
    </row>
    <row r="121" spans="1:11" ht="33.75" customHeight="1" x14ac:dyDescent="0.25">
      <c r="A121" s="75" t="s">
        <v>110</v>
      </c>
      <c r="B121" s="30" t="s">
        <v>50</v>
      </c>
      <c r="C121" s="28" t="s">
        <v>10</v>
      </c>
      <c r="D121" s="28">
        <v>13</v>
      </c>
      <c r="E121" s="215" t="s">
        <v>371</v>
      </c>
      <c r="F121" s="216" t="s">
        <v>359</v>
      </c>
      <c r="G121" s="217" t="s">
        <v>360</v>
      </c>
      <c r="H121" s="28"/>
      <c r="I121" s="397">
        <f>SUM(I122)</f>
        <v>36500</v>
      </c>
      <c r="J121" s="397">
        <f t="shared" ref="J121:K124" si="36">SUM(J122)</f>
        <v>0</v>
      </c>
      <c r="K121" s="397">
        <f t="shared" si="36"/>
        <v>0</v>
      </c>
    </row>
    <row r="122" spans="1:11" ht="63" customHeight="1" x14ac:dyDescent="0.25">
      <c r="A122" s="76" t="s">
        <v>474</v>
      </c>
      <c r="B122" s="6" t="s">
        <v>50</v>
      </c>
      <c r="C122" s="2" t="s">
        <v>10</v>
      </c>
      <c r="D122" s="2">
        <v>13</v>
      </c>
      <c r="E122" s="218" t="s">
        <v>473</v>
      </c>
      <c r="F122" s="219" t="s">
        <v>359</v>
      </c>
      <c r="G122" s="220" t="s">
        <v>360</v>
      </c>
      <c r="H122" s="2"/>
      <c r="I122" s="398">
        <f>SUM(I123)</f>
        <v>36500</v>
      </c>
      <c r="J122" s="398">
        <f t="shared" si="36"/>
        <v>0</v>
      </c>
      <c r="K122" s="398">
        <f t="shared" si="36"/>
        <v>0</v>
      </c>
    </row>
    <row r="123" spans="1:11" ht="33" customHeight="1" x14ac:dyDescent="0.25">
      <c r="A123" s="76" t="s">
        <v>475</v>
      </c>
      <c r="B123" s="6" t="s">
        <v>50</v>
      </c>
      <c r="C123" s="2" t="s">
        <v>10</v>
      </c>
      <c r="D123" s="2">
        <v>13</v>
      </c>
      <c r="E123" s="218" t="s">
        <v>473</v>
      </c>
      <c r="F123" s="219" t="s">
        <v>10</v>
      </c>
      <c r="G123" s="220" t="s">
        <v>360</v>
      </c>
      <c r="H123" s="2"/>
      <c r="I123" s="398">
        <f>SUM(I124)</f>
        <v>36500</v>
      </c>
      <c r="J123" s="398">
        <f t="shared" si="36"/>
        <v>0</v>
      </c>
      <c r="K123" s="398">
        <f t="shared" si="36"/>
        <v>0</v>
      </c>
    </row>
    <row r="124" spans="1:11" ht="31.5" customHeight="1" x14ac:dyDescent="0.25">
      <c r="A124" s="76" t="s">
        <v>477</v>
      </c>
      <c r="B124" s="6" t="s">
        <v>50</v>
      </c>
      <c r="C124" s="2" t="s">
        <v>10</v>
      </c>
      <c r="D124" s="2">
        <v>13</v>
      </c>
      <c r="E124" s="218" t="s">
        <v>473</v>
      </c>
      <c r="F124" s="219" t="s">
        <v>10</v>
      </c>
      <c r="G124" s="220" t="s">
        <v>476</v>
      </c>
      <c r="H124" s="2"/>
      <c r="I124" s="398">
        <f>SUM(I125)</f>
        <v>36500</v>
      </c>
      <c r="J124" s="398">
        <f t="shared" si="36"/>
        <v>0</v>
      </c>
      <c r="K124" s="398">
        <f t="shared" si="36"/>
        <v>0</v>
      </c>
    </row>
    <row r="125" spans="1:11" ht="32.25" customHeight="1" x14ac:dyDescent="0.25">
      <c r="A125" s="545" t="s">
        <v>505</v>
      </c>
      <c r="B125" s="6" t="s">
        <v>50</v>
      </c>
      <c r="C125" s="2" t="s">
        <v>10</v>
      </c>
      <c r="D125" s="2">
        <v>13</v>
      </c>
      <c r="E125" s="218" t="s">
        <v>473</v>
      </c>
      <c r="F125" s="219" t="s">
        <v>10</v>
      </c>
      <c r="G125" s="220" t="s">
        <v>476</v>
      </c>
      <c r="H125" s="2" t="s">
        <v>16</v>
      </c>
      <c r="I125" s="400">
        <v>36500</v>
      </c>
      <c r="J125" s="400"/>
      <c r="K125" s="400"/>
    </row>
    <row r="126" spans="1:11" ht="64.5" customHeight="1" x14ac:dyDescent="0.25">
      <c r="A126" s="93" t="s">
        <v>122</v>
      </c>
      <c r="B126" s="30" t="s">
        <v>50</v>
      </c>
      <c r="C126" s="28" t="s">
        <v>10</v>
      </c>
      <c r="D126" s="28">
        <v>13</v>
      </c>
      <c r="E126" s="215" t="s">
        <v>393</v>
      </c>
      <c r="F126" s="216" t="s">
        <v>359</v>
      </c>
      <c r="G126" s="217" t="s">
        <v>360</v>
      </c>
      <c r="H126" s="28"/>
      <c r="I126" s="397">
        <f>SUM(I127)</f>
        <v>51136</v>
      </c>
      <c r="J126" s="397">
        <f t="shared" ref="J126:K129" si="37">SUM(J127)</f>
        <v>0</v>
      </c>
      <c r="K126" s="397">
        <f t="shared" si="37"/>
        <v>0</v>
      </c>
    </row>
    <row r="127" spans="1:11" ht="80.25" customHeight="1" x14ac:dyDescent="0.25">
      <c r="A127" s="76" t="s">
        <v>123</v>
      </c>
      <c r="B127" s="6" t="s">
        <v>50</v>
      </c>
      <c r="C127" s="2" t="s">
        <v>10</v>
      </c>
      <c r="D127" s="2">
        <v>13</v>
      </c>
      <c r="E127" s="257" t="s">
        <v>190</v>
      </c>
      <c r="F127" s="258" t="s">
        <v>359</v>
      </c>
      <c r="G127" s="259" t="s">
        <v>360</v>
      </c>
      <c r="H127" s="71"/>
      <c r="I127" s="401">
        <f>SUM(I128)</f>
        <v>51136</v>
      </c>
      <c r="J127" s="401">
        <f t="shared" si="37"/>
        <v>0</v>
      </c>
      <c r="K127" s="401">
        <f t="shared" si="37"/>
        <v>0</v>
      </c>
    </row>
    <row r="128" spans="1:11" ht="32.25" customHeight="1" x14ac:dyDescent="0.25">
      <c r="A128" s="76" t="s">
        <v>396</v>
      </c>
      <c r="B128" s="6" t="s">
        <v>50</v>
      </c>
      <c r="C128" s="2" t="s">
        <v>10</v>
      </c>
      <c r="D128" s="2">
        <v>13</v>
      </c>
      <c r="E128" s="257" t="s">
        <v>190</v>
      </c>
      <c r="F128" s="258" t="s">
        <v>10</v>
      </c>
      <c r="G128" s="259" t="s">
        <v>360</v>
      </c>
      <c r="H128" s="71"/>
      <c r="I128" s="401">
        <f>SUM(I129)</f>
        <v>51136</v>
      </c>
      <c r="J128" s="401">
        <f t="shared" si="37"/>
        <v>0</v>
      </c>
      <c r="K128" s="401">
        <f t="shared" si="37"/>
        <v>0</v>
      </c>
    </row>
    <row r="129" spans="1:22" ht="32.25" customHeight="1" x14ac:dyDescent="0.25">
      <c r="A129" s="69" t="s">
        <v>415</v>
      </c>
      <c r="B129" s="6" t="s">
        <v>50</v>
      </c>
      <c r="C129" s="2" t="s">
        <v>10</v>
      </c>
      <c r="D129" s="2">
        <v>13</v>
      </c>
      <c r="E129" s="257" t="s">
        <v>190</v>
      </c>
      <c r="F129" s="258" t="s">
        <v>10</v>
      </c>
      <c r="G129" s="259" t="s">
        <v>414</v>
      </c>
      <c r="H129" s="71"/>
      <c r="I129" s="401">
        <f>SUM(I130)</f>
        <v>51136</v>
      </c>
      <c r="J129" s="401">
        <f t="shared" si="37"/>
        <v>0</v>
      </c>
      <c r="K129" s="401">
        <f t="shared" si="37"/>
        <v>0</v>
      </c>
    </row>
    <row r="130" spans="1:22" ht="18" customHeight="1" x14ac:dyDescent="0.25">
      <c r="A130" s="547" t="s">
        <v>21</v>
      </c>
      <c r="B130" s="6" t="s">
        <v>50</v>
      </c>
      <c r="C130" s="2" t="s">
        <v>10</v>
      </c>
      <c r="D130" s="2">
        <v>13</v>
      </c>
      <c r="E130" s="257" t="s">
        <v>190</v>
      </c>
      <c r="F130" s="258" t="s">
        <v>10</v>
      </c>
      <c r="G130" s="259" t="s">
        <v>414</v>
      </c>
      <c r="H130" s="71" t="s">
        <v>66</v>
      </c>
      <c r="I130" s="402">
        <v>51136</v>
      </c>
      <c r="J130" s="402"/>
      <c r="K130" s="402"/>
    </row>
    <row r="131" spans="1:22" ht="30.75" customHeight="1" x14ac:dyDescent="0.25">
      <c r="A131" s="75" t="s">
        <v>24</v>
      </c>
      <c r="B131" s="30" t="s">
        <v>50</v>
      </c>
      <c r="C131" s="28" t="s">
        <v>10</v>
      </c>
      <c r="D131" s="30">
        <v>13</v>
      </c>
      <c r="E131" s="221" t="s">
        <v>181</v>
      </c>
      <c r="F131" s="222" t="s">
        <v>359</v>
      </c>
      <c r="G131" s="223" t="s">
        <v>360</v>
      </c>
      <c r="H131" s="28"/>
      <c r="I131" s="397">
        <f>SUM(I132)</f>
        <v>3046688</v>
      </c>
      <c r="J131" s="397">
        <f t="shared" ref="J131:K131" si="38">SUM(J132)</f>
        <v>46687</v>
      </c>
      <c r="K131" s="397">
        <f t="shared" si="38"/>
        <v>46687</v>
      </c>
    </row>
    <row r="132" spans="1:22" ht="16.5" customHeight="1" x14ac:dyDescent="0.25">
      <c r="A132" s="84" t="s">
        <v>82</v>
      </c>
      <c r="B132" s="337" t="s">
        <v>50</v>
      </c>
      <c r="C132" s="2" t="s">
        <v>10</v>
      </c>
      <c r="D132" s="337">
        <v>13</v>
      </c>
      <c r="E132" s="236" t="s">
        <v>182</v>
      </c>
      <c r="F132" s="237" t="s">
        <v>359</v>
      </c>
      <c r="G132" s="238" t="s">
        <v>360</v>
      </c>
      <c r="H132" s="2"/>
      <c r="I132" s="398">
        <f>SUM(I135+I138+I133)</f>
        <v>3046688</v>
      </c>
      <c r="J132" s="398">
        <f t="shared" ref="J132:K132" si="39">SUM(J135+J138+J133)</f>
        <v>46687</v>
      </c>
      <c r="K132" s="398">
        <f t="shared" si="39"/>
        <v>46687</v>
      </c>
    </row>
    <row r="133" spans="1:22" s="576" customFormat="1" ht="19.5" hidden="1" customHeight="1" x14ac:dyDescent="0.25">
      <c r="A133" s="3" t="s">
        <v>93</v>
      </c>
      <c r="B133" s="577" t="s">
        <v>50</v>
      </c>
      <c r="C133" s="2" t="s">
        <v>10</v>
      </c>
      <c r="D133" s="577">
        <v>13</v>
      </c>
      <c r="E133" s="236" t="s">
        <v>182</v>
      </c>
      <c r="F133" s="237" t="s">
        <v>359</v>
      </c>
      <c r="G133" s="238" t="s">
        <v>382</v>
      </c>
      <c r="H133" s="2"/>
      <c r="I133" s="398">
        <f>SUM(I134)</f>
        <v>0</v>
      </c>
      <c r="J133" s="398">
        <f t="shared" ref="J133:K133" si="40">SUM(J134)</f>
        <v>0</v>
      </c>
      <c r="K133" s="398">
        <f t="shared" si="40"/>
        <v>0</v>
      </c>
    </row>
    <row r="134" spans="1:22" s="576" customFormat="1" ht="31.5" hidden="1" x14ac:dyDescent="0.25">
      <c r="A134" s="89" t="s">
        <v>505</v>
      </c>
      <c r="B134" s="494" t="s">
        <v>50</v>
      </c>
      <c r="C134" s="2" t="s">
        <v>10</v>
      </c>
      <c r="D134" s="577">
        <v>13</v>
      </c>
      <c r="E134" s="236" t="s">
        <v>182</v>
      </c>
      <c r="F134" s="237" t="s">
        <v>359</v>
      </c>
      <c r="G134" s="238" t="s">
        <v>382</v>
      </c>
      <c r="H134" s="2" t="s">
        <v>16</v>
      </c>
      <c r="I134" s="399"/>
      <c r="J134" s="399"/>
      <c r="K134" s="399"/>
    </row>
    <row r="135" spans="1:22" ht="30.75" customHeight="1" x14ac:dyDescent="0.25">
      <c r="A135" s="3" t="s">
        <v>94</v>
      </c>
      <c r="B135" s="337" t="s">
        <v>50</v>
      </c>
      <c r="C135" s="2" t="s">
        <v>10</v>
      </c>
      <c r="D135" s="337">
        <v>13</v>
      </c>
      <c r="E135" s="236" t="s">
        <v>182</v>
      </c>
      <c r="F135" s="237" t="s">
        <v>359</v>
      </c>
      <c r="G135" s="238" t="s">
        <v>388</v>
      </c>
      <c r="H135" s="2"/>
      <c r="I135" s="398">
        <f>SUM(I136:I137)</f>
        <v>3046688</v>
      </c>
      <c r="J135" s="398">
        <f t="shared" ref="J135:K135" si="41">SUM(J136:J137)</f>
        <v>46687</v>
      </c>
      <c r="K135" s="398">
        <f t="shared" si="41"/>
        <v>46687</v>
      </c>
    </row>
    <row r="136" spans="1:22" ht="32.25" customHeight="1" x14ac:dyDescent="0.25">
      <c r="A136" s="545" t="s">
        <v>505</v>
      </c>
      <c r="B136" s="494" t="s">
        <v>50</v>
      </c>
      <c r="C136" s="2" t="s">
        <v>10</v>
      </c>
      <c r="D136" s="337">
        <v>13</v>
      </c>
      <c r="E136" s="236" t="s">
        <v>182</v>
      </c>
      <c r="F136" s="237" t="s">
        <v>359</v>
      </c>
      <c r="G136" s="238" t="s">
        <v>388</v>
      </c>
      <c r="H136" s="2" t="s">
        <v>16</v>
      </c>
      <c r="I136" s="399">
        <v>3000000</v>
      </c>
      <c r="J136" s="399"/>
      <c r="K136" s="399"/>
    </row>
    <row r="137" spans="1:22" s="490" customFormat="1" ht="18" customHeight="1" x14ac:dyDescent="0.25">
      <c r="A137" s="3" t="s">
        <v>18</v>
      </c>
      <c r="B137" s="6" t="s">
        <v>50</v>
      </c>
      <c r="C137" s="2" t="s">
        <v>10</v>
      </c>
      <c r="D137" s="491">
        <v>13</v>
      </c>
      <c r="E137" s="236" t="s">
        <v>182</v>
      </c>
      <c r="F137" s="237" t="s">
        <v>359</v>
      </c>
      <c r="G137" s="238" t="s">
        <v>388</v>
      </c>
      <c r="H137" s="2" t="s">
        <v>17</v>
      </c>
      <c r="I137" s="399">
        <v>46688</v>
      </c>
      <c r="J137" s="399">
        <v>46687</v>
      </c>
      <c r="K137" s="399">
        <v>46687</v>
      </c>
    </row>
    <row r="138" spans="1:22" s="490" customFormat="1" ht="34.5" hidden="1" customHeight="1" x14ac:dyDescent="0.25">
      <c r="A138" s="3" t="s">
        <v>622</v>
      </c>
      <c r="B138" s="6" t="s">
        <v>50</v>
      </c>
      <c r="C138" s="2" t="s">
        <v>10</v>
      </c>
      <c r="D138" s="491">
        <v>13</v>
      </c>
      <c r="E138" s="236" t="s">
        <v>182</v>
      </c>
      <c r="F138" s="237" t="s">
        <v>359</v>
      </c>
      <c r="G138" s="238" t="s">
        <v>621</v>
      </c>
      <c r="H138" s="2"/>
      <c r="I138" s="398">
        <f>SUM(I139)</f>
        <v>0</v>
      </c>
      <c r="J138" s="398">
        <f t="shared" ref="J138:K138" si="42">SUM(J139)</f>
        <v>0</v>
      </c>
      <c r="K138" s="398">
        <f t="shared" si="42"/>
        <v>0</v>
      </c>
    </row>
    <row r="139" spans="1:22" s="490" customFormat="1" ht="32.25" hidden="1" customHeight="1" x14ac:dyDescent="0.25">
      <c r="A139" s="545" t="s">
        <v>505</v>
      </c>
      <c r="B139" s="6" t="s">
        <v>50</v>
      </c>
      <c r="C139" s="2" t="s">
        <v>10</v>
      </c>
      <c r="D139" s="491">
        <v>13</v>
      </c>
      <c r="E139" s="236" t="s">
        <v>182</v>
      </c>
      <c r="F139" s="237" t="s">
        <v>359</v>
      </c>
      <c r="G139" s="238" t="s">
        <v>621</v>
      </c>
      <c r="H139" s="2" t="s">
        <v>16</v>
      </c>
      <c r="I139" s="399"/>
      <c r="J139" s="399"/>
      <c r="K139" s="399"/>
      <c r="N139" s="686"/>
      <c r="O139" s="686"/>
      <c r="P139" s="686"/>
      <c r="Q139" s="686"/>
      <c r="R139" s="686"/>
      <c r="S139" s="686"/>
      <c r="T139" s="686"/>
      <c r="U139" s="686"/>
      <c r="V139" s="686"/>
    </row>
    <row r="140" spans="1:22" ht="16.5" customHeight="1" x14ac:dyDescent="0.25">
      <c r="A140" s="75" t="s">
        <v>164</v>
      </c>
      <c r="B140" s="30" t="s">
        <v>50</v>
      </c>
      <c r="C140" s="28" t="s">
        <v>10</v>
      </c>
      <c r="D140" s="30">
        <v>13</v>
      </c>
      <c r="E140" s="221" t="s">
        <v>183</v>
      </c>
      <c r="F140" s="222" t="s">
        <v>359</v>
      </c>
      <c r="G140" s="223" t="s">
        <v>360</v>
      </c>
      <c r="H140" s="28"/>
      <c r="I140" s="397">
        <f>SUM(I141)</f>
        <v>808926</v>
      </c>
      <c r="J140" s="397">
        <f t="shared" ref="J140:K140" si="43">SUM(J141)</f>
        <v>791470</v>
      </c>
      <c r="K140" s="397">
        <f t="shared" si="43"/>
        <v>817470</v>
      </c>
    </row>
    <row r="141" spans="1:22" ht="16.5" customHeight="1" x14ac:dyDescent="0.25">
      <c r="A141" s="84" t="s">
        <v>163</v>
      </c>
      <c r="B141" s="337" t="s">
        <v>50</v>
      </c>
      <c r="C141" s="2" t="s">
        <v>10</v>
      </c>
      <c r="D141" s="337">
        <v>13</v>
      </c>
      <c r="E141" s="236" t="s">
        <v>184</v>
      </c>
      <c r="F141" s="237" t="s">
        <v>359</v>
      </c>
      <c r="G141" s="238" t="s">
        <v>360</v>
      </c>
      <c r="H141" s="2"/>
      <c r="I141" s="398">
        <f>SUM(I142+I151+I149+I146+I144)</f>
        <v>808926</v>
      </c>
      <c r="J141" s="398">
        <f t="shared" ref="J141:K141" si="44">SUM(J142+J151+J149+J146+J144)</f>
        <v>791470</v>
      </c>
      <c r="K141" s="398">
        <f t="shared" si="44"/>
        <v>817470</v>
      </c>
    </row>
    <row r="142" spans="1:22" ht="48.75" customHeight="1" x14ac:dyDescent="0.25">
      <c r="A142" s="84" t="s">
        <v>600</v>
      </c>
      <c r="B142" s="337" t="s">
        <v>50</v>
      </c>
      <c r="C142" s="2" t="s">
        <v>10</v>
      </c>
      <c r="D142" s="337">
        <v>13</v>
      </c>
      <c r="E142" s="236" t="s">
        <v>184</v>
      </c>
      <c r="F142" s="237" t="s">
        <v>359</v>
      </c>
      <c r="G142" s="345">
        <v>12712</v>
      </c>
      <c r="H142" s="2"/>
      <c r="I142" s="398">
        <f>SUM(I143)</f>
        <v>33470</v>
      </c>
      <c r="J142" s="398">
        <f t="shared" ref="J142:K142" si="45">SUM(J143)</f>
        <v>33470</v>
      </c>
      <c r="K142" s="398">
        <f t="shared" si="45"/>
        <v>33470</v>
      </c>
    </row>
    <row r="143" spans="1:22" ht="64.5" customHeight="1" x14ac:dyDescent="0.25">
      <c r="A143" s="84" t="s">
        <v>75</v>
      </c>
      <c r="B143" s="337" t="s">
        <v>50</v>
      </c>
      <c r="C143" s="2" t="s">
        <v>10</v>
      </c>
      <c r="D143" s="337">
        <v>13</v>
      </c>
      <c r="E143" s="236" t="s">
        <v>184</v>
      </c>
      <c r="F143" s="237" t="s">
        <v>359</v>
      </c>
      <c r="G143" s="345">
        <v>12712</v>
      </c>
      <c r="H143" s="2" t="s">
        <v>13</v>
      </c>
      <c r="I143" s="400">
        <v>33470</v>
      </c>
      <c r="J143" s="400">
        <v>33470</v>
      </c>
      <c r="K143" s="400">
        <v>33470</v>
      </c>
    </row>
    <row r="144" spans="1:22" s="566" customFormat="1" ht="18.75" hidden="1" customHeight="1" x14ac:dyDescent="0.25">
      <c r="A144" s="552" t="s">
        <v>696</v>
      </c>
      <c r="B144" s="567" t="s">
        <v>50</v>
      </c>
      <c r="C144" s="2" t="s">
        <v>10</v>
      </c>
      <c r="D144" s="567">
        <v>13</v>
      </c>
      <c r="E144" s="236" t="s">
        <v>184</v>
      </c>
      <c r="F144" s="237" t="s">
        <v>359</v>
      </c>
      <c r="G144" s="345">
        <v>54690</v>
      </c>
      <c r="H144" s="2"/>
      <c r="I144" s="398">
        <f>SUM(I145)</f>
        <v>0</v>
      </c>
      <c r="J144" s="398">
        <f t="shared" ref="J144:K144" si="46">SUM(J145)</f>
        <v>0</v>
      </c>
      <c r="K144" s="398">
        <f t="shared" si="46"/>
        <v>0</v>
      </c>
    </row>
    <row r="145" spans="1:11" s="566" customFormat="1" ht="33.75" hidden="1" customHeight="1" x14ac:dyDescent="0.25">
      <c r="A145" s="545" t="s">
        <v>505</v>
      </c>
      <c r="B145" s="567" t="s">
        <v>50</v>
      </c>
      <c r="C145" s="2" t="s">
        <v>10</v>
      </c>
      <c r="D145" s="567">
        <v>13</v>
      </c>
      <c r="E145" s="236" t="s">
        <v>184</v>
      </c>
      <c r="F145" s="237" t="s">
        <v>359</v>
      </c>
      <c r="G145" s="345">
        <v>54690</v>
      </c>
      <c r="H145" s="2" t="s">
        <v>16</v>
      </c>
      <c r="I145" s="400"/>
      <c r="J145" s="400"/>
      <c r="K145" s="400"/>
    </row>
    <row r="146" spans="1:11" ht="31.5" x14ac:dyDescent="0.25">
      <c r="A146" s="546" t="s">
        <v>583</v>
      </c>
      <c r="B146" s="6" t="s">
        <v>50</v>
      </c>
      <c r="C146" s="2" t="s">
        <v>10</v>
      </c>
      <c r="D146" s="337">
        <v>13</v>
      </c>
      <c r="E146" s="236" t="s">
        <v>184</v>
      </c>
      <c r="F146" s="237" t="s">
        <v>359</v>
      </c>
      <c r="G146" s="238" t="s">
        <v>390</v>
      </c>
      <c r="H146" s="2"/>
      <c r="I146" s="398">
        <f>SUM(I147:I148)</f>
        <v>651000</v>
      </c>
      <c r="J146" s="398">
        <f t="shared" ref="J146:K146" si="47">SUM(J147:J148)</f>
        <v>688000</v>
      </c>
      <c r="K146" s="398">
        <f t="shared" si="47"/>
        <v>714000</v>
      </c>
    </row>
    <row r="147" spans="1:11" ht="63" x14ac:dyDescent="0.25">
      <c r="A147" s="84" t="s">
        <v>75</v>
      </c>
      <c r="B147" s="337" t="s">
        <v>50</v>
      </c>
      <c r="C147" s="2" t="s">
        <v>10</v>
      </c>
      <c r="D147" s="337">
        <v>13</v>
      </c>
      <c r="E147" s="236" t="s">
        <v>184</v>
      </c>
      <c r="F147" s="237" t="s">
        <v>359</v>
      </c>
      <c r="G147" s="238" t="s">
        <v>390</v>
      </c>
      <c r="H147" s="2" t="s">
        <v>13</v>
      </c>
      <c r="I147" s="399">
        <v>651000</v>
      </c>
      <c r="J147" s="399">
        <v>688000</v>
      </c>
      <c r="K147" s="399">
        <v>714000</v>
      </c>
    </row>
    <row r="148" spans="1:11" ht="30.75" hidden="1" customHeight="1" x14ac:dyDescent="0.25">
      <c r="A148" s="545" t="s">
        <v>505</v>
      </c>
      <c r="B148" s="494" t="s">
        <v>50</v>
      </c>
      <c r="C148" s="2" t="s">
        <v>10</v>
      </c>
      <c r="D148" s="337">
        <v>13</v>
      </c>
      <c r="E148" s="236" t="s">
        <v>184</v>
      </c>
      <c r="F148" s="237" t="s">
        <v>359</v>
      </c>
      <c r="G148" s="238" t="s">
        <v>390</v>
      </c>
      <c r="H148" s="2" t="s">
        <v>16</v>
      </c>
      <c r="I148" s="402"/>
      <c r="J148" s="402"/>
      <c r="K148" s="402"/>
    </row>
    <row r="149" spans="1:11" ht="32.25" customHeight="1" x14ac:dyDescent="0.25">
      <c r="A149" s="545" t="s">
        <v>498</v>
      </c>
      <c r="B149" s="337" t="s">
        <v>50</v>
      </c>
      <c r="C149" s="2" t="s">
        <v>10</v>
      </c>
      <c r="D149" s="337">
        <v>13</v>
      </c>
      <c r="E149" s="236" t="s">
        <v>184</v>
      </c>
      <c r="F149" s="237" t="s">
        <v>359</v>
      </c>
      <c r="G149" s="238" t="s">
        <v>414</v>
      </c>
      <c r="H149" s="2"/>
      <c r="I149" s="398">
        <f>SUM(I150)</f>
        <v>64456</v>
      </c>
      <c r="J149" s="398">
        <f t="shared" ref="J149:K149" si="48">SUM(J150)</f>
        <v>0</v>
      </c>
      <c r="K149" s="398">
        <f t="shared" si="48"/>
        <v>0</v>
      </c>
    </row>
    <row r="150" spans="1:11" ht="64.5" customHeight="1" x14ac:dyDescent="0.25">
      <c r="A150" s="84" t="s">
        <v>75</v>
      </c>
      <c r="B150" s="278" t="s">
        <v>50</v>
      </c>
      <c r="C150" s="2" t="s">
        <v>10</v>
      </c>
      <c r="D150" s="337">
        <v>13</v>
      </c>
      <c r="E150" s="236" t="s">
        <v>184</v>
      </c>
      <c r="F150" s="237" t="s">
        <v>359</v>
      </c>
      <c r="G150" s="238" t="s">
        <v>414</v>
      </c>
      <c r="H150" s="2" t="s">
        <v>13</v>
      </c>
      <c r="I150" s="399">
        <v>64456</v>
      </c>
      <c r="J150" s="399"/>
      <c r="K150" s="399"/>
    </row>
    <row r="151" spans="1:11" ht="16.5" customHeight="1" x14ac:dyDescent="0.25">
      <c r="A151" s="3" t="s">
        <v>165</v>
      </c>
      <c r="B151" s="337" t="s">
        <v>50</v>
      </c>
      <c r="C151" s="2" t="s">
        <v>10</v>
      </c>
      <c r="D151" s="337">
        <v>13</v>
      </c>
      <c r="E151" s="236" t="s">
        <v>184</v>
      </c>
      <c r="F151" s="237" t="s">
        <v>359</v>
      </c>
      <c r="G151" s="238" t="s">
        <v>389</v>
      </c>
      <c r="H151" s="2"/>
      <c r="I151" s="398">
        <f>SUM(I152)</f>
        <v>60000</v>
      </c>
      <c r="J151" s="398">
        <f t="shared" ref="J151:K151" si="49">SUM(J152)</f>
        <v>70000</v>
      </c>
      <c r="K151" s="398">
        <f t="shared" si="49"/>
        <v>70000</v>
      </c>
    </row>
    <row r="152" spans="1:11" ht="30.75" customHeight="1" x14ac:dyDescent="0.25">
      <c r="A152" s="545" t="s">
        <v>505</v>
      </c>
      <c r="B152" s="278" t="s">
        <v>50</v>
      </c>
      <c r="C152" s="2" t="s">
        <v>10</v>
      </c>
      <c r="D152" s="337">
        <v>13</v>
      </c>
      <c r="E152" s="236" t="s">
        <v>184</v>
      </c>
      <c r="F152" s="237" t="s">
        <v>359</v>
      </c>
      <c r="G152" s="238" t="s">
        <v>389</v>
      </c>
      <c r="H152" s="2" t="s">
        <v>16</v>
      </c>
      <c r="I152" s="399">
        <v>60000</v>
      </c>
      <c r="J152" s="399">
        <v>70000</v>
      </c>
      <c r="K152" s="399">
        <v>70000</v>
      </c>
    </row>
    <row r="153" spans="1:11" ht="31.5" x14ac:dyDescent="0.25">
      <c r="A153" s="27" t="s">
        <v>119</v>
      </c>
      <c r="B153" s="30" t="s">
        <v>50</v>
      </c>
      <c r="C153" s="28" t="s">
        <v>10</v>
      </c>
      <c r="D153" s="30">
        <v>13</v>
      </c>
      <c r="E153" s="221" t="s">
        <v>185</v>
      </c>
      <c r="F153" s="222" t="s">
        <v>359</v>
      </c>
      <c r="G153" s="223" t="s">
        <v>360</v>
      </c>
      <c r="H153" s="28"/>
      <c r="I153" s="397">
        <f>SUM(I154)</f>
        <v>10280685</v>
      </c>
      <c r="J153" s="397">
        <f t="shared" ref="J153:K153" si="50">SUM(J154)</f>
        <v>9068043</v>
      </c>
      <c r="K153" s="397">
        <f t="shared" si="50"/>
        <v>9068043</v>
      </c>
    </row>
    <row r="154" spans="1:11" ht="31.5" x14ac:dyDescent="0.25">
      <c r="A154" s="84" t="s">
        <v>120</v>
      </c>
      <c r="B154" s="337" t="s">
        <v>50</v>
      </c>
      <c r="C154" s="2" t="s">
        <v>10</v>
      </c>
      <c r="D154" s="337">
        <v>13</v>
      </c>
      <c r="E154" s="236" t="s">
        <v>186</v>
      </c>
      <c r="F154" s="237" t="s">
        <v>359</v>
      </c>
      <c r="G154" s="238" t="s">
        <v>360</v>
      </c>
      <c r="H154" s="2"/>
      <c r="I154" s="398">
        <f>SUM(I155+I159)</f>
        <v>10280685</v>
      </c>
      <c r="J154" s="398">
        <f t="shared" ref="J154:K154" si="51">SUM(J155+J159)</f>
        <v>9068043</v>
      </c>
      <c r="K154" s="398">
        <f t="shared" si="51"/>
        <v>9068043</v>
      </c>
    </row>
    <row r="155" spans="1:11" ht="31.5" x14ac:dyDescent="0.25">
      <c r="A155" s="3" t="s">
        <v>83</v>
      </c>
      <c r="B155" s="337" t="s">
        <v>50</v>
      </c>
      <c r="C155" s="2" t="s">
        <v>10</v>
      </c>
      <c r="D155" s="337">
        <v>13</v>
      </c>
      <c r="E155" s="236" t="s">
        <v>186</v>
      </c>
      <c r="F155" s="237" t="s">
        <v>359</v>
      </c>
      <c r="G155" s="238" t="s">
        <v>391</v>
      </c>
      <c r="H155" s="2"/>
      <c r="I155" s="398">
        <f>SUM(I156:I158)</f>
        <v>10280685</v>
      </c>
      <c r="J155" s="398">
        <f t="shared" ref="J155:K155" si="52">SUM(J156:J158)</f>
        <v>9068043</v>
      </c>
      <c r="K155" s="398">
        <f t="shared" si="52"/>
        <v>9068043</v>
      </c>
    </row>
    <row r="156" spans="1:11" ht="63" x14ac:dyDescent="0.25">
      <c r="A156" s="84" t="s">
        <v>75</v>
      </c>
      <c r="B156" s="337" t="s">
        <v>50</v>
      </c>
      <c r="C156" s="2" t="s">
        <v>10</v>
      </c>
      <c r="D156" s="337">
        <v>13</v>
      </c>
      <c r="E156" s="236" t="s">
        <v>186</v>
      </c>
      <c r="F156" s="237" t="s">
        <v>359</v>
      </c>
      <c r="G156" s="238" t="s">
        <v>391</v>
      </c>
      <c r="H156" s="2" t="s">
        <v>13</v>
      </c>
      <c r="I156" s="399">
        <v>7427056</v>
      </c>
      <c r="J156" s="399">
        <v>6486325</v>
      </c>
      <c r="K156" s="399">
        <v>6486325</v>
      </c>
    </row>
    <row r="157" spans="1:11" ht="30.75" customHeight="1" x14ac:dyDescent="0.25">
      <c r="A157" s="545" t="s">
        <v>505</v>
      </c>
      <c r="B157" s="278" t="s">
        <v>50</v>
      </c>
      <c r="C157" s="2" t="s">
        <v>10</v>
      </c>
      <c r="D157" s="337">
        <v>13</v>
      </c>
      <c r="E157" s="236" t="s">
        <v>186</v>
      </c>
      <c r="F157" s="237" t="s">
        <v>359</v>
      </c>
      <c r="G157" s="238" t="s">
        <v>391</v>
      </c>
      <c r="H157" s="2" t="s">
        <v>16</v>
      </c>
      <c r="I157" s="402">
        <v>2801249</v>
      </c>
      <c r="J157" s="402">
        <v>2528338</v>
      </c>
      <c r="K157" s="402">
        <v>2528338</v>
      </c>
    </row>
    <row r="158" spans="1:11" ht="17.25" customHeight="1" x14ac:dyDescent="0.25">
      <c r="A158" s="3" t="s">
        <v>18</v>
      </c>
      <c r="B158" s="337" t="s">
        <v>50</v>
      </c>
      <c r="C158" s="2" t="s">
        <v>10</v>
      </c>
      <c r="D158" s="337">
        <v>13</v>
      </c>
      <c r="E158" s="236" t="s">
        <v>186</v>
      </c>
      <c r="F158" s="237" t="s">
        <v>359</v>
      </c>
      <c r="G158" s="238" t="s">
        <v>391</v>
      </c>
      <c r="H158" s="2" t="s">
        <v>17</v>
      </c>
      <c r="I158" s="399">
        <v>52380</v>
      </c>
      <c r="J158" s="399">
        <v>53380</v>
      </c>
      <c r="K158" s="399">
        <v>53380</v>
      </c>
    </row>
    <row r="159" spans="1:11" ht="32.25" hidden="1" customHeight="1" x14ac:dyDescent="0.25">
      <c r="A159" s="3" t="s">
        <v>622</v>
      </c>
      <c r="B159" s="337" t="s">
        <v>50</v>
      </c>
      <c r="C159" s="2" t="s">
        <v>10</v>
      </c>
      <c r="D159" s="337">
        <v>13</v>
      </c>
      <c r="E159" s="236" t="s">
        <v>186</v>
      </c>
      <c r="F159" s="237" t="s">
        <v>359</v>
      </c>
      <c r="G159" s="238" t="s">
        <v>621</v>
      </c>
      <c r="H159" s="2"/>
      <c r="I159" s="398">
        <f>SUM(I160)</f>
        <v>0</v>
      </c>
      <c r="J159" s="398">
        <f t="shared" ref="J159:K159" si="53">SUM(J160)</f>
        <v>0</v>
      </c>
      <c r="K159" s="398">
        <f t="shared" si="53"/>
        <v>0</v>
      </c>
    </row>
    <row r="160" spans="1:11" ht="32.25" hidden="1" customHeight="1" x14ac:dyDescent="0.25">
      <c r="A160" s="545" t="s">
        <v>505</v>
      </c>
      <c r="B160" s="337" t="s">
        <v>50</v>
      </c>
      <c r="C160" s="2" t="s">
        <v>10</v>
      </c>
      <c r="D160" s="337">
        <v>13</v>
      </c>
      <c r="E160" s="236" t="s">
        <v>186</v>
      </c>
      <c r="F160" s="237" t="s">
        <v>359</v>
      </c>
      <c r="G160" s="238" t="s">
        <v>621</v>
      </c>
      <c r="H160" s="2" t="s">
        <v>16</v>
      </c>
      <c r="I160" s="399"/>
      <c r="J160" s="399"/>
      <c r="K160" s="399"/>
    </row>
    <row r="161" spans="1:11" ht="31.5" x14ac:dyDescent="0.25">
      <c r="A161" s="276" t="s">
        <v>71</v>
      </c>
      <c r="B161" s="19" t="s">
        <v>50</v>
      </c>
      <c r="C161" s="15" t="s">
        <v>15</v>
      </c>
      <c r="D161" s="19"/>
      <c r="E161" s="282"/>
      <c r="F161" s="283"/>
      <c r="G161" s="284"/>
      <c r="H161" s="15"/>
      <c r="I161" s="395">
        <f>SUM(I162+I176)</f>
        <v>2381479</v>
      </c>
      <c r="J161" s="395">
        <f t="shared" ref="J161:K161" si="54">SUM(J162+J176)</f>
        <v>2101255</v>
      </c>
      <c r="K161" s="395">
        <f t="shared" si="54"/>
        <v>2101255</v>
      </c>
    </row>
    <row r="162" spans="1:11" ht="34.5" customHeight="1" x14ac:dyDescent="0.25">
      <c r="A162" s="97" t="s">
        <v>642</v>
      </c>
      <c r="B162" s="26" t="s">
        <v>50</v>
      </c>
      <c r="C162" s="22" t="s">
        <v>15</v>
      </c>
      <c r="D162" s="56" t="s">
        <v>57</v>
      </c>
      <c r="E162" s="291"/>
      <c r="F162" s="292"/>
      <c r="G162" s="293"/>
      <c r="H162" s="22"/>
      <c r="I162" s="396">
        <f>SUM(I163)</f>
        <v>2371479</v>
      </c>
      <c r="J162" s="396">
        <f t="shared" ref="J162:K162" si="55">SUM(J163)</f>
        <v>2091255</v>
      </c>
      <c r="K162" s="396">
        <f t="shared" si="55"/>
        <v>2091255</v>
      </c>
    </row>
    <row r="163" spans="1:11" ht="78.75" x14ac:dyDescent="0.25">
      <c r="A163" s="75" t="s">
        <v>794</v>
      </c>
      <c r="B163" s="30" t="s">
        <v>50</v>
      </c>
      <c r="C163" s="28" t="s">
        <v>15</v>
      </c>
      <c r="D163" s="42" t="s">
        <v>57</v>
      </c>
      <c r="E163" s="227" t="s">
        <v>187</v>
      </c>
      <c r="F163" s="228" t="s">
        <v>359</v>
      </c>
      <c r="G163" s="229" t="s">
        <v>360</v>
      </c>
      <c r="H163" s="28"/>
      <c r="I163" s="397">
        <f>SUM(I164,+I172)</f>
        <v>2371479</v>
      </c>
      <c r="J163" s="397">
        <f t="shared" ref="J163:K163" si="56">SUM(J164,+J172)</f>
        <v>2091255</v>
      </c>
      <c r="K163" s="397">
        <f t="shared" si="56"/>
        <v>2091255</v>
      </c>
    </row>
    <row r="164" spans="1:11" ht="129" customHeight="1" x14ac:dyDescent="0.25">
      <c r="A164" s="76" t="s">
        <v>795</v>
      </c>
      <c r="B164" s="53" t="s">
        <v>50</v>
      </c>
      <c r="C164" s="2" t="s">
        <v>15</v>
      </c>
      <c r="D164" s="8" t="s">
        <v>57</v>
      </c>
      <c r="E164" s="251" t="s">
        <v>188</v>
      </c>
      <c r="F164" s="252" t="s">
        <v>359</v>
      </c>
      <c r="G164" s="253" t="s">
        <v>360</v>
      </c>
      <c r="H164" s="2"/>
      <c r="I164" s="398">
        <f>SUM(I165)</f>
        <v>2371479</v>
      </c>
      <c r="J164" s="398">
        <f t="shared" ref="J164:K164" si="57">SUM(J165)</f>
        <v>2091255</v>
      </c>
      <c r="K164" s="398">
        <f t="shared" si="57"/>
        <v>2091255</v>
      </c>
    </row>
    <row r="165" spans="1:11" ht="47.25" x14ac:dyDescent="0.25">
      <c r="A165" s="76" t="s">
        <v>392</v>
      </c>
      <c r="B165" s="53" t="s">
        <v>50</v>
      </c>
      <c r="C165" s="2" t="s">
        <v>15</v>
      </c>
      <c r="D165" s="8" t="s">
        <v>57</v>
      </c>
      <c r="E165" s="251" t="s">
        <v>188</v>
      </c>
      <c r="F165" s="252" t="s">
        <v>10</v>
      </c>
      <c r="G165" s="253" t="s">
        <v>360</v>
      </c>
      <c r="H165" s="2"/>
      <c r="I165" s="398">
        <f>SUM(I166+I170)</f>
        <v>2371479</v>
      </c>
      <c r="J165" s="398">
        <f t="shared" ref="J165:K165" si="58">SUM(J166+J170)</f>
        <v>2091255</v>
      </c>
      <c r="K165" s="398">
        <f t="shared" si="58"/>
        <v>2091255</v>
      </c>
    </row>
    <row r="166" spans="1:11" ht="31.5" x14ac:dyDescent="0.25">
      <c r="A166" s="3" t="s">
        <v>83</v>
      </c>
      <c r="B166" s="337" t="s">
        <v>50</v>
      </c>
      <c r="C166" s="2" t="s">
        <v>15</v>
      </c>
      <c r="D166" s="8" t="s">
        <v>57</v>
      </c>
      <c r="E166" s="251" t="s">
        <v>188</v>
      </c>
      <c r="F166" s="252" t="s">
        <v>10</v>
      </c>
      <c r="G166" s="253" t="s">
        <v>391</v>
      </c>
      <c r="H166" s="2"/>
      <c r="I166" s="398">
        <f>SUM(I167:I169)</f>
        <v>2371479</v>
      </c>
      <c r="J166" s="398">
        <f t="shared" ref="J166:K166" si="59">SUM(J167:J169)</f>
        <v>2091255</v>
      </c>
      <c r="K166" s="398">
        <f t="shared" si="59"/>
        <v>2091255</v>
      </c>
    </row>
    <row r="167" spans="1:11" ht="63" x14ac:dyDescent="0.25">
      <c r="A167" s="84" t="s">
        <v>75</v>
      </c>
      <c r="B167" s="337" t="s">
        <v>50</v>
      </c>
      <c r="C167" s="2" t="s">
        <v>15</v>
      </c>
      <c r="D167" s="8" t="s">
        <v>57</v>
      </c>
      <c r="E167" s="251" t="s">
        <v>188</v>
      </c>
      <c r="F167" s="252" t="s">
        <v>10</v>
      </c>
      <c r="G167" s="253" t="s">
        <v>391</v>
      </c>
      <c r="H167" s="2" t="s">
        <v>13</v>
      </c>
      <c r="I167" s="399">
        <v>2330479</v>
      </c>
      <c r="J167" s="399">
        <v>2035295</v>
      </c>
      <c r="K167" s="399">
        <v>2035295</v>
      </c>
    </row>
    <row r="168" spans="1:11" ht="33.75" customHeight="1" x14ac:dyDescent="0.25">
      <c r="A168" s="545" t="s">
        <v>505</v>
      </c>
      <c r="B168" s="278" t="s">
        <v>50</v>
      </c>
      <c r="C168" s="2" t="s">
        <v>15</v>
      </c>
      <c r="D168" s="8" t="s">
        <v>57</v>
      </c>
      <c r="E168" s="251" t="s">
        <v>188</v>
      </c>
      <c r="F168" s="252" t="s">
        <v>10</v>
      </c>
      <c r="G168" s="253" t="s">
        <v>391</v>
      </c>
      <c r="H168" s="2" t="s">
        <v>16</v>
      </c>
      <c r="I168" s="399">
        <v>40500</v>
      </c>
      <c r="J168" s="399">
        <v>54960</v>
      </c>
      <c r="K168" s="399">
        <v>54960</v>
      </c>
    </row>
    <row r="169" spans="1:11" ht="16.5" customHeight="1" x14ac:dyDescent="0.25">
      <c r="A169" s="3" t="s">
        <v>18</v>
      </c>
      <c r="B169" s="337" t="s">
        <v>50</v>
      </c>
      <c r="C169" s="2" t="s">
        <v>15</v>
      </c>
      <c r="D169" s="8" t="s">
        <v>57</v>
      </c>
      <c r="E169" s="251" t="s">
        <v>188</v>
      </c>
      <c r="F169" s="252" t="s">
        <v>10</v>
      </c>
      <c r="G169" s="253" t="s">
        <v>391</v>
      </c>
      <c r="H169" s="2" t="s">
        <v>17</v>
      </c>
      <c r="I169" s="399">
        <v>500</v>
      </c>
      <c r="J169" s="399">
        <v>1000</v>
      </c>
      <c r="K169" s="399">
        <v>1000</v>
      </c>
    </row>
    <row r="170" spans="1:11" s="571" customFormat="1" ht="47.25" hidden="1" x14ac:dyDescent="0.25">
      <c r="A170" s="3" t="s">
        <v>481</v>
      </c>
      <c r="B170" s="573" t="s">
        <v>50</v>
      </c>
      <c r="C170" s="2" t="s">
        <v>15</v>
      </c>
      <c r="D170" s="8" t="s">
        <v>57</v>
      </c>
      <c r="E170" s="251" t="s">
        <v>188</v>
      </c>
      <c r="F170" s="252" t="s">
        <v>10</v>
      </c>
      <c r="G170" s="253" t="s">
        <v>479</v>
      </c>
      <c r="H170" s="2"/>
      <c r="I170" s="398">
        <f>SUM(I171)</f>
        <v>0</v>
      </c>
      <c r="J170" s="398">
        <f t="shared" ref="J170:K170" si="60">SUM(J171)</f>
        <v>0</v>
      </c>
      <c r="K170" s="398">
        <f t="shared" si="60"/>
        <v>0</v>
      </c>
    </row>
    <row r="171" spans="1:11" s="571" customFormat="1" ht="31.5" hidden="1" x14ac:dyDescent="0.25">
      <c r="A171" s="545" t="s">
        <v>505</v>
      </c>
      <c r="B171" s="573" t="s">
        <v>50</v>
      </c>
      <c r="C171" s="2" t="s">
        <v>15</v>
      </c>
      <c r="D171" s="8" t="s">
        <v>57</v>
      </c>
      <c r="E171" s="251" t="s">
        <v>188</v>
      </c>
      <c r="F171" s="252" t="s">
        <v>10</v>
      </c>
      <c r="G171" s="253" t="s">
        <v>479</v>
      </c>
      <c r="H171" s="2" t="s">
        <v>16</v>
      </c>
      <c r="I171" s="399"/>
      <c r="J171" s="399"/>
      <c r="K171" s="399"/>
    </row>
    <row r="172" spans="1:11" ht="111.75" hidden="1" customHeight="1" x14ac:dyDescent="0.25">
      <c r="A172" s="334" t="s">
        <v>856</v>
      </c>
      <c r="B172" s="53" t="s">
        <v>50</v>
      </c>
      <c r="C172" s="44" t="s">
        <v>15</v>
      </c>
      <c r="D172" s="60" t="s">
        <v>57</v>
      </c>
      <c r="E172" s="230" t="s">
        <v>478</v>
      </c>
      <c r="F172" s="231" t="s">
        <v>359</v>
      </c>
      <c r="G172" s="232" t="s">
        <v>360</v>
      </c>
      <c r="H172" s="2"/>
      <c r="I172" s="398">
        <f>SUM(I173)</f>
        <v>0</v>
      </c>
      <c r="J172" s="398">
        <f t="shared" ref="J172:K174" si="61">SUM(J173)</f>
        <v>0</v>
      </c>
      <c r="K172" s="398">
        <f t="shared" si="61"/>
        <v>0</v>
      </c>
    </row>
    <row r="173" spans="1:11" ht="48" hidden="1" customHeight="1" x14ac:dyDescent="0.25">
      <c r="A173" s="101" t="s">
        <v>480</v>
      </c>
      <c r="B173" s="53" t="s">
        <v>50</v>
      </c>
      <c r="C173" s="44" t="s">
        <v>15</v>
      </c>
      <c r="D173" s="60" t="s">
        <v>57</v>
      </c>
      <c r="E173" s="230" t="s">
        <v>478</v>
      </c>
      <c r="F173" s="231" t="s">
        <v>10</v>
      </c>
      <c r="G173" s="232" t="s">
        <v>360</v>
      </c>
      <c r="H173" s="2"/>
      <c r="I173" s="398">
        <f>SUM(I174)</f>
        <v>0</v>
      </c>
      <c r="J173" s="398">
        <f t="shared" si="61"/>
        <v>0</v>
      </c>
      <c r="K173" s="398">
        <f t="shared" si="61"/>
        <v>0</v>
      </c>
    </row>
    <row r="174" spans="1:11" ht="48" hidden="1" customHeight="1" x14ac:dyDescent="0.25">
      <c r="A174" s="3" t="s">
        <v>481</v>
      </c>
      <c r="B174" s="53" t="s">
        <v>50</v>
      </c>
      <c r="C174" s="44" t="s">
        <v>15</v>
      </c>
      <c r="D174" s="60" t="s">
        <v>57</v>
      </c>
      <c r="E174" s="230" t="s">
        <v>478</v>
      </c>
      <c r="F174" s="231" t="s">
        <v>10</v>
      </c>
      <c r="G174" s="238" t="s">
        <v>479</v>
      </c>
      <c r="H174" s="2"/>
      <c r="I174" s="398">
        <f>SUM(I175)</f>
        <v>0</v>
      </c>
      <c r="J174" s="398">
        <f t="shared" si="61"/>
        <v>0</v>
      </c>
      <c r="K174" s="398">
        <f t="shared" si="61"/>
        <v>0</v>
      </c>
    </row>
    <row r="175" spans="1:11" ht="31.5" hidden="1" customHeight="1" x14ac:dyDescent="0.25">
      <c r="A175" s="545" t="s">
        <v>505</v>
      </c>
      <c r="B175" s="53" t="s">
        <v>50</v>
      </c>
      <c r="C175" s="44" t="s">
        <v>15</v>
      </c>
      <c r="D175" s="60" t="s">
        <v>57</v>
      </c>
      <c r="E175" s="230" t="s">
        <v>478</v>
      </c>
      <c r="F175" s="231" t="s">
        <v>10</v>
      </c>
      <c r="G175" s="238" t="s">
        <v>479</v>
      </c>
      <c r="H175" s="2" t="s">
        <v>16</v>
      </c>
      <c r="I175" s="399"/>
      <c r="J175" s="399"/>
      <c r="K175" s="399"/>
    </row>
    <row r="176" spans="1:11" s="624" customFormat="1" ht="34.5" customHeight="1" x14ac:dyDescent="0.25">
      <c r="A176" s="97" t="s">
        <v>796</v>
      </c>
      <c r="B176" s="26" t="s">
        <v>50</v>
      </c>
      <c r="C176" s="22" t="s">
        <v>15</v>
      </c>
      <c r="D176" s="56" t="s">
        <v>670</v>
      </c>
      <c r="E176" s="291"/>
      <c r="F176" s="292"/>
      <c r="G176" s="293"/>
      <c r="H176" s="22"/>
      <c r="I176" s="396">
        <f>SUM(I177)</f>
        <v>10000</v>
      </c>
      <c r="J176" s="396">
        <f t="shared" ref="J176:K177" si="62">SUM(J177)</f>
        <v>10000</v>
      </c>
      <c r="K176" s="396">
        <f t="shared" si="62"/>
        <v>10000</v>
      </c>
    </row>
    <row r="177" spans="1:11" s="624" customFormat="1" ht="78.75" x14ac:dyDescent="0.25">
      <c r="A177" s="75" t="s">
        <v>794</v>
      </c>
      <c r="B177" s="30" t="s">
        <v>50</v>
      </c>
      <c r="C177" s="28" t="s">
        <v>15</v>
      </c>
      <c r="D177" s="42" t="s">
        <v>670</v>
      </c>
      <c r="E177" s="227" t="s">
        <v>187</v>
      </c>
      <c r="F177" s="228" t="s">
        <v>359</v>
      </c>
      <c r="G177" s="229" t="s">
        <v>360</v>
      </c>
      <c r="H177" s="28"/>
      <c r="I177" s="397">
        <f>SUM(I178)</f>
        <v>10000</v>
      </c>
      <c r="J177" s="397">
        <f t="shared" si="62"/>
        <v>10000</v>
      </c>
      <c r="K177" s="397">
        <f t="shared" si="62"/>
        <v>10000</v>
      </c>
    </row>
    <row r="178" spans="1:11" s="624" customFormat="1" ht="96" customHeight="1" x14ac:dyDescent="0.25">
      <c r="A178" s="76" t="s">
        <v>797</v>
      </c>
      <c r="B178" s="53" t="s">
        <v>50</v>
      </c>
      <c r="C178" s="2" t="s">
        <v>15</v>
      </c>
      <c r="D178" s="8" t="s">
        <v>670</v>
      </c>
      <c r="E178" s="251" t="s">
        <v>799</v>
      </c>
      <c r="F178" s="252" t="s">
        <v>359</v>
      </c>
      <c r="G178" s="253" t="s">
        <v>360</v>
      </c>
      <c r="H178" s="2"/>
      <c r="I178" s="398">
        <f>SUM(I179)</f>
        <v>10000</v>
      </c>
      <c r="J178" s="398">
        <f t="shared" ref="J178:K180" si="63">SUM(J179)</f>
        <v>10000</v>
      </c>
      <c r="K178" s="398">
        <f t="shared" si="63"/>
        <v>10000</v>
      </c>
    </row>
    <row r="179" spans="1:11" s="624" customFormat="1" ht="78.75" x14ac:dyDescent="0.25">
      <c r="A179" s="76" t="s">
        <v>798</v>
      </c>
      <c r="B179" s="53" t="s">
        <v>50</v>
      </c>
      <c r="C179" s="2" t="s">
        <v>15</v>
      </c>
      <c r="D179" s="8" t="s">
        <v>670</v>
      </c>
      <c r="E179" s="251" t="s">
        <v>799</v>
      </c>
      <c r="F179" s="252" t="s">
        <v>10</v>
      </c>
      <c r="G179" s="253" t="s">
        <v>360</v>
      </c>
      <c r="H179" s="2"/>
      <c r="I179" s="398">
        <f>SUM(I180)</f>
        <v>10000</v>
      </c>
      <c r="J179" s="398">
        <f t="shared" si="63"/>
        <v>10000</v>
      </c>
      <c r="K179" s="398">
        <f t="shared" si="63"/>
        <v>10000</v>
      </c>
    </row>
    <row r="180" spans="1:11" s="624" customFormat="1" ht="31.5" x14ac:dyDescent="0.25">
      <c r="A180" s="3" t="s">
        <v>138</v>
      </c>
      <c r="B180" s="625" t="s">
        <v>50</v>
      </c>
      <c r="C180" s="2" t="s">
        <v>15</v>
      </c>
      <c r="D180" s="8" t="s">
        <v>670</v>
      </c>
      <c r="E180" s="251" t="s">
        <v>799</v>
      </c>
      <c r="F180" s="252" t="s">
        <v>10</v>
      </c>
      <c r="G180" s="253" t="s">
        <v>430</v>
      </c>
      <c r="H180" s="2"/>
      <c r="I180" s="398">
        <f>SUM(I181)</f>
        <v>10000</v>
      </c>
      <c r="J180" s="398">
        <f t="shared" si="63"/>
        <v>10000</v>
      </c>
      <c r="K180" s="398">
        <f t="shared" si="63"/>
        <v>10000</v>
      </c>
    </row>
    <row r="181" spans="1:11" s="624" customFormat="1" ht="31.5" x14ac:dyDescent="0.25">
      <c r="A181" s="545" t="s">
        <v>505</v>
      </c>
      <c r="B181" s="625" t="s">
        <v>50</v>
      </c>
      <c r="C181" s="2" t="s">
        <v>15</v>
      </c>
      <c r="D181" s="8" t="s">
        <v>670</v>
      </c>
      <c r="E181" s="251" t="s">
        <v>799</v>
      </c>
      <c r="F181" s="252" t="s">
        <v>10</v>
      </c>
      <c r="G181" s="253" t="s">
        <v>430</v>
      </c>
      <c r="H181" s="2" t="s">
        <v>16</v>
      </c>
      <c r="I181" s="399">
        <v>10000</v>
      </c>
      <c r="J181" s="399">
        <v>10000</v>
      </c>
      <c r="K181" s="399">
        <v>10000</v>
      </c>
    </row>
    <row r="182" spans="1:11" ht="15.75" x14ac:dyDescent="0.25">
      <c r="A182" s="276" t="s">
        <v>25</v>
      </c>
      <c r="B182" s="19" t="s">
        <v>50</v>
      </c>
      <c r="C182" s="15" t="s">
        <v>20</v>
      </c>
      <c r="D182" s="19"/>
      <c r="E182" s="282"/>
      <c r="F182" s="283"/>
      <c r="G182" s="284"/>
      <c r="H182" s="15"/>
      <c r="I182" s="395">
        <f>SUM(I183+I189+I203)</f>
        <v>11335144</v>
      </c>
      <c r="J182" s="395">
        <f t="shared" ref="J182:K182" si="64">SUM(J183+J189+J203)</f>
        <v>10869388</v>
      </c>
      <c r="K182" s="395">
        <f t="shared" si="64"/>
        <v>11354938</v>
      </c>
    </row>
    <row r="183" spans="1:11" ht="15.75" x14ac:dyDescent="0.25">
      <c r="A183" s="97" t="s">
        <v>224</v>
      </c>
      <c r="B183" s="26" t="s">
        <v>50</v>
      </c>
      <c r="C183" s="22" t="s">
        <v>20</v>
      </c>
      <c r="D183" s="56" t="s">
        <v>35</v>
      </c>
      <c r="E183" s="291"/>
      <c r="F183" s="292"/>
      <c r="G183" s="293"/>
      <c r="H183" s="22"/>
      <c r="I183" s="396">
        <f>SUM(I184)</f>
        <v>315000</v>
      </c>
      <c r="J183" s="396">
        <f t="shared" ref="J183:K187" si="65">SUM(J184)</f>
        <v>315000</v>
      </c>
      <c r="K183" s="396">
        <f t="shared" si="65"/>
        <v>315000</v>
      </c>
    </row>
    <row r="184" spans="1:11" ht="63" x14ac:dyDescent="0.25">
      <c r="A184" s="75" t="s">
        <v>122</v>
      </c>
      <c r="B184" s="30" t="s">
        <v>50</v>
      </c>
      <c r="C184" s="28" t="s">
        <v>20</v>
      </c>
      <c r="D184" s="30" t="s">
        <v>35</v>
      </c>
      <c r="E184" s="221" t="s">
        <v>393</v>
      </c>
      <c r="F184" s="222" t="s">
        <v>359</v>
      </c>
      <c r="G184" s="223" t="s">
        <v>360</v>
      </c>
      <c r="H184" s="28"/>
      <c r="I184" s="397">
        <f>SUM(I185)</f>
        <v>315000</v>
      </c>
      <c r="J184" s="397">
        <f t="shared" si="65"/>
        <v>315000</v>
      </c>
      <c r="K184" s="397">
        <f t="shared" si="65"/>
        <v>315000</v>
      </c>
    </row>
    <row r="185" spans="1:11" ht="81" customHeight="1" x14ac:dyDescent="0.25">
      <c r="A185" s="76" t="s">
        <v>160</v>
      </c>
      <c r="B185" s="53" t="s">
        <v>50</v>
      </c>
      <c r="C185" s="44" t="s">
        <v>20</v>
      </c>
      <c r="D185" s="53" t="s">
        <v>35</v>
      </c>
      <c r="E185" s="224" t="s">
        <v>195</v>
      </c>
      <c r="F185" s="225" t="s">
        <v>359</v>
      </c>
      <c r="G185" s="226" t="s">
        <v>360</v>
      </c>
      <c r="H185" s="44"/>
      <c r="I185" s="398">
        <f>SUM(I186)</f>
        <v>315000</v>
      </c>
      <c r="J185" s="398">
        <f t="shared" si="65"/>
        <v>315000</v>
      </c>
      <c r="K185" s="398">
        <f t="shared" si="65"/>
        <v>315000</v>
      </c>
    </row>
    <row r="186" spans="1:11" ht="33.75" customHeight="1" x14ac:dyDescent="0.25">
      <c r="A186" s="76" t="s">
        <v>394</v>
      </c>
      <c r="B186" s="53" t="s">
        <v>50</v>
      </c>
      <c r="C186" s="44" t="s">
        <v>20</v>
      </c>
      <c r="D186" s="53" t="s">
        <v>35</v>
      </c>
      <c r="E186" s="224" t="s">
        <v>195</v>
      </c>
      <c r="F186" s="225" t="s">
        <v>10</v>
      </c>
      <c r="G186" s="226" t="s">
        <v>360</v>
      </c>
      <c r="H186" s="44"/>
      <c r="I186" s="398">
        <f>SUM(I187)</f>
        <v>315000</v>
      </c>
      <c r="J186" s="398">
        <f t="shared" si="65"/>
        <v>315000</v>
      </c>
      <c r="K186" s="398">
        <f t="shared" si="65"/>
        <v>315000</v>
      </c>
    </row>
    <row r="187" spans="1:11" ht="15.75" customHeight="1" x14ac:dyDescent="0.25">
      <c r="A187" s="76" t="s">
        <v>161</v>
      </c>
      <c r="B187" s="53" t="s">
        <v>50</v>
      </c>
      <c r="C187" s="44" t="s">
        <v>20</v>
      </c>
      <c r="D187" s="53" t="s">
        <v>35</v>
      </c>
      <c r="E187" s="224" t="s">
        <v>195</v>
      </c>
      <c r="F187" s="225" t="s">
        <v>10</v>
      </c>
      <c r="G187" s="226" t="s">
        <v>395</v>
      </c>
      <c r="H187" s="44"/>
      <c r="I187" s="398">
        <f>SUM(I188)</f>
        <v>315000</v>
      </c>
      <c r="J187" s="398">
        <f t="shared" si="65"/>
        <v>315000</v>
      </c>
      <c r="K187" s="398">
        <f t="shared" si="65"/>
        <v>315000</v>
      </c>
    </row>
    <row r="188" spans="1:11" ht="31.5" x14ac:dyDescent="0.25">
      <c r="A188" s="545" t="s">
        <v>505</v>
      </c>
      <c r="B188" s="337" t="s">
        <v>50</v>
      </c>
      <c r="C188" s="44" t="s">
        <v>20</v>
      </c>
      <c r="D188" s="53" t="s">
        <v>35</v>
      </c>
      <c r="E188" s="224" t="s">
        <v>195</v>
      </c>
      <c r="F188" s="225" t="s">
        <v>10</v>
      </c>
      <c r="G188" s="226" t="s">
        <v>395</v>
      </c>
      <c r="H188" s="2" t="s">
        <v>16</v>
      </c>
      <c r="I188" s="400">
        <v>315000</v>
      </c>
      <c r="J188" s="400">
        <v>315000</v>
      </c>
      <c r="K188" s="400">
        <v>315000</v>
      </c>
    </row>
    <row r="189" spans="1:11" ht="15.75" x14ac:dyDescent="0.25">
      <c r="A189" s="97" t="s">
        <v>121</v>
      </c>
      <c r="B189" s="26" t="s">
        <v>50</v>
      </c>
      <c r="C189" s="22" t="s">
        <v>20</v>
      </c>
      <c r="D189" s="26" t="s">
        <v>32</v>
      </c>
      <c r="E189" s="98"/>
      <c r="F189" s="285"/>
      <c r="G189" s="286"/>
      <c r="H189" s="22"/>
      <c r="I189" s="396">
        <f>SUM(I190)</f>
        <v>9214313</v>
      </c>
      <c r="J189" s="396">
        <f t="shared" ref="J189:K189" si="66">SUM(J190)</f>
        <v>8461250</v>
      </c>
      <c r="K189" s="396">
        <f t="shared" si="66"/>
        <v>8946800</v>
      </c>
    </row>
    <row r="190" spans="1:11" ht="63" x14ac:dyDescent="0.25">
      <c r="A190" s="75" t="s">
        <v>122</v>
      </c>
      <c r="B190" s="30" t="s">
        <v>50</v>
      </c>
      <c r="C190" s="28" t="s">
        <v>20</v>
      </c>
      <c r="D190" s="30" t="s">
        <v>32</v>
      </c>
      <c r="E190" s="221" t="s">
        <v>393</v>
      </c>
      <c r="F190" s="222" t="s">
        <v>359</v>
      </c>
      <c r="G190" s="223" t="s">
        <v>360</v>
      </c>
      <c r="H190" s="28"/>
      <c r="I190" s="397">
        <f>SUM(I191+I199)</f>
        <v>9214313</v>
      </c>
      <c r="J190" s="397">
        <f t="shared" ref="J190:K190" si="67">SUM(J191+J199)</f>
        <v>8461250</v>
      </c>
      <c r="K190" s="397">
        <f t="shared" si="67"/>
        <v>8946800</v>
      </c>
    </row>
    <row r="191" spans="1:11" ht="81" customHeight="1" x14ac:dyDescent="0.25">
      <c r="A191" s="76" t="s">
        <v>123</v>
      </c>
      <c r="B191" s="53" t="s">
        <v>50</v>
      </c>
      <c r="C191" s="44" t="s">
        <v>20</v>
      </c>
      <c r="D191" s="53" t="s">
        <v>32</v>
      </c>
      <c r="E191" s="224" t="s">
        <v>190</v>
      </c>
      <c r="F191" s="225" t="s">
        <v>359</v>
      </c>
      <c r="G191" s="226" t="s">
        <v>360</v>
      </c>
      <c r="H191" s="44"/>
      <c r="I191" s="398">
        <f>SUM(I192)</f>
        <v>9163433</v>
      </c>
      <c r="J191" s="398">
        <f t="shared" ref="J191:K191" si="68">SUM(J192)</f>
        <v>8410370</v>
      </c>
      <c r="K191" s="398">
        <f t="shared" si="68"/>
        <v>8895920</v>
      </c>
    </row>
    <row r="192" spans="1:11" ht="47.25" customHeight="1" x14ac:dyDescent="0.25">
      <c r="A192" s="76" t="s">
        <v>396</v>
      </c>
      <c r="B192" s="53" t="s">
        <v>50</v>
      </c>
      <c r="C192" s="44" t="s">
        <v>20</v>
      </c>
      <c r="D192" s="53" t="s">
        <v>32</v>
      </c>
      <c r="E192" s="224" t="s">
        <v>190</v>
      </c>
      <c r="F192" s="225" t="s">
        <v>10</v>
      </c>
      <c r="G192" s="226" t="s">
        <v>360</v>
      </c>
      <c r="H192" s="44"/>
      <c r="I192" s="398">
        <f>SUM(I197+I193+I195)</f>
        <v>9163433</v>
      </c>
      <c r="J192" s="398">
        <f t="shared" ref="J192:K192" si="69">SUM(J197+J193+J195)</f>
        <v>8410370</v>
      </c>
      <c r="K192" s="398">
        <f t="shared" si="69"/>
        <v>8895920</v>
      </c>
    </row>
    <row r="193" spans="1:14" ht="30" hidden="1" customHeight="1" x14ac:dyDescent="0.25">
      <c r="A193" s="76" t="s">
        <v>398</v>
      </c>
      <c r="B193" s="53" t="s">
        <v>50</v>
      </c>
      <c r="C193" s="44" t="s">
        <v>20</v>
      </c>
      <c r="D193" s="53" t="s">
        <v>32</v>
      </c>
      <c r="E193" s="224" t="s">
        <v>190</v>
      </c>
      <c r="F193" s="225" t="s">
        <v>10</v>
      </c>
      <c r="G193" s="226" t="s">
        <v>399</v>
      </c>
      <c r="H193" s="44"/>
      <c r="I193" s="398">
        <f>SUM(I194)</f>
        <v>0</v>
      </c>
      <c r="J193" s="398">
        <f t="shared" ref="J193:K193" si="70">SUM(J194)</f>
        <v>0</v>
      </c>
      <c r="K193" s="398">
        <f t="shared" si="70"/>
        <v>0</v>
      </c>
    </row>
    <row r="194" spans="1:14" ht="19.5" hidden="1" customHeight="1" x14ac:dyDescent="0.25">
      <c r="A194" s="76" t="s">
        <v>21</v>
      </c>
      <c r="B194" s="53" t="s">
        <v>50</v>
      </c>
      <c r="C194" s="44" t="s">
        <v>20</v>
      </c>
      <c r="D194" s="53" t="s">
        <v>32</v>
      </c>
      <c r="E194" s="103" t="s">
        <v>190</v>
      </c>
      <c r="F194" s="267" t="s">
        <v>10</v>
      </c>
      <c r="G194" s="268" t="s">
        <v>399</v>
      </c>
      <c r="H194" s="44" t="s">
        <v>66</v>
      </c>
      <c r="I194" s="400"/>
      <c r="J194" s="400"/>
      <c r="K194" s="400"/>
    </row>
    <row r="195" spans="1:14" ht="47.25" x14ac:dyDescent="0.25">
      <c r="A195" s="76" t="s">
        <v>400</v>
      </c>
      <c r="B195" s="53" t="s">
        <v>50</v>
      </c>
      <c r="C195" s="44" t="s">
        <v>20</v>
      </c>
      <c r="D195" s="53" t="s">
        <v>32</v>
      </c>
      <c r="E195" s="224" t="s">
        <v>190</v>
      </c>
      <c r="F195" s="225" t="s">
        <v>10</v>
      </c>
      <c r="G195" s="226" t="s">
        <v>401</v>
      </c>
      <c r="H195" s="44"/>
      <c r="I195" s="398">
        <f>SUM(I196)</f>
        <v>8560900</v>
      </c>
      <c r="J195" s="398">
        <f t="shared" ref="J195:K195" si="71">SUM(J196)</f>
        <v>0</v>
      </c>
      <c r="K195" s="398">
        <f t="shared" si="71"/>
        <v>0</v>
      </c>
    </row>
    <row r="196" spans="1:14" ht="18" customHeight="1" x14ac:dyDescent="0.25">
      <c r="A196" s="76" t="s">
        <v>21</v>
      </c>
      <c r="B196" s="53" t="s">
        <v>50</v>
      </c>
      <c r="C196" s="44" t="s">
        <v>20</v>
      </c>
      <c r="D196" s="53" t="s">
        <v>32</v>
      </c>
      <c r="E196" s="224" t="s">
        <v>190</v>
      </c>
      <c r="F196" s="225" t="s">
        <v>10</v>
      </c>
      <c r="G196" s="226" t="s">
        <v>401</v>
      </c>
      <c r="H196" s="44" t="s">
        <v>66</v>
      </c>
      <c r="I196" s="400">
        <v>8560900</v>
      </c>
      <c r="J196" s="400"/>
      <c r="K196" s="400"/>
    </row>
    <row r="197" spans="1:14" ht="33.75" customHeight="1" x14ac:dyDescent="0.25">
      <c r="A197" s="76" t="s">
        <v>124</v>
      </c>
      <c r="B197" s="53" t="s">
        <v>50</v>
      </c>
      <c r="C197" s="44" t="s">
        <v>20</v>
      </c>
      <c r="D197" s="53" t="s">
        <v>32</v>
      </c>
      <c r="E197" s="224" t="s">
        <v>190</v>
      </c>
      <c r="F197" s="225" t="s">
        <v>10</v>
      </c>
      <c r="G197" s="226" t="s">
        <v>397</v>
      </c>
      <c r="H197" s="44"/>
      <c r="I197" s="398">
        <f>SUM(I198)</f>
        <v>602533</v>
      </c>
      <c r="J197" s="398">
        <f t="shared" ref="J197:K197" si="72">SUM(J198)</f>
        <v>8410370</v>
      </c>
      <c r="K197" s="398">
        <f t="shared" si="72"/>
        <v>8895920</v>
      </c>
      <c r="L197" s="455"/>
      <c r="M197" s="376"/>
      <c r="N197" s="376"/>
    </row>
    <row r="198" spans="1:14" ht="33.75" customHeight="1" x14ac:dyDescent="0.25">
      <c r="A198" s="549" t="s">
        <v>505</v>
      </c>
      <c r="B198" s="53" t="s">
        <v>50</v>
      </c>
      <c r="C198" s="44" t="s">
        <v>20</v>
      </c>
      <c r="D198" s="53" t="s">
        <v>32</v>
      </c>
      <c r="E198" s="224" t="s">
        <v>190</v>
      </c>
      <c r="F198" s="225" t="s">
        <v>10</v>
      </c>
      <c r="G198" s="226" t="s">
        <v>397</v>
      </c>
      <c r="H198" s="44" t="s">
        <v>16</v>
      </c>
      <c r="I198" s="400">
        <v>602533</v>
      </c>
      <c r="J198" s="400">
        <v>8410370</v>
      </c>
      <c r="K198" s="400">
        <v>8895920</v>
      </c>
    </row>
    <row r="199" spans="1:14" ht="78.75" x14ac:dyDescent="0.25">
      <c r="A199" s="76" t="s">
        <v>223</v>
      </c>
      <c r="B199" s="53" t="s">
        <v>50</v>
      </c>
      <c r="C199" s="44" t="s">
        <v>20</v>
      </c>
      <c r="D199" s="118" t="s">
        <v>32</v>
      </c>
      <c r="E199" s="224" t="s">
        <v>221</v>
      </c>
      <c r="F199" s="225" t="s">
        <v>359</v>
      </c>
      <c r="G199" s="226" t="s">
        <v>360</v>
      </c>
      <c r="H199" s="44"/>
      <c r="I199" s="398">
        <f>SUM(I200)</f>
        <v>50880</v>
      </c>
      <c r="J199" s="398">
        <f t="shared" ref="J199:K201" si="73">SUM(J200)</f>
        <v>50880</v>
      </c>
      <c r="K199" s="398">
        <f t="shared" si="73"/>
        <v>50880</v>
      </c>
    </row>
    <row r="200" spans="1:14" ht="47.25" x14ac:dyDescent="0.25">
      <c r="A200" s="76" t="s">
        <v>402</v>
      </c>
      <c r="B200" s="53" t="s">
        <v>50</v>
      </c>
      <c r="C200" s="44" t="s">
        <v>20</v>
      </c>
      <c r="D200" s="118" t="s">
        <v>32</v>
      </c>
      <c r="E200" s="224" t="s">
        <v>221</v>
      </c>
      <c r="F200" s="225" t="s">
        <v>10</v>
      </c>
      <c r="G200" s="226" t="s">
        <v>360</v>
      </c>
      <c r="H200" s="44"/>
      <c r="I200" s="398">
        <f>SUM(I201)</f>
        <v>50880</v>
      </c>
      <c r="J200" s="398">
        <f t="shared" si="73"/>
        <v>50880</v>
      </c>
      <c r="K200" s="398">
        <f t="shared" si="73"/>
        <v>50880</v>
      </c>
    </row>
    <row r="201" spans="1:14" ht="31.5" x14ac:dyDescent="0.25">
      <c r="A201" s="76" t="s">
        <v>222</v>
      </c>
      <c r="B201" s="53" t="s">
        <v>50</v>
      </c>
      <c r="C201" s="44" t="s">
        <v>20</v>
      </c>
      <c r="D201" s="118" t="s">
        <v>32</v>
      </c>
      <c r="E201" s="224" t="s">
        <v>221</v>
      </c>
      <c r="F201" s="225" t="s">
        <v>10</v>
      </c>
      <c r="G201" s="226" t="s">
        <v>403</v>
      </c>
      <c r="H201" s="44"/>
      <c r="I201" s="398">
        <f>SUM(I202)</f>
        <v>50880</v>
      </c>
      <c r="J201" s="398">
        <f t="shared" si="73"/>
        <v>50880</v>
      </c>
      <c r="K201" s="398">
        <f t="shared" si="73"/>
        <v>50880</v>
      </c>
    </row>
    <row r="202" spans="1:14" ht="31.5" customHeight="1" x14ac:dyDescent="0.25">
      <c r="A202" s="549" t="s">
        <v>505</v>
      </c>
      <c r="B202" s="278" t="s">
        <v>50</v>
      </c>
      <c r="C202" s="44" t="s">
        <v>20</v>
      </c>
      <c r="D202" s="118" t="s">
        <v>32</v>
      </c>
      <c r="E202" s="224" t="s">
        <v>221</v>
      </c>
      <c r="F202" s="225" t="s">
        <v>10</v>
      </c>
      <c r="G202" s="226" t="s">
        <v>403</v>
      </c>
      <c r="H202" s="44" t="s">
        <v>16</v>
      </c>
      <c r="I202" s="400">
        <v>50880</v>
      </c>
      <c r="J202" s="400">
        <v>50880</v>
      </c>
      <c r="K202" s="400">
        <v>50880</v>
      </c>
    </row>
    <row r="203" spans="1:14" ht="15.75" x14ac:dyDescent="0.25">
      <c r="A203" s="97" t="s">
        <v>26</v>
      </c>
      <c r="B203" s="26" t="s">
        <v>50</v>
      </c>
      <c r="C203" s="22" t="s">
        <v>20</v>
      </c>
      <c r="D203" s="26">
        <v>12</v>
      </c>
      <c r="E203" s="98"/>
      <c r="F203" s="285"/>
      <c r="G203" s="286"/>
      <c r="H203" s="22"/>
      <c r="I203" s="396">
        <f>SUM(I204,I214,I223+I209)</f>
        <v>1805831</v>
      </c>
      <c r="J203" s="396">
        <f t="shared" ref="J203:K203" si="74">SUM(J204,J214,J223+J209)</f>
        <v>2093138</v>
      </c>
      <c r="K203" s="396">
        <f t="shared" si="74"/>
        <v>2093138</v>
      </c>
    </row>
    <row r="204" spans="1:14" ht="47.25" x14ac:dyDescent="0.25">
      <c r="A204" s="27" t="s">
        <v>117</v>
      </c>
      <c r="B204" s="30" t="s">
        <v>50</v>
      </c>
      <c r="C204" s="28" t="s">
        <v>20</v>
      </c>
      <c r="D204" s="30">
        <v>12</v>
      </c>
      <c r="E204" s="221" t="s">
        <v>384</v>
      </c>
      <c r="F204" s="222" t="s">
        <v>359</v>
      </c>
      <c r="G204" s="223" t="s">
        <v>360</v>
      </c>
      <c r="H204" s="28"/>
      <c r="I204" s="397">
        <f>SUM(I205)</f>
        <v>10000</v>
      </c>
      <c r="J204" s="397">
        <f t="shared" ref="J204:K207" si="75">SUM(J205)</f>
        <v>10000</v>
      </c>
      <c r="K204" s="397">
        <f t="shared" si="75"/>
        <v>10000</v>
      </c>
    </row>
    <row r="205" spans="1:14" ht="79.5" customHeight="1" x14ac:dyDescent="0.25">
      <c r="A205" s="54" t="s">
        <v>118</v>
      </c>
      <c r="B205" s="53" t="s">
        <v>50</v>
      </c>
      <c r="C205" s="2" t="s">
        <v>20</v>
      </c>
      <c r="D205" s="337">
        <v>12</v>
      </c>
      <c r="E205" s="236" t="s">
        <v>180</v>
      </c>
      <c r="F205" s="237" t="s">
        <v>359</v>
      </c>
      <c r="G205" s="238" t="s">
        <v>360</v>
      </c>
      <c r="H205" s="2"/>
      <c r="I205" s="398">
        <f>SUM(I206)</f>
        <v>10000</v>
      </c>
      <c r="J205" s="398">
        <f t="shared" si="75"/>
        <v>10000</v>
      </c>
      <c r="K205" s="398">
        <f t="shared" si="75"/>
        <v>10000</v>
      </c>
    </row>
    <row r="206" spans="1:14" ht="47.25" x14ac:dyDescent="0.25">
      <c r="A206" s="54" t="s">
        <v>385</v>
      </c>
      <c r="B206" s="53" t="s">
        <v>50</v>
      </c>
      <c r="C206" s="2" t="s">
        <v>20</v>
      </c>
      <c r="D206" s="337">
        <v>12</v>
      </c>
      <c r="E206" s="236" t="s">
        <v>180</v>
      </c>
      <c r="F206" s="237" t="s">
        <v>10</v>
      </c>
      <c r="G206" s="238" t="s">
        <v>360</v>
      </c>
      <c r="H206" s="2"/>
      <c r="I206" s="398">
        <f>SUM(I207)</f>
        <v>10000</v>
      </c>
      <c r="J206" s="398">
        <f t="shared" si="75"/>
        <v>10000</v>
      </c>
      <c r="K206" s="398">
        <f t="shared" si="75"/>
        <v>10000</v>
      </c>
    </row>
    <row r="207" spans="1:14" ht="16.5" customHeight="1" x14ac:dyDescent="0.25">
      <c r="A207" s="84" t="s">
        <v>387</v>
      </c>
      <c r="B207" s="337" t="s">
        <v>50</v>
      </c>
      <c r="C207" s="2" t="s">
        <v>20</v>
      </c>
      <c r="D207" s="337">
        <v>12</v>
      </c>
      <c r="E207" s="236" t="s">
        <v>180</v>
      </c>
      <c r="F207" s="237" t="s">
        <v>10</v>
      </c>
      <c r="G207" s="238" t="s">
        <v>386</v>
      </c>
      <c r="H207" s="2"/>
      <c r="I207" s="398">
        <f>SUM(I208)</f>
        <v>10000</v>
      </c>
      <c r="J207" s="398">
        <f t="shared" si="75"/>
        <v>10000</v>
      </c>
      <c r="K207" s="398">
        <f t="shared" si="75"/>
        <v>10000</v>
      </c>
    </row>
    <row r="208" spans="1:14" ht="33" customHeight="1" x14ac:dyDescent="0.25">
      <c r="A208" s="545" t="s">
        <v>505</v>
      </c>
      <c r="B208" s="278" t="s">
        <v>50</v>
      </c>
      <c r="C208" s="2" t="s">
        <v>20</v>
      </c>
      <c r="D208" s="337">
        <v>12</v>
      </c>
      <c r="E208" s="236" t="s">
        <v>180</v>
      </c>
      <c r="F208" s="237" t="s">
        <v>10</v>
      </c>
      <c r="G208" s="238" t="s">
        <v>386</v>
      </c>
      <c r="H208" s="2" t="s">
        <v>16</v>
      </c>
      <c r="I208" s="399">
        <v>10000</v>
      </c>
      <c r="J208" s="399">
        <v>10000</v>
      </c>
      <c r="K208" s="399">
        <v>10000</v>
      </c>
    </row>
    <row r="209" spans="1:11" s="584" customFormat="1" ht="47.25" hidden="1" x14ac:dyDescent="0.25">
      <c r="A209" s="27" t="s">
        <v>127</v>
      </c>
      <c r="B209" s="30" t="s">
        <v>50</v>
      </c>
      <c r="C209" s="28" t="s">
        <v>20</v>
      </c>
      <c r="D209" s="30">
        <v>12</v>
      </c>
      <c r="E209" s="221" t="s">
        <v>404</v>
      </c>
      <c r="F209" s="222" t="s">
        <v>359</v>
      </c>
      <c r="G209" s="223" t="s">
        <v>360</v>
      </c>
      <c r="H209" s="28"/>
      <c r="I209" s="397">
        <f>SUM(I210)</f>
        <v>0</v>
      </c>
      <c r="J209" s="397">
        <f t="shared" ref="J209:K212" si="76">SUM(J210)</f>
        <v>0</v>
      </c>
      <c r="K209" s="397">
        <f t="shared" si="76"/>
        <v>0</v>
      </c>
    </row>
    <row r="210" spans="1:11" s="584" customFormat="1" ht="63" hidden="1" x14ac:dyDescent="0.25">
      <c r="A210" s="7" t="s">
        <v>128</v>
      </c>
      <c r="B210" s="287" t="s">
        <v>50</v>
      </c>
      <c r="C210" s="5" t="s">
        <v>20</v>
      </c>
      <c r="D210" s="586">
        <v>12</v>
      </c>
      <c r="E210" s="236" t="s">
        <v>191</v>
      </c>
      <c r="F210" s="237" t="s">
        <v>359</v>
      </c>
      <c r="G210" s="238" t="s">
        <v>360</v>
      </c>
      <c r="H210" s="2"/>
      <c r="I210" s="398">
        <f>SUM(I211)</f>
        <v>0</v>
      </c>
      <c r="J210" s="398">
        <f t="shared" si="76"/>
        <v>0</v>
      </c>
      <c r="K210" s="398">
        <f t="shared" si="76"/>
        <v>0</v>
      </c>
    </row>
    <row r="211" spans="1:11" s="584" customFormat="1" ht="35.25" hidden="1" customHeight="1" x14ac:dyDescent="0.25">
      <c r="A211" s="546" t="s">
        <v>405</v>
      </c>
      <c r="B211" s="6" t="s">
        <v>50</v>
      </c>
      <c r="C211" s="5" t="s">
        <v>20</v>
      </c>
      <c r="D211" s="586">
        <v>12</v>
      </c>
      <c r="E211" s="236" t="s">
        <v>191</v>
      </c>
      <c r="F211" s="237" t="s">
        <v>10</v>
      </c>
      <c r="G211" s="238" t="s">
        <v>360</v>
      </c>
      <c r="H211" s="266"/>
      <c r="I211" s="398">
        <f>SUM(I212)</f>
        <v>0</v>
      </c>
      <c r="J211" s="398">
        <f t="shared" si="76"/>
        <v>0</v>
      </c>
      <c r="K211" s="398">
        <f t="shared" si="76"/>
        <v>0</v>
      </c>
    </row>
    <row r="212" spans="1:11" s="584" customFormat="1" ht="15.75" hidden="1" customHeight="1" x14ac:dyDescent="0.25">
      <c r="A212" s="61" t="s">
        <v>90</v>
      </c>
      <c r="B212" s="585" t="s">
        <v>50</v>
      </c>
      <c r="C212" s="5" t="s">
        <v>20</v>
      </c>
      <c r="D212" s="586">
        <v>12</v>
      </c>
      <c r="E212" s="236" t="s">
        <v>191</v>
      </c>
      <c r="F212" s="237" t="s">
        <v>10</v>
      </c>
      <c r="G212" s="238" t="s">
        <v>406</v>
      </c>
      <c r="H212" s="59"/>
      <c r="I212" s="398">
        <f>SUM(I213)</f>
        <v>0</v>
      </c>
      <c r="J212" s="398">
        <f t="shared" si="76"/>
        <v>0</v>
      </c>
      <c r="K212" s="398">
        <f t="shared" si="76"/>
        <v>0</v>
      </c>
    </row>
    <row r="213" spans="1:11" s="584" customFormat="1" ht="30" hidden="1" customHeight="1" x14ac:dyDescent="0.25">
      <c r="A213" s="543" t="s">
        <v>505</v>
      </c>
      <c r="B213" s="6" t="s">
        <v>50</v>
      </c>
      <c r="C213" s="5" t="s">
        <v>20</v>
      </c>
      <c r="D213" s="586">
        <v>12</v>
      </c>
      <c r="E213" s="236" t="s">
        <v>191</v>
      </c>
      <c r="F213" s="237" t="s">
        <v>10</v>
      </c>
      <c r="G213" s="238" t="s">
        <v>406</v>
      </c>
      <c r="H213" s="59" t="s">
        <v>16</v>
      </c>
      <c r="I213" s="400"/>
      <c r="J213" s="400"/>
      <c r="K213" s="400"/>
    </row>
    <row r="214" spans="1:11" ht="52.5" customHeight="1" x14ac:dyDescent="0.25">
      <c r="A214" s="75" t="s">
        <v>166</v>
      </c>
      <c r="B214" s="30" t="s">
        <v>50</v>
      </c>
      <c r="C214" s="28" t="s">
        <v>20</v>
      </c>
      <c r="D214" s="30">
        <v>12</v>
      </c>
      <c r="E214" s="221" t="s">
        <v>524</v>
      </c>
      <c r="F214" s="222" t="s">
        <v>359</v>
      </c>
      <c r="G214" s="223" t="s">
        <v>360</v>
      </c>
      <c r="H214" s="28"/>
      <c r="I214" s="397">
        <f>SUM(I215)</f>
        <v>1785831</v>
      </c>
      <c r="J214" s="397">
        <f t="shared" ref="J214:K215" si="77">SUM(J215)</f>
        <v>2073138</v>
      </c>
      <c r="K214" s="397">
        <f t="shared" si="77"/>
        <v>2073138</v>
      </c>
    </row>
    <row r="215" spans="1:11" ht="80.25" customHeight="1" x14ac:dyDescent="0.25">
      <c r="A215" s="76" t="s">
        <v>167</v>
      </c>
      <c r="B215" s="53" t="s">
        <v>50</v>
      </c>
      <c r="C215" s="44" t="s">
        <v>20</v>
      </c>
      <c r="D215" s="53">
        <v>12</v>
      </c>
      <c r="E215" s="224" t="s">
        <v>194</v>
      </c>
      <c r="F215" s="225" t="s">
        <v>359</v>
      </c>
      <c r="G215" s="226" t="s">
        <v>360</v>
      </c>
      <c r="H215" s="44"/>
      <c r="I215" s="398">
        <f>SUM(I216)</f>
        <v>1785831</v>
      </c>
      <c r="J215" s="398">
        <f t="shared" si="77"/>
        <v>2073138</v>
      </c>
      <c r="K215" s="398">
        <f t="shared" si="77"/>
        <v>2073138</v>
      </c>
    </row>
    <row r="216" spans="1:11" ht="33" customHeight="1" x14ac:dyDescent="0.25">
      <c r="A216" s="76" t="s">
        <v>416</v>
      </c>
      <c r="B216" s="53" t="s">
        <v>50</v>
      </c>
      <c r="C216" s="44" t="s">
        <v>20</v>
      </c>
      <c r="D216" s="53">
        <v>12</v>
      </c>
      <c r="E216" s="224" t="s">
        <v>194</v>
      </c>
      <c r="F216" s="225" t="s">
        <v>10</v>
      </c>
      <c r="G216" s="226" t="s">
        <v>360</v>
      </c>
      <c r="H216" s="44"/>
      <c r="I216" s="398">
        <f>SUM(I217+I219+I221)</f>
        <v>1785831</v>
      </c>
      <c r="J216" s="398">
        <f t="shared" ref="J216:K216" si="78">SUM(J217+J219+J221)</f>
        <v>2073138</v>
      </c>
      <c r="K216" s="398">
        <f t="shared" si="78"/>
        <v>2073138</v>
      </c>
    </row>
    <row r="217" spans="1:11" ht="49.5" customHeight="1" x14ac:dyDescent="0.25">
      <c r="A217" s="76" t="s">
        <v>617</v>
      </c>
      <c r="B217" s="53" t="s">
        <v>50</v>
      </c>
      <c r="C217" s="44" t="s">
        <v>20</v>
      </c>
      <c r="D217" s="53">
        <v>12</v>
      </c>
      <c r="E217" s="224" t="s">
        <v>194</v>
      </c>
      <c r="F217" s="225" t="s">
        <v>10</v>
      </c>
      <c r="G217" s="374">
        <v>13600</v>
      </c>
      <c r="H217" s="44"/>
      <c r="I217" s="398">
        <f>SUM(I218:I218)</f>
        <v>1250082</v>
      </c>
      <c r="J217" s="398">
        <f t="shared" ref="J217:K217" si="79">SUM(J218:J218)</f>
        <v>2073138</v>
      </c>
      <c r="K217" s="398">
        <f t="shared" si="79"/>
        <v>2073138</v>
      </c>
    </row>
    <row r="218" spans="1:11" ht="17.25" customHeight="1" x14ac:dyDescent="0.25">
      <c r="A218" s="76" t="s">
        <v>21</v>
      </c>
      <c r="B218" s="53" t="s">
        <v>50</v>
      </c>
      <c r="C218" s="44" t="s">
        <v>20</v>
      </c>
      <c r="D218" s="53">
        <v>12</v>
      </c>
      <c r="E218" s="224" t="s">
        <v>194</v>
      </c>
      <c r="F218" s="225" t="s">
        <v>10</v>
      </c>
      <c r="G218" s="374">
        <v>13600</v>
      </c>
      <c r="H218" s="44" t="s">
        <v>66</v>
      </c>
      <c r="I218" s="400">
        <v>1250082</v>
      </c>
      <c r="J218" s="400">
        <v>2073138</v>
      </c>
      <c r="K218" s="400">
        <v>2073138</v>
      </c>
    </row>
    <row r="219" spans="1:11" ht="50.25" customHeight="1" x14ac:dyDescent="0.25">
      <c r="A219" s="76" t="s">
        <v>838</v>
      </c>
      <c r="B219" s="53" t="s">
        <v>50</v>
      </c>
      <c r="C219" s="44" t="s">
        <v>20</v>
      </c>
      <c r="D219" s="53">
        <v>12</v>
      </c>
      <c r="E219" s="224" t="s">
        <v>194</v>
      </c>
      <c r="F219" s="225" t="s">
        <v>10</v>
      </c>
      <c r="G219" s="226" t="s">
        <v>532</v>
      </c>
      <c r="H219" s="44"/>
      <c r="I219" s="398">
        <f>SUM(I220:I220)</f>
        <v>535749</v>
      </c>
      <c r="J219" s="398">
        <f t="shared" ref="J219:K219" si="80">SUM(J220:J220)</f>
        <v>0</v>
      </c>
      <c r="K219" s="398">
        <f t="shared" si="80"/>
        <v>0</v>
      </c>
    </row>
    <row r="220" spans="1:11" ht="18" customHeight="1" x14ac:dyDescent="0.25">
      <c r="A220" s="543" t="s">
        <v>21</v>
      </c>
      <c r="B220" s="53" t="s">
        <v>50</v>
      </c>
      <c r="C220" s="44" t="s">
        <v>20</v>
      </c>
      <c r="D220" s="53">
        <v>12</v>
      </c>
      <c r="E220" s="224" t="s">
        <v>194</v>
      </c>
      <c r="F220" s="225" t="s">
        <v>10</v>
      </c>
      <c r="G220" s="226" t="s">
        <v>532</v>
      </c>
      <c r="H220" s="44" t="s">
        <v>66</v>
      </c>
      <c r="I220" s="400">
        <v>535749</v>
      </c>
      <c r="J220" s="400"/>
      <c r="K220" s="400"/>
    </row>
    <row r="221" spans="1:11" s="457" customFormat="1" ht="33" hidden="1" customHeight="1" x14ac:dyDescent="0.25">
      <c r="A221" s="76" t="s">
        <v>624</v>
      </c>
      <c r="B221" s="53" t="s">
        <v>50</v>
      </c>
      <c r="C221" s="44" t="s">
        <v>20</v>
      </c>
      <c r="D221" s="53">
        <v>12</v>
      </c>
      <c r="E221" s="224" t="s">
        <v>194</v>
      </c>
      <c r="F221" s="225" t="s">
        <v>10</v>
      </c>
      <c r="G221" s="226" t="s">
        <v>623</v>
      </c>
      <c r="H221" s="44"/>
      <c r="I221" s="398">
        <f>SUM(I222)</f>
        <v>0</v>
      </c>
      <c r="J221" s="398">
        <f t="shared" ref="J221:K221" si="81">SUM(J222)</f>
        <v>0</v>
      </c>
      <c r="K221" s="398">
        <f t="shared" si="81"/>
        <v>0</v>
      </c>
    </row>
    <row r="222" spans="1:11" s="457" customFormat="1" ht="30.75" hidden="1" customHeight="1" x14ac:dyDescent="0.25">
      <c r="A222" s="543" t="s">
        <v>505</v>
      </c>
      <c r="B222" s="53" t="s">
        <v>50</v>
      </c>
      <c r="C222" s="44" t="s">
        <v>20</v>
      </c>
      <c r="D222" s="53">
        <v>12</v>
      </c>
      <c r="E222" s="224" t="s">
        <v>194</v>
      </c>
      <c r="F222" s="225" t="s">
        <v>10</v>
      </c>
      <c r="G222" s="226" t="s">
        <v>623</v>
      </c>
      <c r="H222" s="44" t="s">
        <v>16</v>
      </c>
      <c r="I222" s="400"/>
      <c r="J222" s="400"/>
      <c r="K222" s="400"/>
    </row>
    <row r="223" spans="1:11" ht="31.5" x14ac:dyDescent="0.25">
      <c r="A223" s="65" t="s">
        <v>125</v>
      </c>
      <c r="B223" s="33" t="s">
        <v>50</v>
      </c>
      <c r="C223" s="29" t="s">
        <v>20</v>
      </c>
      <c r="D223" s="29" t="s">
        <v>73</v>
      </c>
      <c r="E223" s="215" t="s">
        <v>192</v>
      </c>
      <c r="F223" s="216" t="s">
        <v>359</v>
      </c>
      <c r="G223" s="217" t="s">
        <v>360</v>
      </c>
      <c r="H223" s="28"/>
      <c r="I223" s="397">
        <f>SUM(I224)</f>
        <v>10000</v>
      </c>
      <c r="J223" s="397">
        <f t="shared" ref="J223:K226" si="82">SUM(J224)</f>
        <v>10000</v>
      </c>
      <c r="K223" s="397">
        <f t="shared" si="82"/>
        <v>10000</v>
      </c>
    </row>
    <row r="224" spans="1:11" ht="63.75" customHeight="1" x14ac:dyDescent="0.25">
      <c r="A224" s="84" t="s">
        <v>126</v>
      </c>
      <c r="B224" s="350" t="s">
        <v>50</v>
      </c>
      <c r="C224" s="5" t="s">
        <v>20</v>
      </c>
      <c r="D224" s="350">
        <v>12</v>
      </c>
      <c r="E224" s="236" t="s">
        <v>193</v>
      </c>
      <c r="F224" s="237" t="s">
        <v>359</v>
      </c>
      <c r="G224" s="238" t="s">
        <v>360</v>
      </c>
      <c r="H224" s="266"/>
      <c r="I224" s="398">
        <f>SUM(I225)</f>
        <v>10000</v>
      </c>
      <c r="J224" s="398">
        <f t="shared" si="82"/>
        <v>10000</v>
      </c>
      <c r="K224" s="398">
        <f t="shared" si="82"/>
        <v>10000</v>
      </c>
    </row>
    <row r="225" spans="1:11" ht="63" x14ac:dyDescent="0.25">
      <c r="A225" s="84" t="s">
        <v>407</v>
      </c>
      <c r="B225" s="350" t="s">
        <v>50</v>
      </c>
      <c r="C225" s="5" t="s">
        <v>20</v>
      </c>
      <c r="D225" s="350">
        <v>12</v>
      </c>
      <c r="E225" s="236" t="s">
        <v>193</v>
      </c>
      <c r="F225" s="237" t="s">
        <v>10</v>
      </c>
      <c r="G225" s="238" t="s">
        <v>360</v>
      </c>
      <c r="H225" s="266"/>
      <c r="I225" s="398">
        <f>SUM(I226)</f>
        <v>10000</v>
      </c>
      <c r="J225" s="398">
        <f t="shared" si="82"/>
        <v>10000</v>
      </c>
      <c r="K225" s="398">
        <f t="shared" si="82"/>
        <v>10000</v>
      </c>
    </row>
    <row r="226" spans="1:11" ht="31.5" x14ac:dyDescent="0.25">
      <c r="A226" s="3" t="s">
        <v>409</v>
      </c>
      <c r="B226" s="350" t="s">
        <v>50</v>
      </c>
      <c r="C226" s="5" t="s">
        <v>20</v>
      </c>
      <c r="D226" s="350">
        <v>12</v>
      </c>
      <c r="E226" s="236" t="s">
        <v>193</v>
      </c>
      <c r="F226" s="237" t="s">
        <v>10</v>
      </c>
      <c r="G226" s="238" t="s">
        <v>408</v>
      </c>
      <c r="H226" s="266"/>
      <c r="I226" s="398">
        <f>SUM(I227)</f>
        <v>10000</v>
      </c>
      <c r="J226" s="398">
        <f t="shared" si="82"/>
        <v>10000</v>
      </c>
      <c r="K226" s="398">
        <f t="shared" si="82"/>
        <v>10000</v>
      </c>
    </row>
    <row r="227" spans="1:11" ht="16.5" customHeight="1" x14ac:dyDescent="0.25">
      <c r="A227" s="84" t="s">
        <v>18</v>
      </c>
      <c r="B227" s="350" t="s">
        <v>50</v>
      </c>
      <c r="C227" s="5" t="s">
        <v>20</v>
      </c>
      <c r="D227" s="350">
        <v>12</v>
      </c>
      <c r="E227" s="236" t="s">
        <v>193</v>
      </c>
      <c r="F227" s="237" t="s">
        <v>10</v>
      </c>
      <c r="G227" s="238" t="s">
        <v>408</v>
      </c>
      <c r="H227" s="266" t="s">
        <v>17</v>
      </c>
      <c r="I227" s="400">
        <v>10000</v>
      </c>
      <c r="J227" s="400">
        <v>10000</v>
      </c>
      <c r="K227" s="400">
        <v>10000</v>
      </c>
    </row>
    <row r="228" spans="1:11" ht="15.75" x14ac:dyDescent="0.25">
      <c r="A228" s="17" t="s">
        <v>129</v>
      </c>
      <c r="B228" s="20" t="s">
        <v>50</v>
      </c>
      <c r="C228" s="18" t="s">
        <v>91</v>
      </c>
      <c r="D228" s="20"/>
      <c r="E228" s="282"/>
      <c r="F228" s="283"/>
      <c r="G228" s="284"/>
      <c r="H228" s="272"/>
      <c r="I228" s="395">
        <f>SUM(I229+I235)</f>
        <v>19013268</v>
      </c>
      <c r="J228" s="395">
        <f t="shared" ref="J228:K228" si="83">SUM(J229+J235)</f>
        <v>0</v>
      </c>
      <c r="K228" s="395">
        <f t="shared" si="83"/>
        <v>0</v>
      </c>
    </row>
    <row r="229" spans="1:11" s="9" customFormat="1" ht="15.75" x14ac:dyDescent="0.25">
      <c r="A229" s="21" t="s">
        <v>217</v>
      </c>
      <c r="B229" s="280" t="s">
        <v>50</v>
      </c>
      <c r="C229" s="25" t="s">
        <v>91</v>
      </c>
      <c r="D229" s="273" t="s">
        <v>10</v>
      </c>
      <c r="E229" s="263"/>
      <c r="F229" s="264"/>
      <c r="G229" s="265"/>
      <c r="H229" s="24"/>
      <c r="I229" s="396">
        <f>SUM(I230)</f>
        <v>20357</v>
      </c>
      <c r="J229" s="396">
        <f t="shared" ref="J229:K233" si="84">SUM(J230)</f>
        <v>0</v>
      </c>
      <c r="K229" s="396">
        <f t="shared" si="84"/>
        <v>0</v>
      </c>
    </row>
    <row r="230" spans="1:11" ht="47.25" x14ac:dyDescent="0.25">
      <c r="A230" s="27" t="s">
        <v>166</v>
      </c>
      <c r="B230" s="33" t="s">
        <v>50</v>
      </c>
      <c r="C230" s="29" t="s">
        <v>91</v>
      </c>
      <c r="D230" s="120" t="s">
        <v>10</v>
      </c>
      <c r="E230" s="221" t="s">
        <v>410</v>
      </c>
      <c r="F230" s="222" t="s">
        <v>359</v>
      </c>
      <c r="G230" s="223" t="s">
        <v>360</v>
      </c>
      <c r="H230" s="31"/>
      <c r="I230" s="397">
        <f>SUM(I231)</f>
        <v>20357</v>
      </c>
      <c r="J230" s="397">
        <f t="shared" si="84"/>
        <v>0</v>
      </c>
      <c r="K230" s="397">
        <f t="shared" si="84"/>
        <v>0</v>
      </c>
    </row>
    <row r="231" spans="1:11" ht="78.75" x14ac:dyDescent="0.25">
      <c r="A231" s="3" t="s">
        <v>219</v>
      </c>
      <c r="B231" s="350" t="s">
        <v>50</v>
      </c>
      <c r="C231" s="5" t="s">
        <v>91</v>
      </c>
      <c r="D231" s="119" t="s">
        <v>10</v>
      </c>
      <c r="E231" s="236" t="s">
        <v>218</v>
      </c>
      <c r="F231" s="237" t="s">
        <v>359</v>
      </c>
      <c r="G231" s="238" t="s">
        <v>360</v>
      </c>
      <c r="H231" s="59"/>
      <c r="I231" s="398">
        <f>SUM(I232)</f>
        <v>20357</v>
      </c>
      <c r="J231" s="398">
        <f t="shared" si="84"/>
        <v>0</v>
      </c>
      <c r="K231" s="398">
        <f t="shared" si="84"/>
        <v>0</v>
      </c>
    </row>
    <row r="232" spans="1:11" ht="47.25" x14ac:dyDescent="0.25">
      <c r="A232" s="61" t="s">
        <v>509</v>
      </c>
      <c r="B232" s="119" t="s">
        <v>50</v>
      </c>
      <c r="C232" s="5" t="s">
        <v>91</v>
      </c>
      <c r="D232" s="119" t="s">
        <v>10</v>
      </c>
      <c r="E232" s="236" t="s">
        <v>218</v>
      </c>
      <c r="F232" s="237" t="s">
        <v>10</v>
      </c>
      <c r="G232" s="238" t="s">
        <v>360</v>
      </c>
      <c r="H232" s="59"/>
      <c r="I232" s="398">
        <f>SUM(I233)</f>
        <v>20357</v>
      </c>
      <c r="J232" s="398">
        <f t="shared" si="84"/>
        <v>0</v>
      </c>
      <c r="K232" s="398">
        <f t="shared" si="84"/>
        <v>0</v>
      </c>
    </row>
    <row r="233" spans="1:11" ht="33" customHeight="1" x14ac:dyDescent="0.25">
      <c r="A233" s="105" t="s">
        <v>412</v>
      </c>
      <c r="B233" s="297" t="s">
        <v>50</v>
      </c>
      <c r="C233" s="5" t="s">
        <v>91</v>
      </c>
      <c r="D233" s="119" t="s">
        <v>10</v>
      </c>
      <c r="E233" s="236" t="s">
        <v>218</v>
      </c>
      <c r="F233" s="237" t="s">
        <v>10</v>
      </c>
      <c r="G233" s="238" t="s">
        <v>413</v>
      </c>
      <c r="H233" s="59"/>
      <c r="I233" s="398">
        <f>SUM(I234)</f>
        <v>20357</v>
      </c>
      <c r="J233" s="398">
        <f t="shared" si="84"/>
        <v>0</v>
      </c>
      <c r="K233" s="398">
        <f t="shared" si="84"/>
        <v>0</v>
      </c>
    </row>
    <row r="234" spans="1:11" ht="17.25" customHeight="1" x14ac:dyDescent="0.25">
      <c r="A234" s="76" t="s">
        <v>21</v>
      </c>
      <c r="B234" s="295" t="s">
        <v>50</v>
      </c>
      <c r="C234" s="5" t="s">
        <v>91</v>
      </c>
      <c r="D234" s="119" t="s">
        <v>10</v>
      </c>
      <c r="E234" s="236" t="s">
        <v>218</v>
      </c>
      <c r="F234" s="237" t="s">
        <v>10</v>
      </c>
      <c r="G234" s="238" t="s">
        <v>413</v>
      </c>
      <c r="H234" s="59" t="s">
        <v>66</v>
      </c>
      <c r="I234" s="400">
        <v>20357</v>
      </c>
      <c r="J234" s="400"/>
      <c r="K234" s="400"/>
    </row>
    <row r="235" spans="1:11" ht="15.75" x14ac:dyDescent="0.25">
      <c r="A235" s="21" t="s">
        <v>130</v>
      </c>
      <c r="B235" s="280" t="s">
        <v>50</v>
      </c>
      <c r="C235" s="25" t="s">
        <v>91</v>
      </c>
      <c r="D235" s="22" t="s">
        <v>12</v>
      </c>
      <c r="E235" s="263"/>
      <c r="F235" s="264"/>
      <c r="G235" s="265"/>
      <c r="H235" s="24"/>
      <c r="I235" s="396">
        <f>SUM(I236)</f>
        <v>18992911</v>
      </c>
      <c r="J235" s="396">
        <f t="shared" ref="J235:K235" si="85">SUM(J236)</f>
        <v>0</v>
      </c>
      <c r="K235" s="396">
        <f t="shared" si="85"/>
        <v>0</v>
      </c>
    </row>
    <row r="236" spans="1:11" s="43" customFormat="1" ht="47.25" x14ac:dyDescent="0.25">
      <c r="A236" s="27" t="s">
        <v>166</v>
      </c>
      <c r="B236" s="33" t="s">
        <v>50</v>
      </c>
      <c r="C236" s="29" t="s">
        <v>91</v>
      </c>
      <c r="D236" s="120" t="s">
        <v>12</v>
      </c>
      <c r="E236" s="221" t="s">
        <v>410</v>
      </c>
      <c r="F236" s="222" t="s">
        <v>359</v>
      </c>
      <c r="G236" s="223" t="s">
        <v>360</v>
      </c>
      <c r="H236" s="31"/>
      <c r="I236" s="397">
        <f>SUM(I237+I241)</f>
        <v>18992911</v>
      </c>
      <c r="J236" s="397">
        <f t="shared" ref="J236:K236" si="86">SUM(J237+J241)</f>
        <v>0</v>
      </c>
      <c r="K236" s="397">
        <f t="shared" si="86"/>
        <v>0</v>
      </c>
    </row>
    <row r="237" spans="1:11" s="43" customFormat="1" ht="78.75" x14ac:dyDescent="0.25">
      <c r="A237" s="54" t="s">
        <v>219</v>
      </c>
      <c r="B237" s="295" t="s">
        <v>50</v>
      </c>
      <c r="C237" s="5" t="s">
        <v>91</v>
      </c>
      <c r="D237" s="119" t="s">
        <v>12</v>
      </c>
      <c r="E237" s="236" t="s">
        <v>218</v>
      </c>
      <c r="F237" s="237" t="s">
        <v>359</v>
      </c>
      <c r="G237" s="238" t="s">
        <v>360</v>
      </c>
      <c r="H237" s="266"/>
      <c r="I237" s="398">
        <f>SUM(I238)</f>
        <v>280000</v>
      </c>
      <c r="J237" s="398">
        <f t="shared" ref="J237:K239" si="87">SUM(J238)</f>
        <v>0</v>
      </c>
      <c r="K237" s="398">
        <f t="shared" si="87"/>
        <v>0</v>
      </c>
    </row>
    <row r="238" spans="1:11" s="43" customFormat="1" ht="47.25" x14ac:dyDescent="0.25">
      <c r="A238" s="105" t="s">
        <v>411</v>
      </c>
      <c r="B238" s="297" t="s">
        <v>50</v>
      </c>
      <c r="C238" s="5" t="s">
        <v>91</v>
      </c>
      <c r="D238" s="119" t="s">
        <v>12</v>
      </c>
      <c r="E238" s="236" t="s">
        <v>218</v>
      </c>
      <c r="F238" s="237" t="s">
        <v>10</v>
      </c>
      <c r="G238" s="238" t="s">
        <v>360</v>
      </c>
      <c r="H238" s="266"/>
      <c r="I238" s="398">
        <f>SUM(I239)</f>
        <v>280000</v>
      </c>
      <c r="J238" s="398">
        <f t="shared" si="87"/>
        <v>0</v>
      </c>
      <c r="K238" s="398">
        <f t="shared" si="87"/>
        <v>0</v>
      </c>
    </row>
    <row r="239" spans="1:11" s="43" customFormat="1" ht="33.75" customHeight="1" x14ac:dyDescent="0.25">
      <c r="A239" s="105" t="s">
        <v>471</v>
      </c>
      <c r="B239" s="297" t="s">
        <v>50</v>
      </c>
      <c r="C239" s="5" t="s">
        <v>91</v>
      </c>
      <c r="D239" s="119" t="s">
        <v>12</v>
      </c>
      <c r="E239" s="236" t="s">
        <v>218</v>
      </c>
      <c r="F239" s="237" t="s">
        <v>10</v>
      </c>
      <c r="G239" s="238" t="s">
        <v>472</v>
      </c>
      <c r="H239" s="266"/>
      <c r="I239" s="398">
        <f>SUM(I240)</f>
        <v>280000</v>
      </c>
      <c r="J239" s="398">
        <f t="shared" si="87"/>
        <v>0</v>
      </c>
      <c r="K239" s="398">
        <f t="shared" si="87"/>
        <v>0</v>
      </c>
    </row>
    <row r="240" spans="1:11" s="43" customFormat="1" ht="18" customHeight="1" x14ac:dyDescent="0.25">
      <c r="A240" s="76" t="s">
        <v>21</v>
      </c>
      <c r="B240" s="295" t="s">
        <v>50</v>
      </c>
      <c r="C240" s="5" t="s">
        <v>91</v>
      </c>
      <c r="D240" s="119" t="s">
        <v>12</v>
      </c>
      <c r="E240" s="236" t="s">
        <v>218</v>
      </c>
      <c r="F240" s="237" t="s">
        <v>10</v>
      </c>
      <c r="G240" s="238" t="s">
        <v>472</v>
      </c>
      <c r="H240" s="266" t="s">
        <v>66</v>
      </c>
      <c r="I240" s="400">
        <v>280000</v>
      </c>
      <c r="J240" s="400"/>
      <c r="K240" s="400"/>
    </row>
    <row r="241" spans="1:11" s="43" customFormat="1" ht="81" customHeight="1" x14ac:dyDescent="0.25">
      <c r="A241" s="334" t="s">
        <v>167</v>
      </c>
      <c r="B241" s="295" t="s">
        <v>50</v>
      </c>
      <c r="C241" s="5" t="s">
        <v>91</v>
      </c>
      <c r="D241" s="350" t="s">
        <v>12</v>
      </c>
      <c r="E241" s="236" t="s">
        <v>194</v>
      </c>
      <c r="F241" s="237" t="s">
        <v>359</v>
      </c>
      <c r="G241" s="238" t="s">
        <v>360</v>
      </c>
      <c r="H241" s="59"/>
      <c r="I241" s="398">
        <f>SUM(I242)</f>
        <v>18712911</v>
      </c>
      <c r="J241" s="398">
        <f t="shared" ref="J241:K241" si="88">SUM(J242)</f>
        <v>0</v>
      </c>
      <c r="K241" s="398">
        <f t="shared" si="88"/>
        <v>0</v>
      </c>
    </row>
    <row r="242" spans="1:11" s="43" customFormat="1" ht="34.5" customHeight="1" x14ac:dyDescent="0.25">
      <c r="A242" s="3" t="s">
        <v>416</v>
      </c>
      <c r="B242" s="295" t="s">
        <v>50</v>
      </c>
      <c r="C242" s="5" t="s">
        <v>91</v>
      </c>
      <c r="D242" s="350" t="s">
        <v>12</v>
      </c>
      <c r="E242" s="236" t="s">
        <v>194</v>
      </c>
      <c r="F242" s="237" t="s">
        <v>10</v>
      </c>
      <c r="G242" s="238" t="s">
        <v>360</v>
      </c>
      <c r="H242" s="59"/>
      <c r="I242" s="398">
        <f>SUM(I243+I245+I247)</f>
        <v>18712911</v>
      </c>
      <c r="J242" s="398">
        <f t="shared" ref="J242:K242" si="89">SUM(J243+J245+J247)</f>
        <v>0</v>
      </c>
      <c r="K242" s="398">
        <f t="shared" si="89"/>
        <v>0</v>
      </c>
    </row>
    <row r="243" spans="1:11" s="43" customFormat="1" ht="34.5" customHeight="1" x14ac:dyDescent="0.25">
      <c r="A243" s="61" t="s">
        <v>699</v>
      </c>
      <c r="B243" s="295" t="s">
        <v>50</v>
      </c>
      <c r="C243" s="5" t="s">
        <v>91</v>
      </c>
      <c r="D243" s="570" t="s">
        <v>12</v>
      </c>
      <c r="E243" s="236" t="s">
        <v>194</v>
      </c>
      <c r="F243" s="237" t="s">
        <v>10</v>
      </c>
      <c r="G243" s="345">
        <v>11500</v>
      </c>
      <c r="H243" s="59"/>
      <c r="I243" s="398">
        <f>SUM(I244)</f>
        <v>17777265</v>
      </c>
      <c r="J243" s="398">
        <f t="shared" ref="J243:K243" si="90">SUM(J244)</f>
        <v>0</v>
      </c>
      <c r="K243" s="398">
        <f t="shared" si="90"/>
        <v>0</v>
      </c>
    </row>
    <row r="244" spans="1:11" s="43" customFormat="1" ht="34.5" customHeight="1" x14ac:dyDescent="0.25">
      <c r="A244" s="76" t="s">
        <v>159</v>
      </c>
      <c r="B244" s="295" t="s">
        <v>50</v>
      </c>
      <c r="C244" s="5" t="s">
        <v>91</v>
      </c>
      <c r="D244" s="570" t="s">
        <v>12</v>
      </c>
      <c r="E244" s="236" t="s">
        <v>194</v>
      </c>
      <c r="F244" s="237" t="s">
        <v>10</v>
      </c>
      <c r="G244" s="345">
        <v>11500</v>
      </c>
      <c r="H244" s="59" t="s">
        <v>158</v>
      </c>
      <c r="I244" s="400">
        <v>17777265</v>
      </c>
      <c r="J244" s="400"/>
      <c r="K244" s="400"/>
    </row>
    <row r="245" spans="1:11" s="43" customFormat="1" ht="33.75" customHeight="1" x14ac:dyDescent="0.25">
      <c r="A245" s="61" t="s">
        <v>695</v>
      </c>
      <c r="B245" s="350" t="s">
        <v>50</v>
      </c>
      <c r="C245" s="5" t="s">
        <v>91</v>
      </c>
      <c r="D245" s="350" t="s">
        <v>12</v>
      </c>
      <c r="E245" s="236" t="s">
        <v>194</v>
      </c>
      <c r="F245" s="237" t="s">
        <v>10</v>
      </c>
      <c r="G245" s="345" t="s">
        <v>694</v>
      </c>
      <c r="H245" s="59"/>
      <c r="I245" s="398">
        <f>SUM(I246)</f>
        <v>935646</v>
      </c>
      <c r="J245" s="398">
        <f t="shared" ref="J245:K245" si="91">SUM(J246)</f>
        <v>0</v>
      </c>
      <c r="K245" s="398">
        <f t="shared" si="91"/>
        <v>0</v>
      </c>
    </row>
    <row r="246" spans="1:11" s="43" customFormat="1" ht="32.25" customHeight="1" x14ac:dyDescent="0.25">
      <c r="A246" s="76" t="s">
        <v>159</v>
      </c>
      <c r="B246" s="350" t="s">
        <v>50</v>
      </c>
      <c r="C246" s="5" t="s">
        <v>91</v>
      </c>
      <c r="D246" s="350" t="s">
        <v>12</v>
      </c>
      <c r="E246" s="236" t="s">
        <v>194</v>
      </c>
      <c r="F246" s="237" t="s">
        <v>10</v>
      </c>
      <c r="G246" s="345" t="s">
        <v>694</v>
      </c>
      <c r="H246" s="59" t="s">
        <v>158</v>
      </c>
      <c r="I246" s="400">
        <v>935646</v>
      </c>
      <c r="J246" s="400"/>
      <c r="K246" s="400"/>
    </row>
    <row r="247" spans="1:11" s="43" customFormat="1" ht="32.25" hidden="1" customHeight="1" x14ac:dyDescent="0.25">
      <c r="A247" s="574" t="s">
        <v>701</v>
      </c>
      <c r="B247" s="572" t="s">
        <v>50</v>
      </c>
      <c r="C247" s="5" t="s">
        <v>91</v>
      </c>
      <c r="D247" s="572" t="s">
        <v>12</v>
      </c>
      <c r="E247" s="236" t="s">
        <v>194</v>
      </c>
      <c r="F247" s="237" t="s">
        <v>10</v>
      </c>
      <c r="G247" s="220" t="s">
        <v>700</v>
      </c>
      <c r="H247" s="59"/>
      <c r="I247" s="398">
        <f>SUM(I248:I249)</f>
        <v>0</v>
      </c>
      <c r="J247" s="398">
        <f t="shared" ref="J247:K247" si="92">SUM(J248:J249)</f>
        <v>0</v>
      </c>
      <c r="K247" s="398">
        <f t="shared" si="92"/>
        <v>0</v>
      </c>
    </row>
    <row r="248" spans="1:11" s="43" customFormat="1" ht="32.25" hidden="1" customHeight="1" x14ac:dyDescent="0.25">
      <c r="A248" s="84" t="s">
        <v>505</v>
      </c>
      <c r="B248" s="572" t="s">
        <v>50</v>
      </c>
      <c r="C248" s="5" t="s">
        <v>91</v>
      </c>
      <c r="D248" s="572" t="s">
        <v>12</v>
      </c>
      <c r="E248" s="236" t="s">
        <v>194</v>
      </c>
      <c r="F248" s="237" t="s">
        <v>10</v>
      </c>
      <c r="G248" s="220" t="s">
        <v>700</v>
      </c>
      <c r="H248" s="59" t="s">
        <v>16</v>
      </c>
      <c r="I248" s="400"/>
      <c r="J248" s="400"/>
      <c r="K248" s="400"/>
    </row>
    <row r="249" spans="1:11" s="43" customFormat="1" ht="32.25" hidden="1" customHeight="1" x14ac:dyDescent="0.25">
      <c r="A249" s="76" t="s">
        <v>159</v>
      </c>
      <c r="B249" s="579" t="s">
        <v>50</v>
      </c>
      <c r="C249" s="5" t="s">
        <v>91</v>
      </c>
      <c r="D249" s="579" t="s">
        <v>12</v>
      </c>
      <c r="E249" s="236" t="s">
        <v>194</v>
      </c>
      <c r="F249" s="237" t="s">
        <v>10</v>
      </c>
      <c r="G249" s="220" t="s">
        <v>700</v>
      </c>
      <c r="H249" s="59" t="s">
        <v>158</v>
      </c>
      <c r="I249" s="400"/>
      <c r="J249" s="400"/>
      <c r="K249" s="400"/>
    </row>
    <row r="250" spans="1:11" s="43" customFormat="1" ht="18" customHeight="1" x14ac:dyDescent="0.25">
      <c r="A250" s="113" t="s">
        <v>781</v>
      </c>
      <c r="B250" s="19" t="s">
        <v>50</v>
      </c>
      <c r="C250" s="372" t="s">
        <v>68</v>
      </c>
      <c r="D250" s="19"/>
      <c r="E250" s="245"/>
      <c r="F250" s="246"/>
      <c r="G250" s="247"/>
      <c r="H250" s="15"/>
      <c r="I250" s="395">
        <f t="shared" ref="I250:I255" si="93">SUM(I251)</f>
        <v>35264</v>
      </c>
      <c r="J250" s="395">
        <f t="shared" ref="J250:K255" si="94">SUM(J251)</f>
        <v>27060</v>
      </c>
      <c r="K250" s="395">
        <f t="shared" si="94"/>
        <v>27060</v>
      </c>
    </row>
    <row r="251" spans="1:11" s="43" customFormat="1" ht="15.75" customHeight="1" x14ac:dyDescent="0.25">
      <c r="A251" s="109" t="s">
        <v>782</v>
      </c>
      <c r="B251" s="26" t="s">
        <v>50</v>
      </c>
      <c r="C251" s="56" t="s">
        <v>68</v>
      </c>
      <c r="D251" s="22" t="s">
        <v>91</v>
      </c>
      <c r="E251" s="263"/>
      <c r="F251" s="264"/>
      <c r="G251" s="265"/>
      <c r="H251" s="22"/>
      <c r="I251" s="396">
        <f t="shared" si="93"/>
        <v>35264</v>
      </c>
      <c r="J251" s="396">
        <f t="shared" si="94"/>
        <v>27060</v>
      </c>
      <c r="K251" s="396">
        <f t="shared" si="94"/>
        <v>27060</v>
      </c>
    </row>
    <row r="252" spans="1:11" s="43" customFormat="1" ht="33" customHeight="1" x14ac:dyDescent="0.25">
      <c r="A252" s="75" t="s">
        <v>783</v>
      </c>
      <c r="B252" s="30" t="s">
        <v>50</v>
      </c>
      <c r="C252" s="28" t="s">
        <v>68</v>
      </c>
      <c r="D252" s="30" t="s">
        <v>91</v>
      </c>
      <c r="E252" s="221" t="s">
        <v>786</v>
      </c>
      <c r="F252" s="222" t="s">
        <v>359</v>
      </c>
      <c r="G252" s="223" t="s">
        <v>360</v>
      </c>
      <c r="H252" s="28"/>
      <c r="I252" s="397">
        <f t="shared" si="93"/>
        <v>35264</v>
      </c>
      <c r="J252" s="397">
        <f t="shared" si="94"/>
        <v>27060</v>
      </c>
      <c r="K252" s="397">
        <f t="shared" si="94"/>
        <v>27060</v>
      </c>
    </row>
    <row r="253" spans="1:11" s="43" customFormat="1" ht="48" customHeight="1" x14ac:dyDescent="0.25">
      <c r="A253" s="84" t="s">
        <v>784</v>
      </c>
      <c r="B253" s="625" t="s">
        <v>50</v>
      </c>
      <c r="C253" s="2" t="s">
        <v>68</v>
      </c>
      <c r="D253" s="625" t="s">
        <v>91</v>
      </c>
      <c r="E253" s="236" t="s">
        <v>787</v>
      </c>
      <c r="F253" s="237" t="s">
        <v>359</v>
      </c>
      <c r="G253" s="238" t="s">
        <v>360</v>
      </c>
      <c r="H253" s="2"/>
      <c r="I253" s="398">
        <f t="shared" si="93"/>
        <v>35264</v>
      </c>
      <c r="J253" s="398">
        <f t="shared" si="94"/>
        <v>27060</v>
      </c>
      <c r="K253" s="398">
        <f t="shared" si="94"/>
        <v>27060</v>
      </c>
    </row>
    <row r="254" spans="1:11" s="43" customFormat="1" ht="32.25" customHeight="1" x14ac:dyDescent="0.25">
      <c r="A254" s="84" t="s">
        <v>785</v>
      </c>
      <c r="B254" s="625" t="s">
        <v>50</v>
      </c>
      <c r="C254" s="2" t="s">
        <v>68</v>
      </c>
      <c r="D254" s="625" t="s">
        <v>91</v>
      </c>
      <c r="E254" s="236" t="s">
        <v>787</v>
      </c>
      <c r="F254" s="237" t="s">
        <v>10</v>
      </c>
      <c r="G254" s="345" t="s">
        <v>360</v>
      </c>
      <c r="H254" s="2"/>
      <c r="I254" s="398">
        <f t="shared" si="93"/>
        <v>35264</v>
      </c>
      <c r="J254" s="398">
        <f t="shared" si="94"/>
        <v>27060</v>
      </c>
      <c r="K254" s="398">
        <f t="shared" si="94"/>
        <v>27060</v>
      </c>
    </row>
    <row r="255" spans="1:11" s="43" customFormat="1" ht="17.25" customHeight="1" x14ac:dyDescent="0.25">
      <c r="A255" s="610" t="s">
        <v>789</v>
      </c>
      <c r="B255" s="625" t="s">
        <v>50</v>
      </c>
      <c r="C255" s="2" t="s">
        <v>68</v>
      </c>
      <c r="D255" s="625" t="s">
        <v>91</v>
      </c>
      <c r="E255" s="236" t="s">
        <v>787</v>
      </c>
      <c r="F255" s="237" t="s">
        <v>10</v>
      </c>
      <c r="G255" s="345" t="s">
        <v>788</v>
      </c>
      <c r="H255" s="2"/>
      <c r="I255" s="398">
        <f t="shared" si="93"/>
        <v>35264</v>
      </c>
      <c r="J255" s="398">
        <f t="shared" si="94"/>
        <v>27060</v>
      </c>
      <c r="K255" s="398">
        <f t="shared" si="94"/>
        <v>27060</v>
      </c>
    </row>
    <row r="256" spans="1:11" s="43" customFormat="1" ht="32.25" customHeight="1" x14ac:dyDescent="0.25">
      <c r="A256" s="84" t="s">
        <v>505</v>
      </c>
      <c r="B256" s="625" t="s">
        <v>50</v>
      </c>
      <c r="C256" s="2" t="s">
        <v>68</v>
      </c>
      <c r="D256" s="625" t="s">
        <v>91</v>
      </c>
      <c r="E256" s="236" t="s">
        <v>787</v>
      </c>
      <c r="F256" s="237" t="s">
        <v>10</v>
      </c>
      <c r="G256" s="345" t="s">
        <v>788</v>
      </c>
      <c r="H256" s="2" t="s">
        <v>16</v>
      </c>
      <c r="I256" s="400">
        <v>35264</v>
      </c>
      <c r="J256" s="400">
        <v>27060</v>
      </c>
      <c r="K256" s="400">
        <v>27060</v>
      </c>
    </row>
    <row r="257" spans="1:11" s="37" customFormat="1" ht="15.75" hidden="1" x14ac:dyDescent="0.25">
      <c r="A257" s="276" t="s">
        <v>27</v>
      </c>
      <c r="B257" s="19" t="s">
        <v>50</v>
      </c>
      <c r="C257" s="15" t="s">
        <v>29</v>
      </c>
      <c r="D257" s="19"/>
      <c r="E257" s="245"/>
      <c r="F257" s="246"/>
      <c r="G257" s="247"/>
      <c r="H257" s="15"/>
      <c r="I257" s="395">
        <f>SUM(+I258+I270)</f>
        <v>0</v>
      </c>
      <c r="J257" s="395">
        <f t="shared" ref="J257:K257" si="95">SUM(+J258+J270)</f>
        <v>0</v>
      </c>
      <c r="K257" s="395">
        <f t="shared" si="95"/>
        <v>0</v>
      </c>
    </row>
    <row r="258" spans="1:11" s="37" customFormat="1" ht="15.75" hidden="1" x14ac:dyDescent="0.25">
      <c r="A258" s="109" t="s">
        <v>533</v>
      </c>
      <c r="B258" s="26" t="s">
        <v>50</v>
      </c>
      <c r="C258" s="22" t="s">
        <v>29</v>
      </c>
      <c r="D258" s="22" t="s">
        <v>29</v>
      </c>
      <c r="E258" s="212"/>
      <c r="F258" s="213"/>
      <c r="G258" s="214"/>
      <c r="H258" s="22"/>
      <c r="I258" s="396">
        <f>SUM(I259+I265)</f>
        <v>0</v>
      </c>
      <c r="J258" s="396">
        <f t="shared" ref="J258:K258" si="96">SUM(J259+J265)</f>
        <v>0</v>
      </c>
      <c r="K258" s="396">
        <f t="shared" si="96"/>
        <v>0</v>
      </c>
    </row>
    <row r="259" spans="1:11" s="662" customFormat="1" ht="63" hidden="1" x14ac:dyDescent="0.25">
      <c r="A259" s="102" t="s">
        <v>140</v>
      </c>
      <c r="B259" s="30" t="s">
        <v>50</v>
      </c>
      <c r="C259" s="28" t="s">
        <v>29</v>
      </c>
      <c r="D259" s="28" t="s">
        <v>29</v>
      </c>
      <c r="E259" s="215" t="s">
        <v>432</v>
      </c>
      <c r="F259" s="216" t="s">
        <v>359</v>
      </c>
      <c r="G259" s="217" t="s">
        <v>360</v>
      </c>
      <c r="H259" s="28"/>
      <c r="I259" s="397">
        <f>SUM(I260)</f>
        <v>0</v>
      </c>
      <c r="J259" s="397">
        <f t="shared" ref="J259:K261" si="97">SUM(J260)</f>
        <v>0</v>
      </c>
      <c r="K259" s="397">
        <f t="shared" si="97"/>
        <v>0</v>
      </c>
    </row>
    <row r="260" spans="1:11" s="662" customFormat="1" ht="81" hidden="1" customHeight="1" x14ac:dyDescent="0.25">
      <c r="A260" s="105" t="s">
        <v>141</v>
      </c>
      <c r="B260" s="53" t="s">
        <v>50</v>
      </c>
      <c r="C260" s="44" t="s">
        <v>29</v>
      </c>
      <c r="D260" s="44" t="s">
        <v>29</v>
      </c>
      <c r="E260" s="254" t="s">
        <v>211</v>
      </c>
      <c r="F260" s="255" t="s">
        <v>359</v>
      </c>
      <c r="G260" s="256" t="s">
        <v>360</v>
      </c>
      <c r="H260" s="44"/>
      <c r="I260" s="398">
        <f>SUM(I261)</f>
        <v>0</v>
      </c>
      <c r="J260" s="398">
        <f t="shared" si="97"/>
        <v>0</v>
      </c>
      <c r="K260" s="398">
        <f t="shared" si="97"/>
        <v>0</v>
      </c>
    </row>
    <row r="261" spans="1:11" s="662" customFormat="1" ht="31.5" hidden="1" x14ac:dyDescent="0.25">
      <c r="A261" s="105" t="s">
        <v>433</v>
      </c>
      <c r="B261" s="53" t="s">
        <v>50</v>
      </c>
      <c r="C261" s="44" t="s">
        <v>29</v>
      </c>
      <c r="D261" s="44" t="s">
        <v>29</v>
      </c>
      <c r="E261" s="254" t="s">
        <v>211</v>
      </c>
      <c r="F261" s="255" t="s">
        <v>10</v>
      </c>
      <c r="G261" s="256" t="s">
        <v>360</v>
      </c>
      <c r="H261" s="44"/>
      <c r="I261" s="398">
        <f>SUM(I262)</f>
        <v>0</v>
      </c>
      <c r="J261" s="398">
        <f t="shared" si="97"/>
        <v>0</v>
      </c>
      <c r="K261" s="398">
        <f t="shared" si="97"/>
        <v>0</v>
      </c>
    </row>
    <row r="262" spans="1:11" s="662" customFormat="1" ht="15.75" hidden="1" x14ac:dyDescent="0.25">
      <c r="A262" s="61" t="s">
        <v>84</v>
      </c>
      <c r="B262" s="663" t="s">
        <v>50</v>
      </c>
      <c r="C262" s="44" t="s">
        <v>29</v>
      </c>
      <c r="D262" s="44" t="s">
        <v>29</v>
      </c>
      <c r="E262" s="254" t="s">
        <v>211</v>
      </c>
      <c r="F262" s="255" t="s">
        <v>10</v>
      </c>
      <c r="G262" s="256" t="s">
        <v>434</v>
      </c>
      <c r="H262" s="44"/>
      <c r="I262" s="398">
        <f>SUM(I263:I264)</f>
        <v>0</v>
      </c>
      <c r="J262" s="398">
        <f t="shared" ref="J262:K262" si="98">SUM(J263:J264)</f>
        <v>0</v>
      </c>
      <c r="K262" s="398">
        <f t="shared" si="98"/>
        <v>0</v>
      </c>
    </row>
    <row r="263" spans="1:11" s="662" customFormat="1" ht="31.5" hidden="1" x14ac:dyDescent="0.25">
      <c r="A263" s="543" t="s">
        <v>505</v>
      </c>
      <c r="B263" s="6" t="s">
        <v>50</v>
      </c>
      <c r="C263" s="44" t="s">
        <v>29</v>
      </c>
      <c r="D263" s="44" t="s">
        <v>29</v>
      </c>
      <c r="E263" s="254" t="s">
        <v>211</v>
      </c>
      <c r="F263" s="255" t="s">
        <v>10</v>
      </c>
      <c r="G263" s="256" t="s">
        <v>434</v>
      </c>
      <c r="H263" s="44" t="s">
        <v>16</v>
      </c>
      <c r="I263" s="400"/>
      <c r="J263" s="400"/>
      <c r="K263" s="400"/>
    </row>
    <row r="264" spans="1:11" s="662" customFormat="1" ht="15.75" hidden="1" x14ac:dyDescent="0.25">
      <c r="A264" s="61" t="s">
        <v>40</v>
      </c>
      <c r="B264" s="6" t="s">
        <v>50</v>
      </c>
      <c r="C264" s="44" t="s">
        <v>29</v>
      </c>
      <c r="D264" s="44" t="s">
        <v>29</v>
      </c>
      <c r="E264" s="254" t="s">
        <v>211</v>
      </c>
      <c r="F264" s="255" t="s">
        <v>10</v>
      </c>
      <c r="G264" s="256" t="s">
        <v>434</v>
      </c>
      <c r="H264" s="44" t="s">
        <v>39</v>
      </c>
      <c r="I264" s="400"/>
      <c r="J264" s="400"/>
      <c r="K264" s="400"/>
    </row>
    <row r="265" spans="1:11" s="64" customFormat="1" ht="47.25" hidden="1" x14ac:dyDescent="0.25">
      <c r="A265" s="102" t="s">
        <v>105</v>
      </c>
      <c r="B265" s="30" t="s">
        <v>50</v>
      </c>
      <c r="C265" s="28" t="s">
        <v>29</v>
      </c>
      <c r="D265" s="28" t="s">
        <v>29</v>
      </c>
      <c r="E265" s="215" t="s">
        <v>374</v>
      </c>
      <c r="F265" s="216" t="s">
        <v>359</v>
      </c>
      <c r="G265" s="217" t="s">
        <v>360</v>
      </c>
      <c r="H265" s="28"/>
      <c r="I265" s="397">
        <f>SUM(I266)</f>
        <v>0</v>
      </c>
      <c r="J265" s="397">
        <f t="shared" ref="J265:K268" si="99">SUM(J266)</f>
        <v>0</v>
      </c>
      <c r="K265" s="397">
        <f t="shared" si="99"/>
        <v>0</v>
      </c>
    </row>
    <row r="266" spans="1:11" s="64" customFormat="1" ht="63" hidden="1" x14ac:dyDescent="0.25">
      <c r="A266" s="103" t="s">
        <v>137</v>
      </c>
      <c r="B266" s="53" t="s">
        <v>50</v>
      </c>
      <c r="C266" s="35" t="s">
        <v>29</v>
      </c>
      <c r="D266" s="44" t="s">
        <v>29</v>
      </c>
      <c r="E266" s="254" t="s">
        <v>206</v>
      </c>
      <c r="F266" s="255" t="s">
        <v>359</v>
      </c>
      <c r="G266" s="256" t="s">
        <v>360</v>
      </c>
      <c r="H266" s="71"/>
      <c r="I266" s="401">
        <f>SUM(I267)</f>
        <v>0</v>
      </c>
      <c r="J266" s="401">
        <f t="shared" si="99"/>
        <v>0</v>
      </c>
      <c r="K266" s="401">
        <f t="shared" si="99"/>
        <v>0</v>
      </c>
    </row>
    <row r="267" spans="1:11" s="64" customFormat="1" ht="31.5" hidden="1" x14ac:dyDescent="0.25">
      <c r="A267" s="103" t="s">
        <v>429</v>
      </c>
      <c r="B267" s="53" t="s">
        <v>50</v>
      </c>
      <c r="C267" s="35" t="s">
        <v>29</v>
      </c>
      <c r="D267" s="44" t="s">
        <v>29</v>
      </c>
      <c r="E267" s="254" t="s">
        <v>206</v>
      </c>
      <c r="F267" s="255" t="s">
        <v>10</v>
      </c>
      <c r="G267" s="256" t="s">
        <v>360</v>
      </c>
      <c r="H267" s="71"/>
      <c r="I267" s="401">
        <f>SUM(I268)</f>
        <v>0</v>
      </c>
      <c r="J267" s="401">
        <f t="shared" si="99"/>
        <v>0</v>
      </c>
      <c r="K267" s="401">
        <f t="shared" si="99"/>
        <v>0</v>
      </c>
    </row>
    <row r="268" spans="1:11" s="37" customFormat="1" ht="31.5" hidden="1" x14ac:dyDescent="0.25">
      <c r="A268" s="104" t="s">
        <v>138</v>
      </c>
      <c r="B268" s="281" t="s">
        <v>50</v>
      </c>
      <c r="C268" s="35" t="s">
        <v>29</v>
      </c>
      <c r="D268" s="44" t="s">
        <v>29</v>
      </c>
      <c r="E268" s="254" t="s">
        <v>206</v>
      </c>
      <c r="F268" s="255" t="s">
        <v>10</v>
      </c>
      <c r="G268" s="256" t="s">
        <v>430</v>
      </c>
      <c r="H268" s="71"/>
      <c r="I268" s="401">
        <f>SUM(I269)</f>
        <v>0</v>
      </c>
      <c r="J268" s="401">
        <f t="shared" si="99"/>
        <v>0</v>
      </c>
      <c r="K268" s="401">
        <f t="shared" si="99"/>
        <v>0</v>
      </c>
    </row>
    <row r="269" spans="1:11" s="37" customFormat="1" ht="31.5" hidden="1" x14ac:dyDescent="0.25">
      <c r="A269" s="548" t="s">
        <v>505</v>
      </c>
      <c r="B269" s="281" t="s">
        <v>50</v>
      </c>
      <c r="C269" s="44" t="s">
        <v>29</v>
      </c>
      <c r="D269" s="44" t="s">
        <v>29</v>
      </c>
      <c r="E269" s="254" t="s">
        <v>206</v>
      </c>
      <c r="F269" s="255" t="s">
        <v>10</v>
      </c>
      <c r="G269" s="256" t="s">
        <v>430</v>
      </c>
      <c r="H269" s="71" t="s">
        <v>16</v>
      </c>
      <c r="I269" s="402"/>
      <c r="J269" s="402"/>
      <c r="K269" s="402"/>
    </row>
    <row r="270" spans="1:11" s="37" customFormat="1" ht="15.75" hidden="1" x14ac:dyDescent="0.25">
      <c r="A270" s="109" t="s">
        <v>31</v>
      </c>
      <c r="B270" s="26" t="s">
        <v>50</v>
      </c>
      <c r="C270" s="22" t="s">
        <v>29</v>
      </c>
      <c r="D270" s="22" t="s">
        <v>32</v>
      </c>
      <c r="E270" s="212"/>
      <c r="F270" s="213"/>
      <c r="G270" s="214"/>
      <c r="H270" s="22"/>
      <c r="I270" s="396">
        <f>SUM(I271)</f>
        <v>0</v>
      </c>
      <c r="J270" s="396">
        <f t="shared" ref="J270:K272" si="100">SUM(J271)</f>
        <v>0</v>
      </c>
      <c r="K270" s="396">
        <f t="shared" si="100"/>
        <v>0</v>
      </c>
    </row>
    <row r="271" spans="1:11" s="662" customFormat="1" ht="63" hidden="1" x14ac:dyDescent="0.25">
      <c r="A271" s="102" t="s">
        <v>140</v>
      </c>
      <c r="B271" s="30" t="s">
        <v>50</v>
      </c>
      <c r="C271" s="28" t="s">
        <v>29</v>
      </c>
      <c r="D271" s="28" t="s">
        <v>32</v>
      </c>
      <c r="E271" s="215" t="s">
        <v>432</v>
      </c>
      <c r="F271" s="216" t="s">
        <v>359</v>
      </c>
      <c r="G271" s="217" t="s">
        <v>360</v>
      </c>
      <c r="H271" s="28"/>
      <c r="I271" s="397">
        <f>SUM(I272)</f>
        <v>0</v>
      </c>
      <c r="J271" s="397">
        <f t="shared" si="100"/>
        <v>0</v>
      </c>
      <c r="K271" s="397">
        <f t="shared" si="100"/>
        <v>0</v>
      </c>
    </row>
    <row r="272" spans="1:11" s="662" customFormat="1" ht="78.75" hidden="1" x14ac:dyDescent="0.25">
      <c r="A272" s="103" t="s">
        <v>142</v>
      </c>
      <c r="B272" s="53" t="s">
        <v>50</v>
      </c>
      <c r="C272" s="44" t="s">
        <v>29</v>
      </c>
      <c r="D272" s="44" t="s">
        <v>32</v>
      </c>
      <c r="E272" s="254" t="s">
        <v>207</v>
      </c>
      <c r="F272" s="255" t="s">
        <v>359</v>
      </c>
      <c r="G272" s="256" t="s">
        <v>360</v>
      </c>
      <c r="H272" s="44"/>
      <c r="I272" s="398">
        <f>SUM(I273)</f>
        <v>0</v>
      </c>
      <c r="J272" s="398">
        <f t="shared" si="100"/>
        <v>0</v>
      </c>
      <c r="K272" s="398">
        <f t="shared" si="100"/>
        <v>0</v>
      </c>
    </row>
    <row r="273" spans="1:11" s="662" customFormat="1" ht="31.5" hidden="1" x14ac:dyDescent="0.25">
      <c r="A273" s="103" t="s">
        <v>435</v>
      </c>
      <c r="B273" s="53" t="s">
        <v>50</v>
      </c>
      <c r="C273" s="44" t="s">
        <v>29</v>
      </c>
      <c r="D273" s="44" t="s">
        <v>32</v>
      </c>
      <c r="E273" s="254" t="s">
        <v>207</v>
      </c>
      <c r="F273" s="255" t="s">
        <v>10</v>
      </c>
      <c r="G273" s="121" t="s">
        <v>360</v>
      </c>
      <c r="H273" s="44"/>
      <c r="I273" s="398">
        <f>SUM(I274+I276+I278)</f>
        <v>0</v>
      </c>
      <c r="J273" s="398">
        <f t="shared" ref="J273:K273" si="101">SUM(J274+J276+J278)</f>
        <v>0</v>
      </c>
      <c r="K273" s="398">
        <f t="shared" si="101"/>
        <v>0</v>
      </c>
    </row>
    <row r="274" spans="1:11" s="662" customFormat="1" ht="15.75" hidden="1" x14ac:dyDescent="0.25">
      <c r="A274" s="103" t="s">
        <v>516</v>
      </c>
      <c r="B274" s="53" t="s">
        <v>50</v>
      </c>
      <c r="C274" s="44" t="s">
        <v>29</v>
      </c>
      <c r="D274" s="44" t="s">
        <v>32</v>
      </c>
      <c r="E274" s="254" t="s">
        <v>207</v>
      </c>
      <c r="F274" s="255" t="s">
        <v>10</v>
      </c>
      <c r="G274" s="256" t="s">
        <v>515</v>
      </c>
      <c r="H274" s="44"/>
      <c r="I274" s="398">
        <f>SUM(I275)</f>
        <v>0</v>
      </c>
      <c r="J274" s="398">
        <f t="shared" ref="J274:K274" si="102">SUM(J275)</f>
        <v>0</v>
      </c>
      <c r="K274" s="398">
        <f t="shared" si="102"/>
        <v>0</v>
      </c>
    </row>
    <row r="275" spans="1:11" s="662" customFormat="1" ht="15.75" hidden="1" x14ac:dyDescent="0.25">
      <c r="A275" s="61" t="s">
        <v>40</v>
      </c>
      <c r="B275" s="53" t="s">
        <v>50</v>
      </c>
      <c r="C275" s="44" t="s">
        <v>29</v>
      </c>
      <c r="D275" s="44" t="s">
        <v>32</v>
      </c>
      <c r="E275" s="254" t="s">
        <v>207</v>
      </c>
      <c r="F275" s="255" t="s">
        <v>10</v>
      </c>
      <c r="G275" s="256" t="s">
        <v>515</v>
      </c>
      <c r="H275" s="44" t="s">
        <v>39</v>
      </c>
      <c r="I275" s="400"/>
      <c r="J275" s="400"/>
      <c r="K275" s="400"/>
    </row>
    <row r="276" spans="1:11" s="662" customFormat="1" ht="31.5" hidden="1" x14ac:dyDescent="0.25">
      <c r="A276" s="101" t="s">
        <v>436</v>
      </c>
      <c r="B276" s="663" t="s">
        <v>50</v>
      </c>
      <c r="C276" s="2" t="s">
        <v>29</v>
      </c>
      <c r="D276" s="44" t="s">
        <v>32</v>
      </c>
      <c r="E276" s="254" t="s">
        <v>207</v>
      </c>
      <c r="F276" s="219" t="s">
        <v>10</v>
      </c>
      <c r="G276" s="220" t="s">
        <v>437</v>
      </c>
      <c r="H276" s="2"/>
      <c r="I276" s="398">
        <f>SUM(I277:I277)</f>
        <v>0</v>
      </c>
      <c r="J276" s="398">
        <f t="shared" ref="J276:K276" si="103">SUM(J277:J277)</f>
        <v>0</v>
      </c>
      <c r="K276" s="398">
        <f t="shared" si="103"/>
        <v>0</v>
      </c>
    </row>
    <row r="277" spans="1:11" s="662" customFormat="1" ht="15.75" hidden="1" x14ac:dyDescent="0.25">
      <c r="A277" s="61" t="s">
        <v>40</v>
      </c>
      <c r="B277" s="663" t="s">
        <v>50</v>
      </c>
      <c r="C277" s="2" t="s">
        <v>29</v>
      </c>
      <c r="D277" s="44" t="s">
        <v>32</v>
      </c>
      <c r="E277" s="254" t="s">
        <v>207</v>
      </c>
      <c r="F277" s="219" t="s">
        <v>10</v>
      </c>
      <c r="G277" s="220" t="s">
        <v>437</v>
      </c>
      <c r="H277" s="2" t="s">
        <v>39</v>
      </c>
      <c r="I277" s="400"/>
      <c r="J277" s="400"/>
      <c r="K277" s="400"/>
    </row>
    <row r="278" spans="1:11" s="662" customFormat="1" ht="15.75" hidden="1" x14ac:dyDescent="0.25">
      <c r="A278" s="61" t="s">
        <v>514</v>
      </c>
      <c r="B278" s="663" t="s">
        <v>50</v>
      </c>
      <c r="C278" s="2" t="s">
        <v>29</v>
      </c>
      <c r="D278" s="44" t="s">
        <v>32</v>
      </c>
      <c r="E278" s="254" t="s">
        <v>207</v>
      </c>
      <c r="F278" s="219" t="s">
        <v>10</v>
      </c>
      <c r="G278" s="220" t="s">
        <v>517</v>
      </c>
      <c r="H278" s="2"/>
      <c r="I278" s="398">
        <f>SUM(I279)</f>
        <v>0</v>
      </c>
      <c r="J278" s="398">
        <f t="shared" ref="J278:K278" si="104">SUM(J279)</f>
        <v>0</v>
      </c>
      <c r="K278" s="398">
        <f t="shared" si="104"/>
        <v>0</v>
      </c>
    </row>
    <row r="279" spans="1:11" s="662" customFormat="1" ht="31.5" hidden="1" x14ac:dyDescent="0.25">
      <c r="A279" s="543" t="s">
        <v>505</v>
      </c>
      <c r="B279" s="663" t="s">
        <v>50</v>
      </c>
      <c r="C279" s="2" t="s">
        <v>29</v>
      </c>
      <c r="D279" s="44" t="s">
        <v>32</v>
      </c>
      <c r="E279" s="254" t="s">
        <v>207</v>
      </c>
      <c r="F279" s="219" t="s">
        <v>10</v>
      </c>
      <c r="G279" s="220" t="s">
        <v>517</v>
      </c>
      <c r="H279" s="2" t="s">
        <v>16</v>
      </c>
      <c r="I279" s="400"/>
      <c r="J279" s="400"/>
      <c r="K279" s="400"/>
    </row>
    <row r="280" spans="1:11" s="662" customFormat="1" ht="15.75" x14ac:dyDescent="0.25">
      <c r="A280" s="113" t="s">
        <v>33</v>
      </c>
      <c r="B280" s="19" t="s">
        <v>50</v>
      </c>
      <c r="C280" s="15" t="s">
        <v>35</v>
      </c>
      <c r="D280" s="15"/>
      <c r="E280" s="209"/>
      <c r="F280" s="210"/>
      <c r="G280" s="211"/>
      <c r="H280" s="15"/>
      <c r="I280" s="395">
        <f>SUM(I281+I333)</f>
        <v>21797439</v>
      </c>
      <c r="J280" s="395">
        <f>SUM(J281+J333)</f>
        <v>25835598</v>
      </c>
      <c r="K280" s="395">
        <f>SUM(K281+K333)</f>
        <v>25835598</v>
      </c>
    </row>
    <row r="281" spans="1:11" s="662" customFormat="1" ht="15.75" x14ac:dyDescent="0.25">
      <c r="A281" s="109" t="s">
        <v>34</v>
      </c>
      <c r="B281" s="26" t="s">
        <v>50</v>
      </c>
      <c r="C281" s="22" t="s">
        <v>35</v>
      </c>
      <c r="D281" s="22" t="s">
        <v>10</v>
      </c>
      <c r="E281" s="212"/>
      <c r="F281" s="213"/>
      <c r="G281" s="214"/>
      <c r="H281" s="22"/>
      <c r="I281" s="396">
        <f>SUM(I282+I323+I328+I318)</f>
        <v>21797439</v>
      </c>
      <c r="J281" s="396">
        <f>SUM(J282+J323+J328+J318)</f>
        <v>25835598</v>
      </c>
      <c r="K281" s="396">
        <f>SUM(K282+K323+K328+K318)</f>
        <v>25835598</v>
      </c>
    </row>
    <row r="282" spans="1:11" s="662" customFormat="1" ht="31.5" x14ac:dyDescent="0.25">
      <c r="A282" s="99" t="s">
        <v>139</v>
      </c>
      <c r="B282" s="30" t="s">
        <v>50</v>
      </c>
      <c r="C282" s="28" t="s">
        <v>35</v>
      </c>
      <c r="D282" s="28" t="s">
        <v>10</v>
      </c>
      <c r="E282" s="215" t="s">
        <v>209</v>
      </c>
      <c r="F282" s="216" t="s">
        <v>359</v>
      </c>
      <c r="G282" s="217" t="s">
        <v>360</v>
      </c>
      <c r="H282" s="31"/>
      <c r="I282" s="397">
        <f>SUM(I283,I303)</f>
        <v>21754639</v>
      </c>
      <c r="J282" s="397">
        <f>SUM(J283,J303)</f>
        <v>25798385</v>
      </c>
      <c r="K282" s="397">
        <f>SUM(K283,K303)</f>
        <v>25798385</v>
      </c>
    </row>
    <row r="283" spans="1:11" s="662" customFormat="1" ht="48" customHeight="1" x14ac:dyDescent="0.25">
      <c r="A283" s="101" t="s">
        <v>145</v>
      </c>
      <c r="B283" s="663" t="s">
        <v>50</v>
      </c>
      <c r="C283" s="2" t="s">
        <v>35</v>
      </c>
      <c r="D283" s="2" t="s">
        <v>10</v>
      </c>
      <c r="E283" s="218" t="s">
        <v>212</v>
      </c>
      <c r="F283" s="219" t="s">
        <v>359</v>
      </c>
      <c r="G283" s="220" t="s">
        <v>360</v>
      </c>
      <c r="H283" s="2"/>
      <c r="I283" s="398">
        <f>SUM(I284+I300)</f>
        <v>13942442</v>
      </c>
      <c r="J283" s="398">
        <f t="shared" ref="J283:K283" si="105">SUM(J284+J300)</f>
        <v>15794992</v>
      </c>
      <c r="K283" s="398">
        <f t="shared" si="105"/>
        <v>15794992</v>
      </c>
    </row>
    <row r="284" spans="1:11" s="662" customFormat="1" ht="31.5" x14ac:dyDescent="0.25">
      <c r="A284" s="101" t="s">
        <v>440</v>
      </c>
      <c r="B284" s="663" t="s">
        <v>50</v>
      </c>
      <c r="C284" s="2" t="s">
        <v>35</v>
      </c>
      <c r="D284" s="2" t="s">
        <v>10</v>
      </c>
      <c r="E284" s="218" t="s">
        <v>212</v>
      </c>
      <c r="F284" s="219" t="s">
        <v>10</v>
      </c>
      <c r="G284" s="220" t="s">
        <v>360</v>
      </c>
      <c r="H284" s="2"/>
      <c r="I284" s="398">
        <f>SUM(I285+I289+I291+I293+I295)</f>
        <v>13942442</v>
      </c>
      <c r="J284" s="398">
        <f t="shared" ref="J284:K284" si="106">SUM(J285+J289+J291+J293+J295)</f>
        <v>15794992</v>
      </c>
      <c r="K284" s="398">
        <f t="shared" si="106"/>
        <v>15794992</v>
      </c>
    </row>
    <row r="285" spans="1:11" s="662" customFormat="1" ht="63" x14ac:dyDescent="0.25">
      <c r="A285" s="610" t="s">
        <v>745</v>
      </c>
      <c r="B285" s="663" t="s">
        <v>50</v>
      </c>
      <c r="C285" s="2" t="s">
        <v>35</v>
      </c>
      <c r="D285" s="2" t="s">
        <v>10</v>
      </c>
      <c r="E285" s="218" t="s">
        <v>212</v>
      </c>
      <c r="F285" s="219" t="s">
        <v>10</v>
      </c>
      <c r="G285" s="220" t="s">
        <v>744</v>
      </c>
      <c r="H285" s="2"/>
      <c r="I285" s="398">
        <f>SUM(I286:I288)</f>
        <v>645618</v>
      </c>
      <c r="J285" s="398">
        <f t="shared" ref="J285:K285" si="107">SUM(J286:J288)</f>
        <v>1273441</v>
      </c>
      <c r="K285" s="398">
        <f t="shared" si="107"/>
        <v>1273441</v>
      </c>
    </row>
    <row r="286" spans="1:11" s="662" customFormat="1" ht="63" x14ac:dyDescent="0.25">
      <c r="A286" s="101" t="s">
        <v>75</v>
      </c>
      <c r="B286" s="663" t="s">
        <v>50</v>
      </c>
      <c r="C286" s="2" t="s">
        <v>35</v>
      </c>
      <c r="D286" s="2" t="s">
        <v>10</v>
      </c>
      <c r="E286" s="218" t="s">
        <v>212</v>
      </c>
      <c r="F286" s="219" t="s">
        <v>10</v>
      </c>
      <c r="G286" s="220" t="s">
        <v>744</v>
      </c>
      <c r="H286" s="2" t="s">
        <v>13</v>
      </c>
      <c r="I286" s="400">
        <v>576856</v>
      </c>
      <c r="J286" s="400">
        <v>1082400</v>
      </c>
      <c r="K286" s="400">
        <v>1082400</v>
      </c>
    </row>
    <row r="287" spans="1:11" s="662" customFormat="1" ht="31.5" hidden="1" x14ac:dyDescent="0.25">
      <c r="A287" s="543" t="s">
        <v>505</v>
      </c>
      <c r="B287" s="663" t="s">
        <v>50</v>
      </c>
      <c r="C287" s="2" t="s">
        <v>35</v>
      </c>
      <c r="D287" s="2" t="s">
        <v>10</v>
      </c>
      <c r="E287" s="218" t="s">
        <v>212</v>
      </c>
      <c r="F287" s="219" t="s">
        <v>10</v>
      </c>
      <c r="G287" s="220" t="s">
        <v>744</v>
      </c>
      <c r="H287" s="2" t="s">
        <v>16</v>
      </c>
      <c r="I287" s="400"/>
      <c r="J287" s="400"/>
      <c r="K287" s="400"/>
    </row>
    <row r="288" spans="1:11" s="662" customFormat="1" ht="15.75" x14ac:dyDescent="0.25">
      <c r="A288" s="61" t="s">
        <v>40</v>
      </c>
      <c r="B288" s="663" t="s">
        <v>50</v>
      </c>
      <c r="C288" s="2" t="s">
        <v>35</v>
      </c>
      <c r="D288" s="2" t="s">
        <v>10</v>
      </c>
      <c r="E288" s="218" t="s">
        <v>212</v>
      </c>
      <c r="F288" s="219" t="s">
        <v>10</v>
      </c>
      <c r="G288" s="220" t="s">
        <v>744</v>
      </c>
      <c r="H288" s="2" t="s">
        <v>39</v>
      </c>
      <c r="I288" s="400">
        <v>68762</v>
      </c>
      <c r="J288" s="400">
        <v>191041</v>
      </c>
      <c r="K288" s="400">
        <v>191041</v>
      </c>
    </row>
    <row r="289" spans="1:11" s="662" customFormat="1" ht="31.5" x14ac:dyDescent="0.25">
      <c r="A289" s="61" t="s">
        <v>852</v>
      </c>
      <c r="B289" s="663" t="s">
        <v>50</v>
      </c>
      <c r="C289" s="2" t="s">
        <v>35</v>
      </c>
      <c r="D289" s="2" t="s">
        <v>10</v>
      </c>
      <c r="E289" s="218" t="s">
        <v>212</v>
      </c>
      <c r="F289" s="219" t="s">
        <v>10</v>
      </c>
      <c r="G289" s="220" t="s">
        <v>851</v>
      </c>
      <c r="H289" s="2"/>
      <c r="I289" s="398">
        <f>SUM(I290)</f>
        <v>3349878</v>
      </c>
      <c r="J289" s="398">
        <f t="shared" ref="J289:K289" si="108">SUM(J290)</f>
        <v>0</v>
      </c>
      <c r="K289" s="398">
        <f t="shared" si="108"/>
        <v>0</v>
      </c>
    </row>
    <row r="290" spans="1:11" s="662" customFormat="1" ht="63" x14ac:dyDescent="0.25">
      <c r="A290" s="101" t="s">
        <v>75</v>
      </c>
      <c r="B290" s="663" t="s">
        <v>50</v>
      </c>
      <c r="C290" s="2" t="s">
        <v>35</v>
      </c>
      <c r="D290" s="2" t="s">
        <v>10</v>
      </c>
      <c r="E290" s="218" t="s">
        <v>212</v>
      </c>
      <c r="F290" s="219" t="s">
        <v>10</v>
      </c>
      <c r="G290" s="220" t="s">
        <v>851</v>
      </c>
      <c r="H290" s="2" t="s">
        <v>13</v>
      </c>
      <c r="I290" s="400">
        <v>3349878</v>
      </c>
      <c r="J290" s="400"/>
      <c r="K290" s="400"/>
    </row>
    <row r="291" spans="1:11" s="662" customFormat="1" ht="47.25" x14ac:dyDescent="0.25">
      <c r="A291" s="101" t="s">
        <v>558</v>
      </c>
      <c r="B291" s="663" t="s">
        <v>50</v>
      </c>
      <c r="C291" s="2" t="s">
        <v>35</v>
      </c>
      <c r="D291" s="2" t="s">
        <v>10</v>
      </c>
      <c r="E291" s="218" t="s">
        <v>212</v>
      </c>
      <c r="F291" s="219" t="s">
        <v>10</v>
      </c>
      <c r="G291" s="220" t="s">
        <v>557</v>
      </c>
      <c r="H291" s="2"/>
      <c r="I291" s="398">
        <f>SUM(I292)</f>
        <v>0</v>
      </c>
      <c r="J291" s="398">
        <f t="shared" ref="J291:K291" si="109">SUM(J292)</f>
        <v>40000</v>
      </c>
      <c r="K291" s="398">
        <f t="shared" si="109"/>
        <v>40000</v>
      </c>
    </row>
    <row r="292" spans="1:11" s="662" customFormat="1" ht="31.5" x14ac:dyDescent="0.25">
      <c r="A292" s="543" t="s">
        <v>505</v>
      </c>
      <c r="B292" s="663" t="s">
        <v>50</v>
      </c>
      <c r="C292" s="2" t="s">
        <v>35</v>
      </c>
      <c r="D292" s="2" t="s">
        <v>10</v>
      </c>
      <c r="E292" s="218" t="s">
        <v>212</v>
      </c>
      <c r="F292" s="219" t="s">
        <v>10</v>
      </c>
      <c r="G292" s="220" t="s">
        <v>557</v>
      </c>
      <c r="H292" s="2" t="s">
        <v>16</v>
      </c>
      <c r="I292" s="400"/>
      <c r="J292" s="400">
        <v>40000</v>
      </c>
      <c r="K292" s="400">
        <v>40000</v>
      </c>
    </row>
    <row r="293" spans="1:11" s="662" customFormat="1" ht="31.5" x14ac:dyDescent="0.25">
      <c r="A293" s="655" t="s">
        <v>854</v>
      </c>
      <c r="B293" s="663" t="s">
        <v>50</v>
      </c>
      <c r="C293" s="2" t="s">
        <v>35</v>
      </c>
      <c r="D293" s="2" t="s">
        <v>10</v>
      </c>
      <c r="E293" s="218" t="s">
        <v>212</v>
      </c>
      <c r="F293" s="219" t="s">
        <v>10</v>
      </c>
      <c r="G293" s="220" t="s">
        <v>853</v>
      </c>
      <c r="H293" s="2"/>
      <c r="I293" s="398">
        <f>SUM(I294)</f>
        <v>9419419</v>
      </c>
      <c r="J293" s="398">
        <f t="shared" ref="J293:K293" si="110">SUM(J294)</f>
        <v>13808240</v>
      </c>
      <c r="K293" s="398">
        <f t="shared" si="110"/>
        <v>13808240</v>
      </c>
    </row>
    <row r="294" spans="1:11" s="662" customFormat="1" ht="63" x14ac:dyDescent="0.25">
      <c r="A294" s="101" t="s">
        <v>75</v>
      </c>
      <c r="B294" s="663" t="s">
        <v>50</v>
      </c>
      <c r="C294" s="2" t="s">
        <v>35</v>
      </c>
      <c r="D294" s="2" t="s">
        <v>10</v>
      </c>
      <c r="E294" s="218" t="s">
        <v>212</v>
      </c>
      <c r="F294" s="219" t="s">
        <v>10</v>
      </c>
      <c r="G294" s="220" t="s">
        <v>853</v>
      </c>
      <c r="H294" s="2" t="s">
        <v>13</v>
      </c>
      <c r="I294" s="400">
        <v>9419419</v>
      </c>
      <c r="J294" s="400">
        <v>13808240</v>
      </c>
      <c r="K294" s="400">
        <v>13808240</v>
      </c>
    </row>
    <row r="295" spans="1:11" s="662" customFormat="1" ht="31.5" x14ac:dyDescent="0.25">
      <c r="A295" s="61" t="s">
        <v>83</v>
      </c>
      <c r="B295" s="663" t="s">
        <v>50</v>
      </c>
      <c r="C295" s="2" t="s">
        <v>35</v>
      </c>
      <c r="D295" s="2" t="s">
        <v>10</v>
      </c>
      <c r="E295" s="218" t="s">
        <v>212</v>
      </c>
      <c r="F295" s="219" t="s">
        <v>10</v>
      </c>
      <c r="G295" s="220" t="s">
        <v>391</v>
      </c>
      <c r="H295" s="2"/>
      <c r="I295" s="398">
        <f>SUM(I296:I297)</f>
        <v>527527</v>
      </c>
      <c r="J295" s="398">
        <f t="shared" ref="J295:K295" si="111">SUM(J296:J297)</f>
        <v>673311</v>
      </c>
      <c r="K295" s="398">
        <f t="shared" si="111"/>
        <v>673311</v>
      </c>
    </row>
    <row r="296" spans="1:11" s="662" customFormat="1" ht="31.5" x14ac:dyDescent="0.25">
      <c r="A296" s="543" t="s">
        <v>505</v>
      </c>
      <c r="B296" s="6" t="s">
        <v>50</v>
      </c>
      <c r="C296" s="2" t="s">
        <v>35</v>
      </c>
      <c r="D296" s="2" t="s">
        <v>10</v>
      </c>
      <c r="E296" s="218" t="s">
        <v>212</v>
      </c>
      <c r="F296" s="219" t="s">
        <v>10</v>
      </c>
      <c r="G296" s="220" t="s">
        <v>391</v>
      </c>
      <c r="H296" s="2" t="s">
        <v>16</v>
      </c>
      <c r="I296" s="400">
        <v>511130</v>
      </c>
      <c r="J296" s="400">
        <v>641277</v>
      </c>
      <c r="K296" s="400">
        <v>641277</v>
      </c>
    </row>
    <row r="297" spans="1:11" s="662" customFormat="1" ht="15.75" x14ac:dyDescent="0.25">
      <c r="A297" s="61" t="s">
        <v>18</v>
      </c>
      <c r="B297" s="663" t="s">
        <v>50</v>
      </c>
      <c r="C297" s="2" t="s">
        <v>35</v>
      </c>
      <c r="D297" s="2" t="s">
        <v>10</v>
      </c>
      <c r="E297" s="218" t="s">
        <v>212</v>
      </c>
      <c r="F297" s="219" t="s">
        <v>10</v>
      </c>
      <c r="G297" s="220" t="s">
        <v>391</v>
      </c>
      <c r="H297" s="2" t="s">
        <v>17</v>
      </c>
      <c r="I297" s="400">
        <v>16397</v>
      </c>
      <c r="J297" s="400">
        <v>32034</v>
      </c>
      <c r="K297" s="400">
        <v>32034</v>
      </c>
    </row>
    <row r="298" spans="1:11" s="662" customFormat="1" ht="15.75" hidden="1" x14ac:dyDescent="0.25">
      <c r="A298" s="61" t="s">
        <v>93</v>
      </c>
      <c r="B298" s="663" t="s">
        <v>50</v>
      </c>
      <c r="C298" s="2" t="s">
        <v>35</v>
      </c>
      <c r="D298" s="2" t="s">
        <v>10</v>
      </c>
      <c r="E298" s="218" t="s">
        <v>212</v>
      </c>
      <c r="F298" s="219" t="s">
        <v>10</v>
      </c>
      <c r="G298" s="220" t="s">
        <v>382</v>
      </c>
      <c r="H298" s="2"/>
      <c r="I298" s="398">
        <f>SUM(I299)</f>
        <v>0</v>
      </c>
      <c r="J298" s="398">
        <f t="shared" ref="J298:K298" si="112">SUM(J299)</f>
        <v>0</v>
      </c>
      <c r="K298" s="398">
        <f t="shared" si="112"/>
        <v>0</v>
      </c>
    </row>
    <row r="299" spans="1:11" s="662" customFormat="1" ht="31.5" hidden="1" x14ac:dyDescent="0.25">
      <c r="A299" s="550" t="s">
        <v>505</v>
      </c>
      <c r="B299" s="663" t="s">
        <v>50</v>
      </c>
      <c r="C299" s="2" t="s">
        <v>35</v>
      </c>
      <c r="D299" s="2" t="s">
        <v>10</v>
      </c>
      <c r="E299" s="218" t="s">
        <v>212</v>
      </c>
      <c r="F299" s="219" t="s">
        <v>10</v>
      </c>
      <c r="G299" s="220" t="s">
        <v>382</v>
      </c>
      <c r="H299" s="2" t="s">
        <v>16</v>
      </c>
      <c r="I299" s="400"/>
      <c r="J299" s="400"/>
      <c r="K299" s="400"/>
    </row>
    <row r="300" spans="1:11" s="665" customFormat="1" ht="15.75" hidden="1" x14ac:dyDescent="0.25">
      <c r="A300" s="7" t="s">
        <v>873</v>
      </c>
      <c r="B300" s="666" t="s">
        <v>50</v>
      </c>
      <c r="C300" s="2" t="s">
        <v>35</v>
      </c>
      <c r="D300" s="2" t="s">
        <v>10</v>
      </c>
      <c r="E300" s="218" t="s">
        <v>212</v>
      </c>
      <c r="F300" s="219" t="s">
        <v>871</v>
      </c>
      <c r="G300" s="266" t="s">
        <v>872</v>
      </c>
      <c r="H300" s="2"/>
      <c r="I300" s="398">
        <f>SUM(I301)</f>
        <v>0</v>
      </c>
      <c r="J300" s="398">
        <f t="shared" ref="J300:K301" si="113">SUM(J301)</f>
        <v>0</v>
      </c>
      <c r="K300" s="398">
        <f t="shared" si="113"/>
        <v>0</v>
      </c>
    </row>
    <row r="301" spans="1:11" s="665" customFormat="1" ht="31.5" hidden="1" x14ac:dyDescent="0.25">
      <c r="A301" s="7" t="s">
        <v>874</v>
      </c>
      <c r="B301" s="666" t="s">
        <v>50</v>
      </c>
      <c r="C301" s="2" t="s">
        <v>35</v>
      </c>
      <c r="D301" s="2" t="s">
        <v>10</v>
      </c>
      <c r="E301" s="218" t="s">
        <v>212</v>
      </c>
      <c r="F301" s="219" t="s">
        <v>871</v>
      </c>
      <c r="G301" s="266" t="s">
        <v>872</v>
      </c>
      <c r="H301" s="2"/>
      <c r="I301" s="398">
        <f>SUM(I302)</f>
        <v>0</v>
      </c>
      <c r="J301" s="398">
        <f t="shared" si="113"/>
        <v>0</v>
      </c>
      <c r="K301" s="398">
        <f t="shared" si="113"/>
        <v>0</v>
      </c>
    </row>
    <row r="302" spans="1:11" s="665" customFormat="1" ht="31.5" hidden="1" x14ac:dyDescent="0.25">
      <c r="A302" s="543" t="s">
        <v>505</v>
      </c>
      <c r="B302" s="666" t="s">
        <v>50</v>
      </c>
      <c r="C302" s="2" t="s">
        <v>35</v>
      </c>
      <c r="D302" s="2" t="s">
        <v>10</v>
      </c>
      <c r="E302" s="218" t="s">
        <v>212</v>
      </c>
      <c r="F302" s="219" t="s">
        <v>871</v>
      </c>
      <c r="G302" s="266" t="s">
        <v>872</v>
      </c>
      <c r="H302" s="2" t="s">
        <v>16</v>
      </c>
      <c r="I302" s="400"/>
      <c r="J302" s="400"/>
      <c r="K302" s="400"/>
    </row>
    <row r="303" spans="1:11" s="662" customFormat="1" ht="48" customHeight="1" x14ac:dyDescent="0.25">
      <c r="A303" s="61" t="s">
        <v>146</v>
      </c>
      <c r="B303" s="663" t="s">
        <v>50</v>
      </c>
      <c r="C303" s="2" t="s">
        <v>35</v>
      </c>
      <c r="D303" s="2" t="s">
        <v>10</v>
      </c>
      <c r="E303" s="218" t="s">
        <v>441</v>
      </c>
      <c r="F303" s="219" t="s">
        <v>359</v>
      </c>
      <c r="G303" s="220" t="s">
        <v>360</v>
      </c>
      <c r="H303" s="2"/>
      <c r="I303" s="398">
        <f>SUM(I304)</f>
        <v>7812197</v>
      </c>
      <c r="J303" s="398">
        <f t="shared" ref="J303:K303" si="114">SUM(J304)</f>
        <v>10003393</v>
      </c>
      <c r="K303" s="398">
        <f t="shared" si="114"/>
        <v>10003393</v>
      </c>
    </row>
    <row r="304" spans="1:11" s="662" customFormat="1" ht="15.75" x14ac:dyDescent="0.25">
      <c r="A304" s="61" t="s">
        <v>442</v>
      </c>
      <c r="B304" s="663" t="s">
        <v>50</v>
      </c>
      <c r="C304" s="2" t="s">
        <v>35</v>
      </c>
      <c r="D304" s="2" t="s">
        <v>10</v>
      </c>
      <c r="E304" s="218" t="s">
        <v>213</v>
      </c>
      <c r="F304" s="219" t="s">
        <v>10</v>
      </c>
      <c r="G304" s="220" t="s">
        <v>360</v>
      </c>
      <c r="H304" s="2"/>
      <c r="I304" s="398">
        <f>SUM(I315+I309+I305+I311+I313)</f>
        <v>7812197</v>
      </c>
      <c r="J304" s="398">
        <f t="shared" ref="J304:K304" si="115">SUM(J315+J309+J305+J311+J313)</f>
        <v>10003393</v>
      </c>
      <c r="K304" s="398">
        <f t="shared" si="115"/>
        <v>10003393</v>
      </c>
    </row>
    <row r="305" spans="1:11" s="662" customFormat="1" ht="63" x14ac:dyDescent="0.25">
      <c r="A305" s="610" t="s">
        <v>745</v>
      </c>
      <c r="B305" s="663" t="s">
        <v>50</v>
      </c>
      <c r="C305" s="2" t="s">
        <v>35</v>
      </c>
      <c r="D305" s="2" t="s">
        <v>10</v>
      </c>
      <c r="E305" s="218" t="s">
        <v>213</v>
      </c>
      <c r="F305" s="219" t="s">
        <v>10</v>
      </c>
      <c r="G305" s="220" t="s">
        <v>744</v>
      </c>
      <c r="H305" s="2"/>
      <c r="I305" s="398">
        <f>SUM(I306:I308)</f>
        <v>507023</v>
      </c>
      <c r="J305" s="398">
        <f t="shared" ref="J305:K305" si="116">SUM(J306:J308)</f>
        <v>871200</v>
      </c>
      <c r="K305" s="398">
        <f t="shared" si="116"/>
        <v>871200</v>
      </c>
    </row>
    <row r="306" spans="1:11" s="662" customFormat="1" ht="63" x14ac:dyDescent="0.25">
      <c r="A306" s="101" t="s">
        <v>75</v>
      </c>
      <c r="B306" s="663" t="s">
        <v>50</v>
      </c>
      <c r="C306" s="2" t="s">
        <v>35</v>
      </c>
      <c r="D306" s="2" t="s">
        <v>10</v>
      </c>
      <c r="E306" s="218" t="s">
        <v>213</v>
      </c>
      <c r="F306" s="219" t="s">
        <v>10</v>
      </c>
      <c r="G306" s="220" t="s">
        <v>744</v>
      </c>
      <c r="H306" s="2" t="s">
        <v>13</v>
      </c>
      <c r="I306" s="400">
        <v>383823</v>
      </c>
      <c r="J306" s="400">
        <v>660000</v>
      </c>
      <c r="K306" s="400">
        <v>660000</v>
      </c>
    </row>
    <row r="307" spans="1:11" s="662" customFormat="1" ht="31.5" hidden="1" x14ac:dyDescent="0.25">
      <c r="A307" s="543" t="s">
        <v>505</v>
      </c>
      <c r="B307" s="663" t="s">
        <v>50</v>
      </c>
      <c r="C307" s="2" t="s">
        <v>35</v>
      </c>
      <c r="D307" s="2" t="s">
        <v>10</v>
      </c>
      <c r="E307" s="218" t="s">
        <v>213</v>
      </c>
      <c r="F307" s="219" t="s">
        <v>10</v>
      </c>
      <c r="G307" s="220" t="s">
        <v>744</v>
      </c>
      <c r="H307" s="2" t="s">
        <v>16</v>
      </c>
      <c r="I307" s="400"/>
      <c r="J307" s="400"/>
      <c r="K307" s="400"/>
    </row>
    <row r="308" spans="1:11" s="662" customFormat="1" ht="15.75" x14ac:dyDescent="0.25">
      <c r="A308" s="61" t="s">
        <v>40</v>
      </c>
      <c r="B308" s="663" t="s">
        <v>50</v>
      </c>
      <c r="C308" s="2" t="s">
        <v>35</v>
      </c>
      <c r="D308" s="2" t="s">
        <v>10</v>
      </c>
      <c r="E308" s="218" t="s">
        <v>213</v>
      </c>
      <c r="F308" s="219" t="s">
        <v>10</v>
      </c>
      <c r="G308" s="220" t="s">
        <v>744</v>
      </c>
      <c r="H308" s="2" t="s">
        <v>39</v>
      </c>
      <c r="I308" s="400">
        <v>123200</v>
      </c>
      <c r="J308" s="400">
        <v>211200</v>
      </c>
      <c r="K308" s="400">
        <v>211200</v>
      </c>
    </row>
    <row r="309" spans="1:11" s="662" customFormat="1" ht="31.5" hidden="1" x14ac:dyDescent="0.25">
      <c r="A309" s="546" t="s">
        <v>728</v>
      </c>
      <c r="B309" s="663" t="s">
        <v>50</v>
      </c>
      <c r="C309" s="2" t="s">
        <v>35</v>
      </c>
      <c r="D309" s="2" t="s">
        <v>10</v>
      </c>
      <c r="E309" s="218" t="s">
        <v>213</v>
      </c>
      <c r="F309" s="219" t="s">
        <v>10</v>
      </c>
      <c r="G309" s="220" t="s">
        <v>729</v>
      </c>
      <c r="H309" s="2"/>
      <c r="I309" s="398">
        <f>SUM(I310)</f>
        <v>0</v>
      </c>
      <c r="J309" s="398">
        <f t="shared" ref="J309:K309" si="117">SUM(J310)</f>
        <v>0</v>
      </c>
      <c r="K309" s="398">
        <f t="shared" si="117"/>
        <v>0</v>
      </c>
    </row>
    <row r="310" spans="1:11" s="662" customFormat="1" ht="31.5" hidden="1" x14ac:dyDescent="0.25">
      <c r="A310" s="543" t="s">
        <v>505</v>
      </c>
      <c r="B310" s="663" t="s">
        <v>50</v>
      </c>
      <c r="C310" s="2" t="s">
        <v>35</v>
      </c>
      <c r="D310" s="2" t="s">
        <v>10</v>
      </c>
      <c r="E310" s="218" t="s">
        <v>213</v>
      </c>
      <c r="F310" s="219" t="s">
        <v>10</v>
      </c>
      <c r="G310" s="220" t="s">
        <v>729</v>
      </c>
      <c r="H310" s="2" t="s">
        <v>16</v>
      </c>
      <c r="I310" s="400"/>
      <c r="J310" s="400"/>
      <c r="K310" s="400"/>
    </row>
    <row r="311" spans="1:11" s="662" customFormat="1" ht="31.5" x14ac:dyDescent="0.25">
      <c r="A311" s="61" t="s">
        <v>852</v>
      </c>
      <c r="B311" s="663" t="s">
        <v>50</v>
      </c>
      <c r="C311" s="2" t="s">
        <v>35</v>
      </c>
      <c r="D311" s="2" t="s">
        <v>10</v>
      </c>
      <c r="E311" s="218" t="s">
        <v>213</v>
      </c>
      <c r="F311" s="219" t="s">
        <v>10</v>
      </c>
      <c r="G311" s="220" t="s">
        <v>851</v>
      </c>
      <c r="H311" s="2"/>
      <c r="I311" s="398">
        <f>SUM(I312)</f>
        <v>1775873</v>
      </c>
      <c r="J311" s="398">
        <f t="shared" ref="J311:K311" si="118">SUM(J312)</f>
        <v>0</v>
      </c>
      <c r="K311" s="398">
        <f t="shared" si="118"/>
        <v>0</v>
      </c>
    </row>
    <row r="312" spans="1:11" s="662" customFormat="1" ht="63" x14ac:dyDescent="0.25">
      <c r="A312" s="101" t="s">
        <v>75</v>
      </c>
      <c r="B312" s="663" t="s">
        <v>50</v>
      </c>
      <c r="C312" s="2" t="s">
        <v>35</v>
      </c>
      <c r="D312" s="2" t="s">
        <v>10</v>
      </c>
      <c r="E312" s="218" t="s">
        <v>213</v>
      </c>
      <c r="F312" s="219" t="s">
        <v>10</v>
      </c>
      <c r="G312" s="220" t="s">
        <v>851</v>
      </c>
      <c r="H312" s="2" t="s">
        <v>13</v>
      </c>
      <c r="I312" s="400">
        <v>1775873</v>
      </c>
      <c r="J312" s="400"/>
      <c r="K312" s="400"/>
    </row>
    <row r="313" spans="1:11" s="662" customFormat="1" ht="31.5" x14ac:dyDescent="0.25">
      <c r="A313" s="655" t="s">
        <v>854</v>
      </c>
      <c r="B313" s="663" t="s">
        <v>50</v>
      </c>
      <c r="C313" s="2" t="s">
        <v>35</v>
      </c>
      <c r="D313" s="2" t="s">
        <v>10</v>
      </c>
      <c r="E313" s="218" t="s">
        <v>213</v>
      </c>
      <c r="F313" s="219" t="s">
        <v>10</v>
      </c>
      <c r="G313" s="220" t="s">
        <v>853</v>
      </c>
      <c r="H313" s="2"/>
      <c r="I313" s="398">
        <f>SUM(I314)</f>
        <v>5451343</v>
      </c>
      <c r="J313" s="398">
        <f t="shared" ref="J313:K313" si="119">SUM(J314)</f>
        <v>8641703</v>
      </c>
      <c r="K313" s="398">
        <f t="shared" si="119"/>
        <v>8641703</v>
      </c>
    </row>
    <row r="314" spans="1:11" s="662" customFormat="1" ht="63" x14ac:dyDescent="0.25">
      <c r="A314" s="101" t="s">
        <v>75</v>
      </c>
      <c r="B314" s="663" t="s">
        <v>50</v>
      </c>
      <c r="C314" s="2" t="s">
        <v>35</v>
      </c>
      <c r="D314" s="2" t="s">
        <v>10</v>
      </c>
      <c r="E314" s="218" t="s">
        <v>213</v>
      </c>
      <c r="F314" s="219" t="s">
        <v>10</v>
      </c>
      <c r="G314" s="220" t="s">
        <v>853</v>
      </c>
      <c r="H314" s="2" t="s">
        <v>13</v>
      </c>
      <c r="I314" s="400">
        <v>5451343</v>
      </c>
      <c r="J314" s="400">
        <v>8641703</v>
      </c>
      <c r="K314" s="400">
        <v>8641703</v>
      </c>
    </row>
    <row r="315" spans="1:11" s="662" customFormat="1" ht="31.5" x14ac:dyDescent="0.25">
      <c r="A315" s="61" t="s">
        <v>83</v>
      </c>
      <c r="B315" s="663" t="s">
        <v>50</v>
      </c>
      <c r="C315" s="2" t="s">
        <v>35</v>
      </c>
      <c r="D315" s="2" t="s">
        <v>10</v>
      </c>
      <c r="E315" s="218" t="s">
        <v>213</v>
      </c>
      <c r="F315" s="219" t="s">
        <v>10</v>
      </c>
      <c r="G315" s="220" t="s">
        <v>391</v>
      </c>
      <c r="H315" s="2"/>
      <c r="I315" s="398">
        <f>SUM(I316:I317)</f>
        <v>77958</v>
      </c>
      <c r="J315" s="398">
        <f t="shared" ref="J315:K315" si="120">SUM(J316:J317)</f>
        <v>490490</v>
      </c>
      <c r="K315" s="398">
        <f t="shared" si="120"/>
        <v>490490</v>
      </c>
    </row>
    <row r="316" spans="1:11" s="662" customFormat="1" ht="31.5" x14ac:dyDescent="0.25">
      <c r="A316" s="543" t="s">
        <v>505</v>
      </c>
      <c r="B316" s="6" t="s">
        <v>50</v>
      </c>
      <c r="C316" s="2" t="s">
        <v>35</v>
      </c>
      <c r="D316" s="2" t="s">
        <v>10</v>
      </c>
      <c r="E316" s="218" t="s">
        <v>213</v>
      </c>
      <c r="F316" s="219" t="s">
        <v>10</v>
      </c>
      <c r="G316" s="220" t="s">
        <v>391</v>
      </c>
      <c r="H316" s="2" t="s">
        <v>16</v>
      </c>
      <c r="I316" s="400">
        <v>70838</v>
      </c>
      <c r="J316" s="400">
        <v>481644</v>
      </c>
      <c r="K316" s="400">
        <v>481644</v>
      </c>
    </row>
    <row r="317" spans="1:11" s="662" customFormat="1" ht="15.75" x14ac:dyDescent="0.25">
      <c r="A317" s="61" t="s">
        <v>18</v>
      </c>
      <c r="B317" s="663" t="s">
        <v>50</v>
      </c>
      <c r="C317" s="2" t="s">
        <v>35</v>
      </c>
      <c r="D317" s="2" t="s">
        <v>10</v>
      </c>
      <c r="E317" s="218" t="s">
        <v>213</v>
      </c>
      <c r="F317" s="219" t="s">
        <v>10</v>
      </c>
      <c r="G317" s="220" t="s">
        <v>391</v>
      </c>
      <c r="H317" s="2" t="s">
        <v>17</v>
      </c>
      <c r="I317" s="400">
        <v>7120</v>
      </c>
      <c r="J317" s="400">
        <v>8846</v>
      </c>
      <c r="K317" s="400">
        <v>8846</v>
      </c>
    </row>
    <row r="318" spans="1:11" s="64" customFormat="1" ht="47.25" hidden="1" x14ac:dyDescent="0.25">
      <c r="A318" s="102" t="s">
        <v>105</v>
      </c>
      <c r="B318" s="30" t="s">
        <v>50</v>
      </c>
      <c r="C318" s="28" t="s">
        <v>35</v>
      </c>
      <c r="D318" s="28" t="s">
        <v>10</v>
      </c>
      <c r="E318" s="215" t="s">
        <v>374</v>
      </c>
      <c r="F318" s="216" t="s">
        <v>359</v>
      </c>
      <c r="G318" s="217" t="s">
        <v>360</v>
      </c>
      <c r="H318" s="28"/>
      <c r="I318" s="397">
        <f>SUM(I319)</f>
        <v>0</v>
      </c>
      <c r="J318" s="397">
        <f t="shared" ref="J318:K321" si="121">SUM(J319)</f>
        <v>0</v>
      </c>
      <c r="K318" s="397">
        <f t="shared" si="121"/>
        <v>0</v>
      </c>
    </row>
    <row r="319" spans="1:11" s="64" customFormat="1" ht="63" hidden="1" x14ac:dyDescent="0.25">
      <c r="A319" s="103" t="s">
        <v>137</v>
      </c>
      <c r="B319" s="53" t="s">
        <v>50</v>
      </c>
      <c r="C319" s="35" t="s">
        <v>35</v>
      </c>
      <c r="D319" s="44" t="s">
        <v>10</v>
      </c>
      <c r="E319" s="254" t="s">
        <v>206</v>
      </c>
      <c r="F319" s="255" t="s">
        <v>359</v>
      </c>
      <c r="G319" s="256" t="s">
        <v>360</v>
      </c>
      <c r="H319" s="71"/>
      <c r="I319" s="401">
        <f>SUM(I320)</f>
        <v>0</v>
      </c>
      <c r="J319" s="401">
        <f t="shared" si="121"/>
        <v>0</v>
      </c>
      <c r="K319" s="401">
        <f t="shared" si="121"/>
        <v>0</v>
      </c>
    </row>
    <row r="320" spans="1:11" s="64" customFormat="1" ht="31.5" hidden="1" x14ac:dyDescent="0.25">
      <c r="A320" s="103" t="s">
        <v>429</v>
      </c>
      <c r="B320" s="53" t="s">
        <v>50</v>
      </c>
      <c r="C320" s="35" t="s">
        <v>35</v>
      </c>
      <c r="D320" s="44" t="s">
        <v>10</v>
      </c>
      <c r="E320" s="254" t="s">
        <v>206</v>
      </c>
      <c r="F320" s="255" t="s">
        <v>10</v>
      </c>
      <c r="G320" s="256" t="s">
        <v>360</v>
      </c>
      <c r="H320" s="71"/>
      <c r="I320" s="401">
        <f>SUM(I321)</f>
        <v>0</v>
      </c>
      <c r="J320" s="401">
        <f t="shared" si="121"/>
        <v>0</v>
      </c>
      <c r="K320" s="401">
        <f t="shared" si="121"/>
        <v>0</v>
      </c>
    </row>
    <row r="321" spans="1:11" s="37" customFormat="1" ht="31.5" hidden="1" x14ac:dyDescent="0.25">
      <c r="A321" s="104" t="s">
        <v>138</v>
      </c>
      <c r="B321" s="281" t="s">
        <v>50</v>
      </c>
      <c r="C321" s="35" t="s">
        <v>35</v>
      </c>
      <c r="D321" s="44" t="s">
        <v>10</v>
      </c>
      <c r="E321" s="254" t="s">
        <v>206</v>
      </c>
      <c r="F321" s="255" t="s">
        <v>10</v>
      </c>
      <c r="G321" s="256" t="s">
        <v>430</v>
      </c>
      <c r="H321" s="71"/>
      <c r="I321" s="401">
        <f>SUM(I322)</f>
        <v>0</v>
      </c>
      <c r="J321" s="401">
        <f t="shared" si="121"/>
        <v>0</v>
      </c>
      <c r="K321" s="401">
        <f t="shared" si="121"/>
        <v>0</v>
      </c>
    </row>
    <row r="322" spans="1:11" s="37" customFormat="1" ht="31.5" hidden="1" x14ac:dyDescent="0.25">
      <c r="A322" s="548" t="s">
        <v>505</v>
      </c>
      <c r="B322" s="281" t="s">
        <v>50</v>
      </c>
      <c r="C322" s="44" t="s">
        <v>35</v>
      </c>
      <c r="D322" s="44" t="s">
        <v>10</v>
      </c>
      <c r="E322" s="254" t="s">
        <v>206</v>
      </c>
      <c r="F322" s="255" t="s">
        <v>10</v>
      </c>
      <c r="G322" s="256" t="s">
        <v>430</v>
      </c>
      <c r="H322" s="71" t="s">
        <v>16</v>
      </c>
      <c r="I322" s="402"/>
      <c r="J322" s="402"/>
      <c r="K322" s="402"/>
    </row>
    <row r="323" spans="1:11" s="37" customFormat="1" ht="78.75" x14ac:dyDescent="0.25">
      <c r="A323" s="102" t="s">
        <v>794</v>
      </c>
      <c r="B323" s="30" t="s">
        <v>50</v>
      </c>
      <c r="C323" s="28" t="s">
        <v>35</v>
      </c>
      <c r="D323" s="42" t="s">
        <v>10</v>
      </c>
      <c r="E323" s="227" t="s">
        <v>187</v>
      </c>
      <c r="F323" s="228" t="s">
        <v>359</v>
      </c>
      <c r="G323" s="229" t="s">
        <v>360</v>
      </c>
      <c r="H323" s="28"/>
      <c r="I323" s="397">
        <f>SUM(I324)</f>
        <v>32800</v>
      </c>
      <c r="J323" s="397">
        <f t="shared" ref="J323:K326" si="122">SUM(J324)</f>
        <v>12213</v>
      </c>
      <c r="K323" s="397">
        <f t="shared" si="122"/>
        <v>12213</v>
      </c>
    </row>
    <row r="324" spans="1:11" s="37" customFormat="1" ht="111" customHeight="1" x14ac:dyDescent="0.25">
      <c r="A324" s="103" t="s">
        <v>855</v>
      </c>
      <c r="B324" s="53" t="s">
        <v>50</v>
      </c>
      <c r="C324" s="2" t="s">
        <v>35</v>
      </c>
      <c r="D324" s="35" t="s">
        <v>10</v>
      </c>
      <c r="E324" s="257" t="s">
        <v>189</v>
      </c>
      <c r="F324" s="258" t="s">
        <v>359</v>
      </c>
      <c r="G324" s="259" t="s">
        <v>360</v>
      </c>
      <c r="H324" s="2"/>
      <c r="I324" s="398">
        <f>SUM(I325)</f>
        <v>32800</v>
      </c>
      <c r="J324" s="398">
        <f t="shared" si="122"/>
        <v>12213</v>
      </c>
      <c r="K324" s="398">
        <f t="shared" si="122"/>
        <v>12213</v>
      </c>
    </row>
    <row r="325" spans="1:11" s="37" customFormat="1" ht="47.25" x14ac:dyDescent="0.25">
      <c r="A325" s="103" t="s">
        <v>379</v>
      </c>
      <c r="B325" s="53" t="s">
        <v>50</v>
      </c>
      <c r="C325" s="2" t="s">
        <v>35</v>
      </c>
      <c r="D325" s="35" t="s">
        <v>10</v>
      </c>
      <c r="E325" s="257" t="s">
        <v>189</v>
      </c>
      <c r="F325" s="258" t="s">
        <v>10</v>
      </c>
      <c r="G325" s="259" t="s">
        <v>360</v>
      </c>
      <c r="H325" s="2"/>
      <c r="I325" s="398">
        <f>SUM(I326)</f>
        <v>32800</v>
      </c>
      <c r="J325" s="398">
        <f t="shared" si="122"/>
        <v>12213</v>
      </c>
      <c r="K325" s="398">
        <f t="shared" si="122"/>
        <v>12213</v>
      </c>
    </row>
    <row r="326" spans="1:11" s="37" customFormat="1" ht="31.5" x14ac:dyDescent="0.25">
      <c r="A326" s="61" t="s">
        <v>92</v>
      </c>
      <c r="B326" s="663" t="s">
        <v>50</v>
      </c>
      <c r="C326" s="2" t="s">
        <v>35</v>
      </c>
      <c r="D326" s="35" t="s">
        <v>10</v>
      </c>
      <c r="E326" s="257" t="s">
        <v>189</v>
      </c>
      <c r="F326" s="258" t="s">
        <v>10</v>
      </c>
      <c r="G326" s="259" t="s">
        <v>380</v>
      </c>
      <c r="H326" s="2"/>
      <c r="I326" s="398">
        <f>SUM(I327)</f>
        <v>32800</v>
      </c>
      <c r="J326" s="398">
        <f t="shared" si="122"/>
        <v>12213</v>
      </c>
      <c r="K326" s="398">
        <f t="shared" si="122"/>
        <v>12213</v>
      </c>
    </row>
    <row r="327" spans="1:11" s="37" customFormat="1" ht="31.5" x14ac:dyDescent="0.25">
      <c r="A327" s="543" t="s">
        <v>505</v>
      </c>
      <c r="B327" s="6" t="s">
        <v>50</v>
      </c>
      <c r="C327" s="2" t="s">
        <v>35</v>
      </c>
      <c r="D327" s="35" t="s">
        <v>10</v>
      </c>
      <c r="E327" s="257" t="s">
        <v>189</v>
      </c>
      <c r="F327" s="258" t="s">
        <v>10</v>
      </c>
      <c r="G327" s="259" t="s">
        <v>380</v>
      </c>
      <c r="H327" s="2" t="s">
        <v>16</v>
      </c>
      <c r="I327" s="399">
        <v>32800</v>
      </c>
      <c r="J327" s="399">
        <v>12213</v>
      </c>
      <c r="K327" s="399">
        <v>12213</v>
      </c>
    </row>
    <row r="328" spans="1:11" s="64" customFormat="1" ht="31.5" x14ac:dyDescent="0.25">
      <c r="A328" s="99" t="s">
        <v>125</v>
      </c>
      <c r="B328" s="30" t="s">
        <v>50</v>
      </c>
      <c r="C328" s="28" t="s">
        <v>35</v>
      </c>
      <c r="D328" s="28" t="s">
        <v>10</v>
      </c>
      <c r="E328" s="215" t="s">
        <v>192</v>
      </c>
      <c r="F328" s="216" t="s">
        <v>359</v>
      </c>
      <c r="G328" s="217" t="s">
        <v>360</v>
      </c>
      <c r="H328" s="31"/>
      <c r="I328" s="397">
        <f>SUM(I329)</f>
        <v>10000</v>
      </c>
      <c r="J328" s="397">
        <f t="shared" ref="J328:K329" si="123">SUM(J329)</f>
        <v>25000</v>
      </c>
      <c r="K328" s="397">
        <f t="shared" si="123"/>
        <v>25000</v>
      </c>
    </row>
    <row r="329" spans="1:11" s="64" customFormat="1" ht="63" x14ac:dyDescent="0.25">
      <c r="A329" s="101" t="s">
        <v>147</v>
      </c>
      <c r="B329" s="663" t="s">
        <v>50</v>
      </c>
      <c r="C329" s="2" t="s">
        <v>35</v>
      </c>
      <c r="D329" s="2" t="s">
        <v>10</v>
      </c>
      <c r="E329" s="218" t="s">
        <v>214</v>
      </c>
      <c r="F329" s="219" t="s">
        <v>359</v>
      </c>
      <c r="G329" s="220" t="s">
        <v>360</v>
      </c>
      <c r="H329" s="2"/>
      <c r="I329" s="398">
        <f>SUM(I330)</f>
        <v>10000</v>
      </c>
      <c r="J329" s="398">
        <f t="shared" si="123"/>
        <v>25000</v>
      </c>
      <c r="K329" s="398">
        <f t="shared" si="123"/>
        <v>25000</v>
      </c>
    </row>
    <row r="330" spans="1:11" s="64" customFormat="1" ht="48" customHeight="1" x14ac:dyDescent="0.25">
      <c r="A330" s="101" t="s">
        <v>443</v>
      </c>
      <c r="B330" s="663" t="s">
        <v>50</v>
      </c>
      <c r="C330" s="2" t="s">
        <v>35</v>
      </c>
      <c r="D330" s="2" t="s">
        <v>10</v>
      </c>
      <c r="E330" s="218" t="s">
        <v>214</v>
      </c>
      <c r="F330" s="219" t="s">
        <v>12</v>
      </c>
      <c r="G330" s="220" t="s">
        <v>360</v>
      </c>
      <c r="H330" s="2"/>
      <c r="I330" s="398">
        <f>SUM(+I331)</f>
        <v>10000</v>
      </c>
      <c r="J330" s="398">
        <f t="shared" ref="J330:K330" si="124">SUM(+J331)</f>
        <v>25000</v>
      </c>
      <c r="K330" s="398">
        <f t="shared" si="124"/>
        <v>25000</v>
      </c>
    </row>
    <row r="331" spans="1:11" s="64" customFormat="1" ht="31.5" x14ac:dyDescent="0.25">
      <c r="A331" s="61" t="s">
        <v>445</v>
      </c>
      <c r="B331" s="663" t="s">
        <v>50</v>
      </c>
      <c r="C331" s="2" t="s">
        <v>35</v>
      </c>
      <c r="D331" s="2" t="s">
        <v>10</v>
      </c>
      <c r="E331" s="218" t="s">
        <v>214</v>
      </c>
      <c r="F331" s="219" t="s">
        <v>12</v>
      </c>
      <c r="G331" s="220" t="s">
        <v>444</v>
      </c>
      <c r="H331" s="2"/>
      <c r="I331" s="398">
        <f>SUM(I332)</f>
        <v>10000</v>
      </c>
      <c r="J331" s="398">
        <f t="shared" ref="J331:K331" si="125">SUM(J332)</f>
        <v>25000</v>
      </c>
      <c r="K331" s="398">
        <f t="shared" si="125"/>
        <v>25000</v>
      </c>
    </row>
    <row r="332" spans="1:11" s="64" customFormat="1" ht="31.5" x14ac:dyDescent="0.25">
      <c r="A332" s="543" t="s">
        <v>505</v>
      </c>
      <c r="B332" s="6" t="s">
        <v>50</v>
      </c>
      <c r="C332" s="2" t="s">
        <v>35</v>
      </c>
      <c r="D332" s="2" t="s">
        <v>10</v>
      </c>
      <c r="E332" s="218" t="s">
        <v>214</v>
      </c>
      <c r="F332" s="219" t="s">
        <v>12</v>
      </c>
      <c r="G332" s="220" t="s">
        <v>444</v>
      </c>
      <c r="H332" s="2" t="s">
        <v>16</v>
      </c>
      <c r="I332" s="400">
        <v>10000</v>
      </c>
      <c r="J332" s="400">
        <v>25000</v>
      </c>
      <c r="K332" s="400">
        <v>25000</v>
      </c>
    </row>
    <row r="333" spans="1:11" s="662" customFormat="1" ht="15.75" hidden="1" x14ac:dyDescent="0.25">
      <c r="A333" s="109" t="s">
        <v>36</v>
      </c>
      <c r="B333" s="26" t="s">
        <v>50</v>
      </c>
      <c r="C333" s="22" t="s">
        <v>35</v>
      </c>
      <c r="D333" s="22" t="s">
        <v>20</v>
      </c>
      <c r="E333" s="212"/>
      <c r="F333" s="213"/>
      <c r="G333" s="214"/>
      <c r="H333" s="22"/>
      <c r="I333" s="396">
        <f>SUM(I334,I343)</f>
        <v>0</v>
      </c>
      <c r="J333" s="396">
        <f>SUM(J334,J343)</f>
        <v>0</v>
      </c>
      <c r="K333" s="396">
        <f>SUM(K334,K343)</f>
        <v>0</v>
      </c>
    </row>
    <row r="334" spans="1:11" s="662" customFormat="1" ht="31.5" hidden="1" x14ac:dyDescent="0.25">
      <c r="A334" s="99" t="s">
        <v>139</v>
      </c>
      <c r="B334" s="30" t="s">
        <v>50</v>
      </c>
      <c r="C334" s="28" t="s">
        <v>35</v>
      </c>
      <c r="D334" s="28" t="s">
        <v>20</v>
      </c>
      <c r="E334" s="215" t="s">
        <v>209</v>
      </c>
      <c r="F334" s="216" t="s">
        <v>359</v>
      </c>
      <c r="G334" s="217" t="s">
        <v>360</v>
      </c>
      <c r="H334" s="28"/>
      <c r="I334" s="397">
        <f>SUM(I335+I339)</f>
        <v>0</v>
      </c>
      <c r="J334" s="397">
        <f t="shared" ref="J334:K334" si="126">SUM(J335+J339)</f>
        <v>0</v>
      </c>
      <c r="K334" s="397">
        <f t="shared" si="126"/>
        <v>0</v>
      </c>
    </row>
    <row r="335" spans="1:11" s="662" customFormat="1" ht="47.25" hidden="1" x14ac:dyDescent="0.25">
      <c r="A335" s="61" t="s">
        <v>146</v>
      </c>
      <c r="B335" s="663" t="s">
        <v>50</v>
      </c>
      <c r="C335" s="2" t="s">
        <v>35</v>
      </c>
      <c r="D335" s="2" t="s">
        <v>20</v>
      </c>
      <c r="E335" s="218" t="s">
        <v>441</v>
      </c>
      <c r="F335" s="219" t="s">
        <v>359</v>
      </c>
      <c r="G335" s="220" t="s">
        <v>360</v>
      </c>
      <c r="H335" s="2"/>
      <c r="I335" s="398">
        <f t="shared" ref="I335:K337" si="127">SUM(I336)</f>
        <v>0</v>
      </c>
      <c r="J335" s="398">
        <f t="shared" si="127"/>
        <v>0</v>
      </c>
      <c r="K335" s="398">
        <f t="shared" si="127"/>
        <v>0</v>
      </c>
    </row>
    <row r="336" spans="1:11" s="662" customFormat="1" ht="16.5" hidden="1" customHeight="1" x14ac:dyDescent="0.25">
      <c r="A336" s="105" t="s">
        <v>527</v>
      </c>
      <c r="B336" s="663" t="s">
        <v>50</v>
      </c>
      <c r="C336" s="2" t="s">
        <v>35</v>
      </c>
      <c r="D336" s="2" t="s">
        <v>20</v>
      </c>
      <c r="E336" s="218" t="s">
        <v>213</v>
      </c>
      <c r="F336" s="219" t="s">
        <v>12</v>
      </c>
      <c r="G336" s="220" t="s">
        <v>360</v>
      </c>
      <c r="H336" s="2"/>
      <c r="I336" s="398">
        <f t="shared" si="127"/>
        <v>0</v>
      </c>
      <c r="J336" s="398">
        <f t="shared" si="127"/>
        <v>0</v>
      </c>
      <c r="K336" s="398">
        <f t="shared" si="127"/>
        <v>0</v>
      </c>
    </row>
    <row r="337" spans="1:11" s="662" customFormat="1" ht="31.5" hidden="1" x14ac:dyDescent="0.25">
      <c r="A337" s="105" t="s">
        <v>526</v>
      </c>
      <c r="B337" s="663" t="s">
        <v>50</v>
      </c>
      <c r="C337" s="2" t="s">
        <v>35</v>
      </c>
      <c r="D337" s="2" t="s">
        <v>20</v>
      </c>
      <c r="E337" s="218" t="s">
        <v>213</v>
      </c>
      <c r="F337" s="219" t="s">
        <v>12</v>
      </c>
      <c r="G337" s="220" t="s">
        <v>525</v>
      </c>
      <c r="H337" s="2"/>
      <c r="I337" s="398">
        <f t="shared" si="127"/>
        <v>0</v>
      </c>
      <c r="J337" s="398">
        <f t="shared" si="127"/>
        <v>0</v>
      </c>
      <c r="K337" s="398">
        <f t="shared" si="127"/>
        <v>0</v>
      </c>
    </row>
    <row r="338" spans="1:11" s="662" customFormat="1" ht="15.75" hidden="1" x14ac:dyDescent="0.25">
      <c r="A338" s="105" t="s">
        <v>21</v>
      </c>
      <c r="B338" s="663" t="s">
        <v>50</v>
      </c>
      <c r="C338" s="2" t="s">
        <v>35</v>
      </c>
      <c r="D338" s="2" t="s">
        <v>20</v>
      </c>
      <c r="E338" s="218" t="s">
        <v>213</v>
      </c>
      <c r="F338" s="219" t="s">
        <v>12</v>
      </c>
      <c r="G338" s="220" t="s">
        <v>525</v>
      </c>
      <c r="H338" s="2" t="s">
        <v>66</v>
      </c>
      <c r="I338" s="400"/>
      <c r="J338" s="400"/>
      <c r="K338" s="400"/>
    </row>
    <row r="339" spans="1:11" s="662" customFormat="1" ht="65.25" hidden="1" customHeight="1" x14ac:dyDescent="0.25">
      <c r="A339" s="61" t="s">
        <v>148</v>
      </c>
      <c r="B339" s="663" t="s">
        <v>50</v>
      </c>
      <c r="C339" s="2" t="s">
        <v>35</v>
      </c>
      <c r="D339" s="2" t="s">
        <v>20</v>
      </c>
      <c r="E339" s="218" t="s">
        <v>215</v>
      </c>
      <c r="F339" s="219" t="s">
        <v>359</v>
      </c>
      <c r="G339" s="220" t="s">
        <v>360</v>
      </c>
      <c r="H339" s="2"/>
      <c r="I339" s="398">
        <f>SUM(I340)</f>
        <v>0</v>
      </c>
      <c r="J339" s="398">
        <f t="shared" ref="J339:K340" si="128">SUM(J340)</f>
        <v>0</v>
      </c>
      <c r="K339" s="398">
        <f t="shared" si="128"/>
        <v>0</v>
      </c>
    </row>
    <row r="340" spans="1:11" s="662" customFormat="1" ht="78.75" hidden="1" x14ac:dyDescent="0.25">
      <c r="A340" s="61" t="s">
        <v>446</v>
      </c>
      <c r="B340" s="663" t="s">
        <v>50</v>
      </c>
      <c r="C340" s="2" t="s">
        <v>35</v>
      </c>
      <c r="D340" s="2" t="s">
        <v>20</v>
      </c>
      <c r="E340" s="218" t="s">
        <v>215</v>
      </c>
      <c r="F340" s="219" t="s">
        <v>10</v>
      </c>
      <c r="G340" s="220" t="s">
        <v>360</v>
      </c>
      <c r="H340" s="2"/>
      <c r="I340" s="398">
        <f>SUM(I341)</f>
        <v>0</v>
      </c>
      <c r="J340" s="398">
        <f t="shared" si="128"/>
        <v>0</v>
      </c>
      <c r="K340" s="398">
        <f t="shared" si="128"/>
        <v>0</v>
      </c>
    </row>
    <row r="341" spans="1:11" s="662" customFormat="1" ht="31.5" hidden="1" x14ac:dyDescent="0.25">
      <c r="A341" s="61" t="s">
        <v>74</v>
      </c>
      <c r="B341" s="663" t="s">
        <v>50</v>
      </c>
      <c r="C341" s="44" t="s">
        <v>35</v>
      </c>
      <c r="D341" s="44" t="s">
        <v>20</v>
      </c>
      <c r="E341" s="254" t="s">
        <v>215</v>
      </c>
      <c r="F341" s="255" t="s">
        <v>447</v>
      </c>
      <c r="G341" s="256" t="s">
        <v>364</v>
      </c>
      <c r="H341" s="44"/>
      <c r="I341" s="398">
        <f>SUM(I342:I342)</f>
        <v>0</v>
      </c>
      <c r="J341" s="398">
        <f t="shared" ref="J341:K341" si="129">SUM(J342:J342)</f>
        <v>0</v>
      </c>
      <c r="K341" s="398">
        <f t="shared" si="129"/>
        <v>0</v>
      </c>
    </row>
    <row r="342" spans="1:11" s="662" customFormat="1" ht="63" hidden="1" x14ac:dyDescent="0.25">
      <c r="A342" s="101" t="s">
        <v>75</v>
      </c>
      <c r="B342" s="663" t="s">
        <v>50</v>
      </c>
      <c r="C342" s="2" t="s">
        <v>35</v>
      </c>
      <c r="D342" s="2" t="s">
        <v>20</v>
      </c>
      <c r="E342" s="218" t="s">
        <v>215</v>
      </c>
      <c r="F342" s="219" t="s">
        <v>447</v>
      </c>
      <c r="G342" s="220" t="s">
        <v>364</v>
      </c>
      <c r="H342" s="2" t="s">
        <v>13</v>
      </c>
      <c r="I342" s="400"/>
      <c r="J342" s="400"/>
      <c r="K342" s="400"/>
    </row>
    <row r="343" spans="1:11" s="662" customFormat="1" ht="47.25" hidden="1" x14ac:dyDescent="0.25">
      <c r="A343" s="102" t="s">
        <v>98</v>
      </c>
      <c r="B343" s="30" t="s">
        <v>50</v>
      </c>
      <c r="C343" s="28" t="s">
        <v>35</v>
      </c>
      <c r="D343" s="28" t="s">
        <v>20</v>
      </c>
      <c r="E343" s="215" t="s">
        <v>362</v>
      </c>
      <c r="F343" s="216" t="s">
        <v>359</v>
      </c>
      <c r="G343" s="217" t="s">
        <v>360</v>
      </c>
      <c r="H343" s="28"/>
      <c r="I343" s="397">
        <f>SUM(I344)</f>
        <v>0</v>
      </c>
      <c r="J343" s="397">
        <f t="shared" ref="J343:K346" si="130">SUM(J344)</f>
        <v>0</v>
      </c>
      <c r="K343" s="397">
        <f t="shared" si="130"/>
        <v>0</v>
      </c>
    </row>
    <row r="344" spans="1:11" s="662" customFormat="1" ht="63" hidden="1" x14ac:dyDescent="0.25">
      <c r="A344" s="103" t="s">
        <v>109</v>
      </c>
      <c r="B344" s="53" t="s">
        <v>50</v>
      </c>
      <c r="C344" s="2" t="s">
        <v>35</v>
      </c>
      <c r="D344" s="2" t="s">
        <v>20</v>
      </c>
      <c r="E344" s="218" t="s">
        <v>171</v>
      </c>
      <c r="F344" s="219" t="s">
        <v>359</v>
      </c>
      <c r="G344" s="220" t="s">
        <v>360</v>
      </c>
      <c r="H344" s="44"/>
      <c r="I344" s="398">
        <f>SUM(I345)</f>
        <v>0</v>
      </c>
      <c r="J344" s="398">
        <f t="shared" si="130"/>
        <v>0</v>
      </c>
      <c r="K344" s="398">
        <f t="shared" si="130"/>
        <v>0</v>
      </c>
    </row>
    <row r="345" spans="1:11" s="662" customFormat="1" ht="47.25" hidden="1" x14ac:dyDescent="0.25">
      <c r="A345" s="103" t="s">
        <v>366</v>
      </c>
      <c r="B345" s="53" t="s">
        <v>50</v>
      </c>
      <c r="C345" s="2" t="s">
        <v>35</v>
      </c>
      <c r="D345" s="2" t="s">
        <v>20</v>
      </c>
      <c r="E345" s="218" t="s">
        <v>171</v>
      </c>
      <c r="F345" s="219" t="s">
        <v>10</v>
      </c>
      <c r="G345" s="220" t="s">
        <v>360</v>
      </c>
      <c r="H345" s="44"/>
      <c r="I345" s="398">
        <f>SUM(I346)</f>
        <v>0</v>
      </c>
      <c r="J345" s="398">
        <f t="shared" si="130"/>
        <v>0</v>
      </c>
      <c r="K345" s="398">
        <f t="shared" si="130"/>
        <v>0</v>
      </c>
    </row>
    <row r="346" spans="1:11" s="662" customFormat="1" ht="15.75" hidden="1" x14ac:dyDescent="0.25">
      <c r="A346" s="103" t="s">
        <v>100</v>
      </c>
      <c r="B346" s="53" t="s">
        <v>50</v>
      </c>
      <c r="C346" s="2" t="s">
        <v>35</v>
      </c>
      <c r="D346" s="2" t="s">
        <v>20</v>
      </c>
      <c r="E346" s="218" t="s">
        <v>171</v>
      </c>
      <c r="F346" s="219" t="s">
        <v>10</v>
      </c>
      <c r="G346" s="220" t="s">
        <v>365</v>
      </c>
      <c r="H346" s="44"/>
      <c r="I346" s="398">
        <f>SUM(I347)</f>
        <v>0</v>
      </c>
      <c r="J346" s="398">
        <f t="shared" si="130"/>
        <v>0</v>
      </c>
      <c r="K346" s="398">
        <f t="shared" si="130"/>
        <v>0</v>
      </c>
    </row>
    <row r="347" spans="1:11" s="662" customFormat="1" ht="31.5" hidden="1" x14ac:dyDescent="0.25">
      <c r="A347" s="543" t="s">
        <v>505</v>
      </c>
      <c r="B347" s="6" t="s">
        <v>50</v>
      </c>
      <c r="C347" s="2" t="s">
        <v>35</v>
      </c>
      <c r="D347" s="2" t="s">
        <v>20</v>
      </c>
      <c r="E347" s="218" t="s">
        <v>171</v>
      </c>
      <c r="F347" s="219" t="s">
        <v>10</v>
      </c>
      <c r="G347" s="220" t="s">
        <v>365</v>
      </c>
      <c r="H347" s="2" t="s">
        <v>16</v>
      </c>
      <c r="I347" s="400"/>
      <c r="J347" s="400"/>
      <c r="K347" s="400"/>
    </row>
    <row r="348" spans="1:11" s="43" customFormat="1" ht="16.5" customHeight="1" x14ac:dyDescent="0.25">
      <c r="A348" s="113" t="s">
        <v>529</v>
      </c>
      <c r="B348" s="19" t="s">
        <v>50</v>
      </c>
      <c r="C348" s="372" t="s">
        <v>32</v>
      </c>
      <c r="D348" s="19"/>
      <c r="E348" s="245"/>
      <c r="F348" s="246"/>
      <c r="G348" s="247"/>
      <c r="H348" s="15"/>
      <c r="I348" s="395">
        <f>SUM(I349)</f>
        <v>145583</v>
      </c>
      <c r="J348" s="395">
        <f t="shared" ref="J348:K352" si="131">SUM(J349)</f>
        <v>145583</v>
      </c>
      <c r="K348" s="395">
        <f t="shared" si="131"/>
        <v>145583</v>
      </c>
    </row>
    <row r="349" spans="1:11" s="43" customFormat="1" ht="16.5" customHeight="1" x14ac:dyDescent="0.25">
      <c r="A349" s="109" t="s">
        <v>530</v>
      </c>
      <c r="B349" s="26" t="s">
        <v>50</v>
      </c>
      <c r="C349" s="56" t="s">
        <v>32</v>
      </c>
      <c r="D349" s="22" t="s">
        <v>29</v>
      </c>
      <c r="E349" s="263"/>
      <c r="F349" s="264"/>
      <c r="G349" s="265"/>
      <c r="H349" s="22"/>
      <c r="I349" s="396">
        <f>SUM(I350)</f>
        <v>145583</v>
      </c>
      <c r="J349" s="396">
        <f t="shared" si="131"/>
        <v>145583</v>
      </c>
      <c r="K349" s="396">
        <f t="shared" si="131"/>
        <v>145583</v>
      </c>
    </row>
    <row r="350" spans="1:11" ht="16.5" customHeight="1" x14ac:dyDescent="0.25">
      <c r="A350" s="75" t="s">
        <v>164</v>
      </c>
      <c r="B350" s="30" t="s">
        <v>50</v>
      </c>
      <c r="C350" s="28" t="s">
        <v>32</v>
      </c>
      <c r="D350" s="30" t="s">
        <v>29</v>
      </c>
      <c r="E350" s="221" t="s">
        <v>183</v>
      </c>
      <c r="F350" s="222" t="s">
        <v>359</v>
      </c>
      <c r="G350" s="223" t="s">
        <v>360</v>
      </c>
      <c r="H350" s="28"/>
      <c r="I350" s="397">
        <f>SUM(I351)</f>
        <v>145583</v>
      </c>
      <c r="J350" s="397">
        <f t="shared" si="131"/>
        <v>145583</v>
      </c>
      <c r="K350" s="397">
        <f t="shared" si="131"/>
        <v>145583</v>
      </c>
    </row>
    <row r="351" spans="1:11" ht="16.5" customHeight="1" x14ac:dyDescent="0.25">
      <c r="A351" s="84" t="s">
        <v>163</v>
      </c>
      <c r="B351" s="337" t="s">
        <v>50</v>
      </c>
      <c r="C351" s="2" t="s">
        <v>32</v>
      </c>
      <c r="D351" s="337" t="s">
        <v>29</v>
      </c>
      <c r="E351" s="236" t="s">
        <v>184</v>
      </c>
      <c r="F351" s="237" t="s">
        <v>359</v>
      </c>
      <c r="G351" s="238" t="s">
        <v>360</v>
      </c>
      <c r="H351" s="2"/>
      <c r="I351" s="398">
        <f>SUM(I352)</f>
        <v>145583</v>
      </c>
      <c r="J351" s="398">
        <f t="shared" si="131"/>
        <v>145583</v>
      </c>
      <c r="K351" s="398">
        <f t="shared" si="131"/>
        <v>145583</v>
      </c>
    </row>
    <row r="352" spans="1:11" ht="31.5" customHeight="1" x14ac:dyDescent="0.25">
      <c r="A352" s="84" t="s">
        <v>590</v>
      </c>
      <c r="B352" s="337" t="s">
        <v>50</v>
      </c>
      <c r="C352" s="2" t="s">
        <v>32</v>
      </c>
      <c r="D352" s="337" t="s">
        <v>29</v>
      </c>
      <c r="E352" s="236" t="s">
        <v>184</v>
      </c>
      <c r="F352" s="237" t="s">
        <v>359</v>
      </c>
      <c r="G352" s="345">
        <v>12700</v>
      </c>
      <c r="H352" s="2"/>
      <c r="I352" s="398">
        <f>SUM(I353)</f>
        <v>145583</v>
      </c>
      <c r="J352" s="398">
        <f t="shared" si="131"/>
        <v>145583</v>
      </c>
      <c r="K352" s="398">
        <f t="shared" si="131"/>
        <v>145583</v>
      </c>
    </row>
    <row r="353" spans="1:11" ht="31.5" customHeight="1" x14ac:dyDescent="0.25">
      <c r="A353" s="84" t="s">
        <v>505</v>
      </c>
      <c r="B353" s="337" t="s">
        <v>50</v>
      </c>
      <c r="C353" s="2" t="s">
        <v>32</v>
      </c>
      <c r="D353" s="337" t="s">
        <v>29</v>
      </c>
      <c r="E353" s="236" t="s">
        <v>184</v>
      </c>
      <c r="F353" s="237" t="s">
        <v>359</v>
      </c>
      <c r="G353" s="345">
        <v>12700</v>
      </c>
      <c r="H353" s="2" t="s">
        <v>16</v>
      </c>
      <c r="I353" s="400">
        <v>145583</v>
      </c>
      <c r="J353" s="400">
        <v>145583</v>
      </c>
      <c r="K353" s="400">
        <v>145583</v>
      </c>
    </row>
    <row r="354" spans="1:11" s="43" customFormat="1" ht="16.5" customHeight="1" x14ac:dyDescent="0.25">
      <c r="A354" s="113" t="s">
        <v>37</v>
      </c>
      <c r="B354" s="19" t="s">
        <v>50</v>
      </c>
      <c r="C354" s="19">
        <v>10</v>
      </c>
      <c r="D354" s="19"/>
      <c r="E354" s="245"/>
      <c r="F354" s="246"/>
      <c r="G354" s="247"/>
      <c r="H354" s="15"/>
      <c r="I354" s="395">
        <f>SUM(I377)</f>
        <v>8921726</v>
      </c>
      <c r="J354" s="395">
        <f t="shared" ref="J354:K354" si="132">SUM(J377)</f>
        <v>12547586</v>
      </c>
      <c r="K354" s="395">
        <f t="shared" si="132"/>
        <v>15364151</v>
      </c>
    </row>
    <row r="355" spans="1:11" s="662" customFormat="1" ht="15.75" hidden="1" x14ac:dyDescent="0.25">
      <c r="A355" s="109" t="s">
        <v>38</v>
      </c>
      <c r="B355" s="26" t="s">
        <v>50</v>
      </c>
      <c r="C355" s="26">
        <v>10</v>
      </c>
      <c r="D355" s="22" t="s">
        <v>10</v>
      </c>
      <c r="E355" s="212"/>
      <c r="F355" s="213"/>
      <c r="G355" s="214"/>
      <c r="H355" s="22"/>
      <c r="I355" s="396">
        <f>SUM(I356)</f>
        <v>0</v>
      </c>
      <c r="J355" s="396">
        <f t="shared" ref="J355:K359" si="133">SUM(J356)</f>
        <v>0</v>
      </c>
      <c r="K355" s="396">
        <f t="shared" si="133"/>
        <v>0</v>
      </c>
    </row>
    <row r="356" spans="1:11" s="662" customFormat="1" ht="47.25" hidden="1" x14ac:dyDescent="0.25">
      <c r="A356" s="102" t="s">
        <v>103</v>
      </c>
      <c r="B356" s="30" t="s">
        <v>50</v>
      </c>
      <c r="C356" s="30">
        <v>10</v>
      </c>
      <c r="D356" s="28" t="s">
        <v>10</v>
      </c>
      <c r="E356" s="215" t="s">
        <v>168</v>
      </c>
      <c r="F356" s="216" t="s">
        <v>359</v>
      </c>
      <c r="G356" s="217" t="s">
        <v>360</v>
      </c>
      <c r="H356" s="28"/>
      <c r="I356" s="397">
        <f>SUM(I357)</f>
        <v>0</v>
      </c>
      <c r="J356" s="397">
        <f t="shared" si="133"/>
        <v>0</v>
      </c>
      <c r="K356" s="397">
        <f t="shared" si="133"/>
        <v>0</v>
      </c>
    </row>
    <row r="357" spans="1:11" s="662" customFormat="1" ht="63" hidden="1" x14ac:dyDescent="0.25">
      <c r="A357" s="61" t="s">
        <v>149</v>
      </c>
      <c r="B357" s="663" t="s">
        <v>50</v>
      </c>
      <c r="C357" s="663">
        <v>10</v>
      </c>
      <c r="D357" s="2" t="s">
        <v>10</v>
      </c>
      <c r="E357" s="218" t="s">
        <v>170</v>
      </c>
      <c r="F357" s="219" t="s">
        <v>359</v>
      </c>
      <c r="G357" s="220" t="s">
        <v>360</v>
      </c>
      <c r="H357" s="2"/>
      <c r="I357" s="398">
        <f>SUM(I358)</f>
        <v>0</v>
      </c>
      <c r="J357" s="398">
        <f t="shared" si="133"/>
        <v>0</v>
      </c>
      <c r="K357" s="398">
        <f t="shared" si="133"/>
        <v>0</v>
      </c>
    </row>
    <row r="358" spans="1:11" s="662" customFormat="1" ht="47.25" hidden="1" x14ac:dyDescent="0.25">
      <c r="A358" s="61" t="s">
        <v>448</v>
      </c>
      <c r="B358" s="663" t="s">
        <v>50</v>
      </c>
      <c r="C358" s="663">
        <v>10</v>
      </c>
      <c r="D358" s="2" t="s">
        <v>10</v>
      </c>
      <c r="E358" s="218" t="s">
        <v>170</v>
      </c>
      <c r="F358" s="219" t="s">
        <v>10</v>
      </c>
      <c r="G358" s="220" t="s">
        <v>360</v>
      </c>
      <c r="H358" s="2"/>
      <c r="I358" s="398">
        <f>SUM(I359)</f>
        <v>0</v>
      </c>
      <c r="J358" s="398">
        <f t="shared" si="133"/>
        <v>0</v>
      </c>
      <c r="K358" s="398">
        <f t="shared" si="133"/>
        <v>0</v>
      </c>
    </row>
    <row r="359" spans="1:11" s="662" customFormat="1" ht="30" hidden="1" customHeight="1" x14ac:dyDescent="0.25">
      <c r="A359" s="61" t="s">
        <v>150</v>
      </c>
      <c r="B359" s="663" t="s">
        <v>50</v>
      </c>
      <c r="C359" s="663">
        <v>10</v>
      </c>
      <c r="D359" s="2" t="s">
        <v>10</v>
      </c>
      <c r="E359" s="218" t="s">
        <v>170</v>
      </c>
      <c r="F359" s="219" t="s">
        <v>10</v>
      </c>
      <c r="G359" s="220" t="s">
        <v>551</v>
      </c>
      <c r="H359" s="2"/>
      <c r="I359" s="398">
        <f>SUM(I360)</f>
        <v>0</v>
      </c>
      <c r="J359" s="398">
        <f t="shared" si="133"/>
        <v>0</v>
      </c>
      <c r="K359" s="398">
        <f t="shared" si="133"/>
        <v>0</v>
      </c>
    </row>
    <row r="360" spans="1:11" s="662" customFormat="1" ht="15.75" hidden="1" x14ac:dyDescent="0.25">
      <c r="A360" s="61" t="s">
        <v>40</v>
      </c>
      <c r="B360" s="663" t="s">
        <v>50</v>
      </c>
      <c r="C360" s="663">
        <v>10</v>
      </c>
      <c r="D360" s="2" t="s">
        <v>10</v>
      </c>
      <c r="E360" s="218" t="s">
        <v>170</v>
      </c>
      <c r="F360" s="219" t="s">
        <v>10</v>
      </c>
      <c r="G360" s="220" t="s">
        <v>551</v>
      </c>
      <c r="H360" s="2" t="s">
        <v>39</v>
      </c>
      <c r="I360" s="399"/>
      <c r="J360" s="399"/>
      <c r="K360" s="399"/>
    </row>
    <row r="361" spans="1:11" s="662" customFormat="1" ht="15.75" hidden="1" x14ac:dyDescent="0.25">
      <c r="A361" s="109" t="s">
        <v>41</v>
      </c>
      <c r="B361" s="26" t="s">
        <v>50</v>
      </c>
      <c r="C361" s="26">
        <v>10</v>
      </c>
      <c r="D361" s="22" t="s">
        <v>15</v>
      </c>
      <c r="E361" s="212"/>
      <c r="F361" s="213"/>
      <c r="G361" s="214"/>
      <c r="H361" s="22"/>
      <c r="I361" s="396">
        <f>SUM(I362)</f>
        <v>0</v>
      </c>
      <c r="J361" s="396">
        <f t="shared" ref="J361:K363" si="134">SUM(J362)</f>
        <v>0</v>
      </c>
      <c r="K361" s="396">
        <f t="shared" si="134"/>
        <v>0</v>
      </c>
    </row>
    <row r="362" spans="1:11" s="662" customFormat="1" ht="47.25" hidden="1" x14ac:dyDescent="0.25">
      <c r="A362" s="102" t="s">
        <v>103</v>
      </c>
      <c r="B362" s="30" t="s">
        <v>50</v>
      </c>
      <c r="C362" s="30">
        <v>10</v>
      </c>
      <c r="D362" s="28" t="s">
        <v>15</v>
      </c>
      <c r="E362" s="215" t="s">
        <v>168</v>
      </c>
      <c r="F362" s="216" t="s">
        <v>359</v>
      </c>
      <c r="G362" s="217" t="s">
        <v>360</v>
      </c>
      <c r="H362" s="28"/>
      <c r="I362" s="397">
        <f>SUM(I363)</f>
        <v>0</v>
      </c>
      <c r="J362" s="397">
        <f t="shared" si="134"/>
        <v>0</v>
      </c>
      <c r="K362" s="397">
        <f t="shared" si="134"/>
        <v>0</v>
      </c>
    </row>
    <row r="363" spans="1:11" s="662" customFormat="1" ht="63" hidden="1" x14ac:dyDescent="0.25">
      <c r="A363" s="61" t="s">
        <v>149</v>
      </c>
      <c r="B363" s="663" t="s">
        <v>50</v>
      </c>
      <c r="C363" s="663">
        <v>10</v>
      </c>
      <c r="D363" s="2" t="s">
        <v>15</v>
      </c>
      <c r="E363" s="218" t="s">
        <v>170</v>
      </c>
      <c r="F363" s="219" t="s">
        <v>359</v>
      </c>
      <c r="G363" s="220" t="s">
        <v>360</v>
      </c>
      <c r="H363" s="2"/>
      <c r="I363" s="398">
        <f>SUM(I364)</f>
        <v>0</v>
      </c>
      <c r="J363" s="398">
        <f t="shared" si="134"/>
        <v>0</v>
      </c>
      <c r="K363" s="398">
        <f t="shared" si="134"/>
        <v>0</v>
      </c>
    </row>
    <row r="364" spans="1:11" s="662" customFormat="1" ht="47.25" hidden="1" x14ac:dyDescent="0.25">
      <c r="A364" s="61" t="s">
        <v>448</v>
      </c>
      <c r="B364" s="663" t="s">
        <v>50</v>
      </c>
      <c r="C364" s="663">
        <v>10</v>
      </c>
      <c r="D364" s="2" t="s">
        <v>15</v>
      </c>
      <c r="E364" s="218" t="s">
        <v>170</v>
      </c>
      <c r="F364" s="219" t="s">
        <v>10</v>
      </c>
      <c r="G364" s="220" t="s">
        <v>360</v>
      </c>
      <c r="H364" s="2"/>
      <c r="I364" s="398">
        <f>SUM(I365+I368+I371+I374)</f>
        <v>0</v>
      </c>
      <c r="J364" s="398">
        <f t="shared" ref="J364:K364" si="135">SUM(J365+J368+J371+J374)</f>
        <v>0</v>
      </c>
      <c r="K364" s="398">
        <f t="shared" si="135"/>
        <v>0</v>
      </c>
    </row>
    <row r="365" spans="1:11" s="662" customFormat="1" ht="31.5" hidden="1" x14ac:dyDescent="0.25">
      <c r="A365" s="101" t="s">
        <v>844</v>
      </c>
      <c r="B365" s="663" t="s">
        <v>50</v>
      </c>
      <c r="C365" s="663">
        <v>10</v>
      </c>
      <c r="D365" s="2" t="s">
        <v>15</v>
      </c>
      <c r="E365" s="218" t="s">
        <v>170</v>
      </c>
      <c r="F365" s="219" t="s">
        <v>10</v>
      </c>
      <c r="G365" s="220" t="s">
        <v>450</v>
      </c>
      <c r="H365" s="2"/>
      <c r="I365" s="398">
        <f>SUM(I366:I367)</f>
        <v>0</v>
      </c>
      <c r="J365" s="398">
        <f t="shared" ref="J365:K365" si="136">SUM(J366:J367)</f>
        <v>0</v>
      </c>
      <c r="K365" s="398">
        <f t="shared" si="136"/>
        <v>0</v>
      </c>
    </row>
    <row r="366" spans="1:11" s="662" customFormat="1" ht="31.5" hidden="1" x14ac:dyDescent="0.25">
      <c r="A366" s="543" t="s">
        <v>505</v>
      </c>
      <c r="B366" s="6" t="s">
        <v>50</v>
      </c>
      <c r="C366" s="663">
        <v>10</v>
      </c>
      <c r="D366" s="2" t="s">
        <v>15</v>
      </c>
      <c r="E366" s="218" t="s">
        <v>170</v>
      </c>
      <c r="F366" s="219" t="s">
        <v>10</v>
      </c>
      <c r="G366" s="220" t="s">
        <v>450</v>
      </c>
      <c r="H366" s="2" t="s">
        <v>16</v>
      </c>
      <c r="I366" s="400"/>
      <c r="J366" s="400"/>
      <c r="K366" s="400"/>
    </row>
    <row r="367" spans="1:11" s="662" customFormat="1" ht="15.75" hidden="1" x14ac:dyDescent="0.25">
      <c r="A367" s="61" t="s">
        <v>40</v>
      </c>
      <c r="B367" s="663" t="s">
        <v>50</v>
      </c>
      <c r="C367" s="663">
        <v>10</v>
      </c>
      <c r="D367" s="2" t="s">
        <v>15</v>
      </c>
      <c r="E367" s="218" t="s">
        <v>170</v>
      </c>
      <c r="F367" s="219" t="s">
        <v>10</v>
      </c>
      <c r="G367" s="220" t="s">
        <v>450</v>
      </c>
      <c r="H367" s="2" t="s">
        <v>39</v>
      </c>
      <c r="I367" s="399"/>
      <c r="J367" s="399"/>
      <c r="K367" s="399"/>
    </row>
    <row r="368" spans="1:11" s="662" customFormat="1" ht="31.5" hidden="1" x14ac:dyDescent="0.25">
      <c r="A368" s="101" t="s">
        <v>845</v>
      </c>
      <c r="B368" s="663" t="s">
        <v>50</v>
      </c>
      <c r="C368" s="663">
        <v>10</v>
      </c>
      <c r="D368" s="2" t="s">
        <v>15</v>
      </c>
      <c r="E368" s="218" t="s">
        <v>170</v>
      </c>
      <c r="F368" s="219" t="s">
        <v>10</v>
      </c>
      <c r="G368" s="220" t="s">
        <v>451</v>
      </c>
      <c r="H368" s="2"/>
      <c r="I368" s="398">
        <f>SUM(I369:I370)</f>
        <v>0</v>
      </c>
      <c r="J368" s="398">
        <f t="shared" ref="J368:K368" si="137">SUM(J369:J370)</f>
        <v>0</v>
      </c>
      <c r="K368" s="398">
        <f t="shared" si="137"/>
        <v>0</v>
      </c>
    </row>
    <row r="369" spans="1:22" s="78" customFormat="1" ht="31.5" hidden="1" x14ac:dyDescent="0.25">
      <c r="A369" s="543" t="s">
        <v>505</v>
      </c>
      <c r="B369" s="6" t="s">
        <v>50</v>
      </c>
      <c r="C369" s="663">
        <v>10</v>
      </c>
      <c r="D369" s="2" t="s">
        <v>15</v>
      </c>
      <c r="E369" s="218" t="s">
        <v>170</v>
      </c>
      <c r="F369" s="219" t="s">
        <v>10</v>
      </c>
      <c r="G369" s="220" t="s">
        <v>451</v>
      </c>
      <c r="H369" s="77" t="s">
        <v>16</v>
      </c>
      <c r="I369" s="403"/>
      <c r="J369" s="403"/>
      <c r="K369" s="403"/>
    </row>
    <row r="370" spans="1:22" s="662" customFormat="1" ht="15.75" hidden="1" x14ac:dyDescent="0.25">
      <c r="A370" s="61" t="s">
        <v>40</v>
      </c>
      <c r="B370" s="663" t="s">
        <v>50</v>
      </c>
      <c r="C370" s="663">
        <v>10</v>
      </c>
      <c r="D370" s="2" t="s">
        <v>15</v>
      </c>
      <c r="E370" s="218" t="s">
        <v>170</v>
      </c>
      <c r="F370" s="219" t="s">
        <v>10</v>
      </c>
      <c r="G370" s="220" t="s">
        <v>451</v>
      </c>
      <c r="H370" s="2" t="s">
        <v>39</v>
      </c>
      <c r="I370" s="400"/>
      <c r="J370" s="400"/>
      <c r="K370" s="400"/>
    </row>
    <row r="371" spans="1:22" s="662" customFormat="1" ht="15.75" hidden="1" x14ac:dyDescent="0.25">
      <c r="A371" s="111" t="s">
        <v>846</v>
      </c>
      <c r="B371" s="50" t="s">
        <v>50</v>
      </c>
      <c r="C371" s="663">
        <v>10</v>
      </c>
      <c r="D371" s="2" t="s">
        <v>15</v>
      </c>
      <c r="E371" s="218" t="s">
        <v>170</v>
      </c>
      <c r="F371" s="219" t="s">
        <v>10</v>
      </c>
      <c r="G371" s="220" t="s">
        <v>452</v>
      </c>
      <c r="H371" s="2"/>
      <c r="I371" s="398">
        <f>SUM(I372:I373)</f>
        <v>0</v>
      </c>
      <c r="J371" s="398">
        <f t="shared" ref="J371:K371" si="138">SUM(J372:J373)</f>
        <v>0</v>
      </c>
      <c r="K371" s="398">
        <f t="shared" si="138"/>
        <v>0</v>
      </c>
    </row>
    <row r="372" spans="1:22" s="662" customFormat="1" ht="31.5" hidden="1" x14ac:dyDescent="0.25">
      <c r="A372" s="543" t="s">
        <v>505</v>
      </c>
      <c r="B372" s="6" t="s">
        <v>50</v>
      </c>
      <c r="C372" s="663">
        <v>10</v>
      </c>
      <c r="D372" s="2" t="s">
        <v>15</v>
      </c>
      <c r="E372" s="218" t="s">
        <v>170</v>
      </c>
      <c r="F372" s="219" t="s">
        <v>10</v>
      </c>
      <c r="G372" s="220" t="s">
        <v>452</v>
      </c>
      <c r="H372" s="2" t="s">
        <v>16</v>
      </c>
      <c r="I372" s="400"/>
      <c r="J372" s="400"/>
      <c r="K372" s="400"/>
    </row>
    <row r="373" spans="1:22" s="662" customFormat="1" ht="15.75" hidden="1" x14ac:dyDescent="0.25">
      <c r="A373" s="61" t="s">
        <v>40</v>
      </c>
      <c r="B373" s="663" t="s">
        <v>50</v>
      </c>
      <c r="C373" s="663">
        <v>10</v>
      </c>
      <c r="D373" s="2" t="s">
        <v>15</v>
      </c>
      <c r="E373" s="218" t="s">
        <v>170</v>
      </c>
      <c r="F373" s="219" t="s">
        <v>10</v>
      </c>
      <c r="G373" s="220" t="s">
        <v>452</v>
      </c>
      <c r="H373" s="2" t="s">
        <v>39</v>
      </c>
      <c r="I373" s="400"/>
      <c r="J373" s="400"/>
      <c r="K373" s="400"/>
    </row>
    <row r="374" spans="1:22" s="662" customFormat="1" ht="15.75" hidden="1" x14ac:dyDescent="0.25">
      <c r="A374" s="101" t="s">
        <v>847</v>
      </c>
      <c r="B374" s="663" t="s">
        <v>50</v>
      </c>
      <c r="C374" s="663">
        <v>10</v>
      </c>
      <c r="D374" s="2" t="s">
        <v>15</v>
      </c>
      <c r="E374" s="218" t="s">
        <v>170</v>
      </c>
      <c r="F374" s="219" t="s">
        <v>10</v>
      </c>
      <c r="G374" s="220" t="s">
        <v>453</v>
      </c>
      <c r="H374" s="2"/>
      <c r="I374" s="398">
        <f>SUM(I375:I376)</f>
        <v>0</v>
      </c>
      <c r="J374" s="398">
        <f t="shared" ref="J374:K374" si="139">SUM(J375:J376)</f>
        <v>0</v>
      </c>
      <c r="K374" s="398">
        <f t="shared" si="139"/>
        <v>0</v>
      </c>
    </row>
    <row r="375" spans="1:22" s="662" customFormat="1" ht="31.5" hidden="1" x14ac:dyDescent="0.25">
      <c r="A375" s="543" t="s">
        <v>505</v>
      </c>
      <c r="B375" s="6" t="s">
        <v>50</v>
      </c>
      <c r="C375" s="663">
        <v>10</v>
      </c>
      <c r="D375" s="2" t="s">
        <v>15</v>
      </c>
      <c r="E375" s="218" t="s">
        <v>170</v>
      </c>
      <c r="F375" s="219" t="s">
        <v>10</v>
      </c>
      <c r="G375" s="220" t="s">
        <v>453</v>
      </c>
      <c r="H375" s="2" t="s">
        <v>16</v>
      </c>
      <c r="I375" s="400"/>
      <c r="J375" s="400"/>
      <c r="K375" s="400"/>
    </row>
    <row r="376" spans="1:22" s="662" customFormat="1" ht="15.75" hidden="1" x14ac:dyDescent="0.25">
      <c r="A376" s="61" t="s">
        <v>40</v>
      </c>
      <c r="B376" s="663" t="s">
        <v>50</v>
      </c>
      <c r="C376" s="663">
        <v>10</v>
      </c>
      <c r="D376" s="2" t="s">
        <v>15</v>
      </c>
      <c r="E376" s="218" t="s">
        <v>170</v>
      </c>
      <c r="F376" s="219" t="s">
        <v>10</v>
      </c>
      <c r="G376" s="220" t="s">
        <v>453</v>
      </c>
      <c r="H376" s="2" t="s">
        <v>39</v>
      </c>
      <c r="I376" s="400"/>
      <c r="J376" s="400"/>
      <c r="K376" s="400"/>
    </row>
    <row r="377" spans="1:22" ht="15.75" x14ac:dyDescent="0.25">
      <c r="A377" s="109" t="s">
        <v>42</v>
      </c>
      <c r="B377" s="26" t="s">
        <v>50</v>
      </c>
      <c r="C377" s="26">
        <v>10</v>
      </c>
      <c r="D377" s="22" t="s">
        <v>20</v>
      </c>
      <c r="E377" s="263"/>
      <c r="F377" s="264"/>
      <c r="G377" s="265"/>
      <c r="H377" s="22"/>
      <c r="I377" s="396">
        <f>SUM(I378+I396)</f>
        <v>8921726</v>
      </c>
      <c r="J377" s="396">
        <f t="shared" ref="J377:K377" si="140">SUM(J378+J396)</f>
        <v>12547586</v>
      </c>
      <c r="K377" s="396">
        <f t="shared" si="140"/>
        <v>15364151</v>
      </c>
    </row>
    <row r="378" spans="1:22" ht="47.25" x14ac:dyDescent="0.25">
      <c r="A378" s="102" t="s">
        <v>103</v>
      </c>
      <c r="B378" s="30" t="s">
        <v>50</v>
      </c>
      <c r="C378" s="30">
        <v>10</v>
      </c>
      <c r="D378" s="28" t="s">
        <v>20</v>
      </c>
      <c r="E378" s="215" t="s">
        <v>168</v>
      </c>
      <c r="F378" s="216" t="s">
        <v>359</v>
      </c>
      <c r="G378" s="217" t="s">
        <v>360</v>
      </c>
      <c r="H378" s="28"/>
      <c r="I378" s="397">
        <f>SUM(I389)</f>
        <v>8039726</v>
      </c>
      <c r="J378" s="397">
        <f t="shared" ref="J378:K378" si="141">SUM(J389)</f>
        <v>11954723</v>
      </c>
      <c r="K378" s="397">
        <f t="shared" si="141"/>
        <v>14771288</v>
      </c>
    </row>
    <row r="379" spans="1:22" s="662" customFormat="1" ht="63" hidden="1" x14ac:dyDescent="0.25">
      <c r="A379" s="3" t="s">
        <v>149</v>
      </c>
      <c r="B379" s="6" t="s">
        <v>50</v>
      </c>
      <c r="C379" s="34">
        <v>10</v>
      </c>
      <c r="D379" s="35" t="s">
        <v>20</v>
      </c>
      <c r="E379" s="218" t="s">
        <v>170</v>
      </c>
      <c r="F379" s="258" t="s">
        <v>359</v>
      </c>
      <c r="G379" s="259" t="s">
        <v>360</v>
      </c>
      <c r="H379" s="266"/>
      <c r="I379" s="398">
        <f>SUM(I380)</f>
        <v>0</v>
      </c>
      <c r="J379" s="398">
        <f>SUM(J380)</f>
        <v>0</v>
      </c>
      <c r="K379" s="398">
        <f>SUM(K380)</f>
        <v>0</v>
      </c>
    </row>
    <row r="380" spans="1:22" s="662" customFormat="1" ht="47.25" hidden="1" x14ac:dyDescent="0.25">
      <c r="A380" s="3" t="s">
        <v>448</v>
      </c>
      <c r="B380" s="6" t="s">
        <v>50</v>
      </c>
      <c r="C380" s="34">
        <v>10</v>
      </c>
      <c r="D380" s="35" t="s">
        <v>20</v>
      </c>
      <c r="E380" s="218" t="s">
        <v>170</v>
      </c>
      <c r="F380" s="258" t="s">
        <v>10</v>
      </c>
      <c r="G380" s="259" t="s">
        <v>360</v>
      </c>
      <c r="H380" s="266"/>
      <c r="I380" s="398">
        <f>SUM(I381+I385+I387+I383)</f>
        <v>0</v>
      </c>
      <c r="J380" s="398">
        <f t="shared" ref="J380:K380" si="142">SUM(J381+J385+J387+J383)</f>
        <v>0</v>
      </c>
      <c r="K380" s="398">
        <f t="shared" si="142"/>
        <v>0</v>
      </c>
    </row>
    <row r="381" spans="1:22" s="662" customFormat="1" ht="15.75" hidden="1" x14ac:dyDescent="0.25">
      <c r="A381" s="84" t="s">
        <v>518</v>
      </c>
      <c r="B381" s="663" t="s">
        <v>50</v>
      </c>
      <c r="C381" s="34">
        <v>10</v>
      </c>
      <c r="D381" s="35" t="s">
        <v>20</v>
      </c>
      <c r="E381" s="218" t="s">
        <v>170</v>
      </c>
      <c r="F381" s="258" t="s">
        <v>10</v>
      </c>
      <c r="G381" s="259" t="s">
        <v>449</v>
      </c>
      <c r="H381" s="266"/>
      <c r="I381" s="398">
        <f>SUM(I382)</f>
        <v>0</v>
      </c>
      <c r="J381" s="398">
        <f t="shared" ref="J381:K381" si="143">SUM(J382)</f>
        <v>0</v>
      </c>
      <c r="K381" s="398">
        <f t="shared" si="143"/>
        <v>0</v>
      </c>
    </row>
    <row r="382" spans="1:22" s="662" customFormat="1" ht="15.75" hidden="1" x14ac:dyDescent="0.25">
      <c r="A382" s="3" t="s">
        <v>40</v>
      </c>
      <c r="B382" s="663" t="s">
        <v>50</v>
      </c>
      <c r="C382" s="34">
        <v>10</v>
      </c>
      <c r="D382" s="35" t="s">
        <v>20</v>
      </c>
      <c r="E382" s="218" t="s">
        <v>170</v>
      </c>
      <c r="F382" s="258" t="s">
        <v>10</v>
      </c>
      <c r="G382" s="259" t="s">
        <v>449</v>
      </c>
      <c r="H382" s="2" t="s">
        <v>39</v>
      </c>
      <c r="I382" s="400"/>
      <c r="J382" s="400"/>
      <c r="K382" s="400"/>
      <c r="N382" s="687"/>
      <c r="O382" s="687"/>
      <c r="P382" s="687"/>
      <c r="Q382" s="687"/>
      <c r="R382" s="687"/>
      <c r="S382" s="687"/>
      <c r="T382" s="687"/>
      <c r="U382" s="687"/>
      <c r="V382" s="687"/>
    </row>
    <row r="383" spans="1:22" s="662" customFormat="1" ht="31.5" hidden="1" x14ac:dyDescent="0.25">
      <c r="A383" s="61" t="s">
        <v>640</v>
      </c>
      <c r="B383" s="663" t="s">
        <v>50</v>
      </c>
      <c r="C383" s="34">
        <v>10</v>
      </c>
      <c r="D383" s="35" t="s">
        <v>20</v>
      </c>
      <c r="E383" s="218" t="s">
        <v>170</v>
      </c>
      <c r="F383" s="258" t="s">
        <v>10</v>
      </c>
      <c r="G383" s="259" t="s">
        <v>641</v>
      </c>
      <c r="H383" s="266"/>
      <c r="I383" s="398">
        <f>SUM(I384)</f>
        <v>0</v>
      </c>
      <c r="J383" s="398">
        <f t="shared" ref="J383:K383" si="144">SUM(J384)</f>
        <v>0</v>
      </c>
      <c r="K383" s="398">
        <f t="shared" si="144"/>
        <v>0</v>
      </c>
      <c r="N383" s="664"/>
      <c r="O383" s="664"/>
      <c r="P383" s="664"/>
      <c r="Q383" s="664"/>
      <c r="R383" s="664"/>
      <c r="S383" s="664"/>
      <c r="T383" s="664"/>
      <c r="U383" s="664"/>
      <c r="V383" s="664"/>
    </row>
    <row r="384" spans="1:22" s="662" customFormat="1" ht="15.75" hidden="1" x14ac:dyDescent="0.25">
      <c r="A384" s="3" t="s">
        <v>40</v>
      </c>
      <c r="B384" s="663" t="s">
        <v>50</v>
      </c>
      <c r="C384" s="34">
        <v>10</v>
      </c>
      <c r="D384" s="35" t="s">
        <v>20</v>
      </c>
      <c r="E384" s="218" t="s">
        <v>170</v>
      </c>
      <c r="F384" s="258" t="s">
        <v>10</v>
      </c>
      <c r="G384" s="259" t="s">
        <v>641</v>
      </c>
      <c r="H384" s="266" t="s">
        <v>39</v>
      </c>
      <c r="I384" s="400"/>
      <c r="J384" s="400"/>
      <c r="K384" s="400"/>
      <c r="N384" s="664"/>
      <c r="O384" s="664"/>
      <c r="P384" s="664"/>
      <c r="Q384" s="664"/>
      <c r="R384" s="664"/>
      <c r="S384" s="664"/>
      <c r="T384" s="664"/>
      <c r="U384" s="664"/>
      <c r="V384" s="664"/>
    </row>
    <row r="385" spans="1:11" s="662" customFormat="1" ht="31.5" hidden="1" x14ac:dyDescent="0.25">
      <c r="A385" s="61" t="s">
        <v>848</v>
      </c>
      <c r="B385" s="663" t="s">
        <v>50</v>
      </c>
      <c r="C385" s="34">
        <v>10</v>
      </c>
      <c r="D385" s="35" t="s">
        <v>20</v>
      </c>
      <c r="E385" s="218" t="s">
        <v>170</v>
      </c>
      <c r="F385" s="258" t="s">
        <v>10</v>
      </c>
      <c r="G385" s="259" t="s">
        <v>626</v>
      </c>
      <c r="H385" s="266"/>
      <c r="I385" s="398">
        <f>SUM(I386)</f>
        <v>0</v>
      </c>
      <c r="J385" s="398">
        <f t="shared" ref="J385:K385" si="145">SUM(J386)</f>
        <v>0</v>
      </c>
      <c r="K385" s="398">
        <f t="shared" si="145"/>
        <v>0</v>
      </c>
    </row>
    <row r="386" spans="1:11" s="662" customFormat="1" ht="15.75" hidden="1" x14ac:dyDescent="0.25">
      <c r="A386" s="3" t="s">
        <v>40</v>
      </c>
      <c r="B386" s="663" t="s">
        <v>50</v>
      </c>
      <c r="C386" s="34">
        <v>10</v>
      </c>
      <c r="D386" s="35" t="s">
        <v>20</v>
      </c>
      <c r="E386" s="218" t="s">
        <v>170</v>
      </c>
      <c r="F386" s="258" t="s">
        <v>10</v>
      </c>
      <c r="G386" s="259" t="s">
        <v>626</v>
      </c>
      <c r="H386" s="266" t="s">
        <v>39</v>
      </c>
      <c r="I386" s="400"/>
      <c r="J386" s="400"/>
      <c r="K386" s="400"/>
    </row>
    <row r="387" spans="1:11" s="662" customFormat="1" ht="31.5" hidden="1" x14ac:dyDescent="0.25">
      <c r="A387" s="61" t="s">
        <v>849</v>
      </c>
      <c r="B387" s="663" t="s">
        <v>50</v>
      </c>
      <c r="C387" s="34">
        <v>10</v>
      </c>
      <c r="D387" s="35" t="s">
        <v>20</v>
      </c>
      <c r="E387" s="218" t="s">
        <v>170</v>
      </c>
      <c r="F387" s="258" t="s">
        <v>10</v>
      </c>
      <c r="G387" s="259" t="s">
        <v>625</v>
      </c>
      <c r="H387" s="266"/>
      <c r="I387" s="398">
        <f>SUM(I388)</f>
        <v>0</v>
      </c>
      <c r="J387" s="398">
        <f t="shared" ref="J387:K387" si="146">SUM(J388)</f>
        <v>0</v>
      </c>
      <c r="K387" s="398">
        <f t="shared" si="146"/>
        <v>0</v>
      </c>
    </row>
    <row r="388" spans="1:11" s="662" customFormat="1" ht="31.5" hidden="1" x14ac:dyDescent="0.25">
      <c r="A388" s="543" t="s">
        <v>505</v>
      </c>
      <c r="B388" s="663" t="s">
        <v>50</v>
      </c>
      <c r="C388" s="34">
        <v>10</v>
      </c>
      <c r="D388" s="35" t="s">
        <v>20</v>
      </c>
      <c r="E388" s="218" t="s">
        <v>170</v>
      </c>
      <c r="F388" s="258" t="s">
        <v>10</v>
      </c>
      <c r="G388" s="259" t="s">
        <v>625</v>
      </c>
      <c r="H388" s="266" t="s">
        <v>16</v>
      </c>
      <c r="I388" s="400"/>
      <c r="J388" s="400"/>
      <c r="K388" s="400"/>
    </row>
    <row r="389" spans="1:11" ht="78.75" x14ac:dyDescent="0.25">
      <c r="A389" s="61" t="s">
        <v>104</v>
      </c>
      <c r="B389" s="337" t="s">
        <v>50</v>
      </c>
      <c r="C389" s="6">
        <v>10</v>
      </c>
      <c r="D389" s="2" t="s">
        <v>20</v>
      </c>
      <c r="E389" s="218" t="s">
        <v>198</v>
      </c>
      <c r="F389" s="219" t="s">
        <v>359</v>
      </c>
      <c r="G389" s="220" t="s">
        <v>360</v>
      </c>
      <c r="H389" s="2"/>
      <c r="I389" s="398">
        <f>SUM(I390+I393)</f>
        <v>8039726</v>
      </c>
      <c r="J389" s="398">
        <f t="shared" ref="J389:K389" si="147">SUM(J390+J393)</f>
        <v>11954723</v>
      </c>
      <c r="K389" s="398">
        <f t="shared" si="147"/>
        <v>14771288</v>
      </c>
    </row>
    <row r="390" spans="1:11" ht="47.25" x14ac:dyDescent="0.25">
      <c r="A390" s="61" t="s">
        <v>367</v>
      </c>
      <c r="B390" s="337" t="s">
        <v>50</v>
      </c>
      <c r="C390" s="6">
        <v>10</v>
      </c>
      <c r="D390" s="2" t="s">
        <v>20</v>
      </c>
      <c r="E390" s="218" t="s">
        <v>198</v>
      </c>
      <c r="F390" s="219" t="s">
        <v>10</v>
      </c>
      <c r="G390" s="220" t="s">
        <v>360</v>
      </c>
      <c r="H390" s="2"/>
      <c r="I390" s="398">
        <f>SUM(I391)</f>
        <v>8039726</v>
      </c>
      <c r="J390" s="398">
        <f t="shared" ref="J390:K390" si="148">SUM(J391)</f>
        <v>9138159</v>
      </c>
      <c r="K390" s="398">
        <f t="shared" si="148"/>
        <v>9138159</v>
      </c>
    </row>
    <row r="391" spans="1:11" ht="33.75" customHeight="1" x14ac:dyDescent="0.25">
      <c r="A391" s="61" t="s">
        <v>342</v>
      </c>
      <c r="B391" s="337" t="s">
        <v>50</v>
      </c>
      <c r="C391" s="6">
        <v>10</v>
      </c>
      <c r="D391" s="2" t="s">
        <v>20</v>
      </c>
      <c r="E391" s="218" t="s">
        <v>198</v>
      </c>
      <c r="F391" s="219" t="s">
        <v>10</v>
      </c>
      <c r="G391" s="220" t="s">
        <v>454</v>
      </c>
      <c r="H391" s="2"/>
      <c r="I391" s="398">
        <f>SUM(I392:I392)</f>
        <v>8039726</v>
      </c>
      <c r="J391" s="398">
        <f t="shared" ref="J391:K391" si="149">SUM(J392:J392)</f>
        <v>9138159</v>
      </c>
      <c r="K391" s="398">
        <f t="shared" si="149"/>
        <v>9138159</v>
      </c>
    </row>
    <row r="392" spans="1:11" ht="15.75" x14ac:dyDescent="0.25">
      <c r="A392" s="61" t="s">
        <v>40</v>
      </c>
      <c r="B392" s="337" t="s">
        <v>50</v>
      </c>
      <c r="C392" s="6">
        <v>10</v>
      </c>
      <c r="D392" s="2" t="s">
        <v>20</v>
      </c>
      <c r="E392" s="218" t="s">
        <v>198</v>
      </c>
      <c r="F392" s="219" t="s">
        <v>10</v>
      </c>
      <c r="G392" s="220" t="s">
        <v>454</v>
      </c>
      <c r="H392" s="2" t="s">
        <v>39</v>
      </c>
      <c r="I392" s="400">
        <v>8039726</v>
      </c>
      <c r="J392" s="400">
        <v>9138159</v>
      </c>
      <c r="K392" s="400">
        <v>9138159</v>
      </c>
    </row>
    <row r="393" spans="1:11" s="581" customFormat="1" ht="31.5" x14ac:dyDescent="0.25">
      <c r="A393" s="61" t="s">
        <v>719</v>
      </c>
      <c r="B393" s="582" t="s">
        <v>50</v>
      </c>
      <c r="C393" s="6">
        <v>10</v>
      </c>
      <c r="D393" s="2" t="s">
        <v>20</v>
      </c>
      <c r="E393" s="218" t="s">
        <v>198</v>
      </c>
      <c r="F393" s="219" t="s">
        <v>12</v>
      </c>
      <c r="G393" s="220" t="s">
        <v>360</v>
      </c>
      <c r="H393" s="2"/>
      <c r="I393" s="398">
        <f>SUM(I394)</f>
        <v>0</v>
      </c>
      <c r="J393" s="398">
        <f t="shared" ref="J393:K393" si="150">SUM(J394)</f>
        <v>2816564</v>
      </c>
      <c r="K393" s="398">
        <f t="shared" si="150"/>
        <v>5633129</v>
      </c>
    </row>
    <row r="394" spans="1:11" s="581" customFormat="1" ht="65.25" customHeight="1" x14ac:dyDescent="0.25">
      <c r="A394" s="61" t="s">
        <v>720</v>
      </c>
      <c r="B394" s="582" t="s">
        <v>50</v>
      </c>
      <c r="C394" s="6">
        <v>10</v>
      </c>
      <c r="D394" s="2" t="s">
        <v>20</v>
      </c>
      <c r="E394" s="218" t="s">
        <v>198</v>
      </c>
      <c r="F394" s="219" t="s">
        <v>12</v>
      </c>
      <c r="G394" s="220" t="s">
        <v>721</v>
      </c>
      <c r="H394" s="2"/>
      <c r="I394" s="398">
        <f>SUM(I395:I395)</f>
        <v>0</v>
      </c>
      <c r="J394" s="398">
        <f t="shared" ref="J394:K394" si="151">SUM(J395:J395)</f>
        <v>2816564</v>
      </c>
      <c r="K394" s="398">
        <f t="shared" si="151"/>
        <v>5633129</v>
      </c>
    </row>
    <row r="395" spans="1:11" s="581" customFormat="1" ht="31.5" x14ac:dyDescent="0.25">
      <c r="A395" s="61" t="s">
        <v>159</v>
      </c>
      <c r="B395" s="582" t="s">
        <v>50</v>
      </c>
      <c r="C395" s="6">
        <v>10</v>
      </c>
      <c r="D395" s="2" t="s">
        <v>20</v>
      </c>
      <c r="E395" s="218" t="s">
        <v>198</v>
      </c>
      <c r="F395" s="219" t="s">
        <v>12</v>
      </c>
      <c r="G395" s="220" t="s">
        <v>721</v>
      </c>
      <c r="H395" s="2" t="s">
        <v>158</v>
      </c>
      <c r="I395" s="400"/>
      <c r="J395" s="400">
        <v>2816564</v>
      </c>
      <c r="K395" s="400">
        <v>5633129</v>
      </c>
    </row>
    <row r="396" spans="1:11" ht="47.25" x14ac:dyDescent="0.25">
      <c r="A396" s="99" t="s">
        <v>166</v>
      </c>
      <c r="B396" s="30" t="s">
        <v>50</v>
      </c>
      <c r="C396" s="30">
        <v>10</v>
      </c>
      <c r="D396" s="28" t="s">
        <v>20</v>
      </c>
      <c r="E396" s="215" t="s">
        <v>410</v>
      </c>
      <c r="F396" s="216" t="s">
        <v>359</v>
      </c>
      <c r="G396" s="217" t="s">
        <v>360</v>
      </c>
      <c r="H396" s="28"/>
      <c r="I396" s="397">
        <f>SUM(I397)</f>
        <v>882000</v>
      </c>
      <c r="J396" s="397">
        <f t="shared" ref="J396:K397" si="152">SUM(J397)</f>
        <v>592863</v>
      </c>
      <c r="K396" s="397">
        <f t="shared" si="152"/>
        <v>592863</v>
      </c>
    </row>
    <row r="397" spans="1:11" ht="82.5" customHeight="1" x14ac:dyDescent="0.25">
      <c r="A397" s="61" t="s">
        <v>167</v>
      </c>
      <c r="B397" s="337" t="s">
        <v>50</v>
      </c>
      <c r="C397" s="337">
        <v>10</v>
      </c>
      <c r="D397" s="2" t="s">
        <v>20</v>
      </c>
      <c r="E397" s="218" t="s">
        <v>194</v>
      </c>
      <c r="F397" s="219" t="s">
        <v>359</v>
      </c>
      <c r="G397" s="220" t="s">
        <v>360</v>
      </c>
      <c r="H397" s="2"/>
      <c r="I397" s="398">
        <f>SUM(I398)</f>
        <v>882000</v>
      </c>
      <c r="J397" s="398">
        <f t="shared" si="152"/>
        <v>592863</v>
      </c>
      <c r="K397" s="398">
        <f t="shared" si="152"/>
        <v>592863</v>
      </c>
    </row>
    <row r="398" spans="1:11" ht="34.5" customHeight="1" x14ac:dyDescent="0.25">
      <c r="A398" s="61" t="s">
        <v>416</v>
      </c>
      <c r="B398" s="337" t="s">
        <v>50</v>
      </c>
      <c r="C398" s="337">
        <v>10</v>
      </c>
      <c r="D398" s="2" t="s">
        <v>20</v>
      </c>
      <c r="E398" s="218" t="s">
        <v>194</v>
      </c>
      <c r="F398" s="219" t="s">
        <v>10</v>
      </c>
      <c r="G398" s="220" t="s">
        <v>360</v>
      </c>
      <c r="H398" s="2"/>
      <c r="I398" s="398">
        <f>SUM(I400)</f>
        <v>882000</v>
      </c>
      <c r="J398" s="398">
        <f t="shared" ref="J398:K398" si="153">SUM(J400)</f>
        <v>592863</v>
      </c>
      <c r="K398" s="398">
        <f t="shared" si="153"/>
        <v>592863</v>
      </c>
    </row>
    <row r="399" spans="1:11" ht="15.75" x14ac:dyDescent="0.25">
      <c r="A399" s="61" t="s">
        <v>550</v>
      </c>
      <c r="B399" s="337" t="s">
        <v>50</v>
      </c>
      <c r="C399" s="337">
        <v>10</v>
      </c>
      <c r="D399" s="2" t="s">
        <v>20</v>
      </c>
      <c r="E399" s="218" t="s">
        <v>194</v>
      </c>
      <c r="F399" s="219" t="s">
        <v>10</v>
      </c>
      <c r="G399" s="220" t="s">
        <v>549</v>
      </c>
      <c r="H399" s="2"/>
      <c r="I399" s="398">
        <f>SUM(I400)</f>
        <v>882000</v>
      </c>
      <c r="J399" s="398">
        <f t="shared" ref="J399:K399" si="154">SUM(J400)</f>
        <v>592863</v>
      </c>
      <c r="K399" s="398">
        <f t="shared" si="154"/>
        <v>592863</v>
      </c>
    </row>
    <row r="400" spans="1:11" ht="15.75" x14ac:dyDescent="0.25">
      <c r="A400" s="103" t="s">
        <v>40</v>
      </c>
      <c r="B400" s="53" t="s">
        <v>50</v>
      </c>
      <c r="C400" s="337">
        <v>10</v>
      </c>
      <c r="D400" s="2" t="s">
        <v>20</v>
      </c>
      <c r="E400" s="218" t="s">
        <v>194</v>
      </c>
      <c r="F400" s="219" t="s">
        <v>10</v>
      </c>
      <c r="G400" s="220" t="s">
        <v>549</v>
      </c>
      <c r="H400" s="2" t="s">
        <v>39</v>
      </c>
      <c r="I400" s="400">
        <v>882000</v>
      </c>
      <c r="J400" s="400">
        <v>592863</v>
      </c>
      <c r="K400" s="400">
        <v>592863</v>
      </c>
    </row>
    <row r="401" spans="1:23" s="9" customFormat="1" ht="15.75" hidden="1" x14ac:dyDescent="0.25">
      <c r="A401" s="100" t="s">
        <v>70</v>
      </c>
      <c r="B401" s="26" t="s">
        <v>50</v>
      </c>
      <c r="C401" s="26">
        <v>10</v>
      </c>
      <c r="D401" s="25" t="s">
        <v>68</v>
      </c>
      <c r="E401" s="212"/>
      <c r="F401" s="213"/>
      <c r="G401" s="214"/>
      <c r="H401" s="52"/>
      <c r="I401" s="396">
        <f>SUM(I402)</f>
        <v>0</v>
      </c>
      <c r="J401" s="396">
        <f t="shared" ref="J401:K401" si="155">SUM(J402)</f>
        <v>0</v>
      </c>
      <c r="K401" s="396">
        <f t="shared" si="155"/>
        <v>0</v>
      </c>
    </row>
    <row r="402" spans="1:23" s="662" customFormat="1" ht="47.25" hidden="1" x14ac:dyDescent="0.25">
      <c r="A402" s="106" t="s">
        <v>116</v>
      </c>
      <c r="B402" s="279" t="s">
        <v>50</v>
      </c>
      <c r="C402" s="67">
        <v>10</v>
      </c>
      <c r="D402" s="68" t="s">
        <v>68</v>
      </c>
      <c r="E402" s="260" t="s">
        <v>168</v>
      </c>
      <c r="F402" s="261" t="s">
        <v>359</v>
      </c>
      <c r="G402" s="262" t="s">
        <v>360</v>
      </c>
      <c r="H402" s="31"/>
      <c r="I402" s="397">
        <f>SUM(I403+I417+I413)</f>
        <v>0</v>
      </c>
      <c r="J402" s="397">
        <f t="shared" ref="J402:K402" si="156">SUM(J403+J417+J413)</f>
        <v>0</v>
      </c>
      <c r="K402" s="397">
        <f t="shared" si="156"/>
        <v>0</v>
      </c>
    </row>
    <row r="403" spans="1:23" s="662" customFormat="1" ht="63" hidden="1" x14ac:dyDescent="0.25">
      <c r="A403" s="112" t="s">
        <v>115</v>
      </c>
      <c r="B403" s="6" t="s">
        <v>50</v>
      </c>
      <c r="C403" s="34">
        <v>10</v>
      </c>
      <c r="D403" s="35" t="s">
        <v>68</v>
      </c>
      <c r="E403" s="257" t="s">
        <v>199</v>
      </c>
      <c r="F403" s="258" t="s">
        <v>359</v>
      </c>
      <c r="G403" s="259" t="s">
        <v>360</v>
      </c>
      <c r="H403" s="266"/>
      <c r="I403" s="398">
        <f>SUM(I404)</f>
        <v>0</v>
      </c>
      <c r="J403" s="398">
        <f t="shared" ref="J403:K403" si="157">SUM(J404)</f>
        <v>0</v>
      </c>
      <c r="K403" s="398">
        <f t="shared" si="157"/>
        <v>0</v>
      </c>
    </row>
    <row r="404" spans="1:23" s="662" customFormat="1" ht="47.25" hidden="1" x14ac:dyDescent="0.25">
      <c r="A404" s="112" t="s">
        <v>383</v>
      </c>
      <c r="B404" s="6" t="s">
        <v>50</v>
      </c>
      <c r="C404" s="34">
        <v>10</v>
      </c>
      <c r="D404" s="35" t="s">
        <v>68</v>
      </c>
      <c r="E404" s="257" t="s">
        <v>199</v>
      </c>
      <c r="F404" s="258" t="s">
        <v>10</v>
      </c>
      <c r="G404" s="259" t="s">
        <v>360</v>
      </c>
      <c r="H404" s="266"/>
      <c r="I404" s="398">
        <f>SUM(I405+I411+I408)</f>
        <v>0</v>
      </c>
      <c r="J404" s="398">
        <f t="shared" ref="J404:K404" si="158">SUM(J405+J411+J408)</f>
        <v>0</v>
      </c>
      <c r="K404" s="398">
        <f t="shared" si="158"/>
        <v>0</v>
      </c>
    </row>
    <row r="405" spans="1:23" s="662" customFormat="1" ht="31.5" hidden="1" x14ac:dyDescent="0.25">
      <c r="A405" s="61" t="s">
        <v>85</v>
      </c>
      <c r="B405" s="663" t="s">
        <v>50</v>
      </c>
      <c r="C405" s="34">
        <v>10</v>
      </c>
      <c r="D405" s="35" t="s">
        <v>68</v>
      </c>
      <c r="E405" s="257" t="s">
        <v>199</v>
      </c>
      <c r="F405" s="258" t="s">
        <v>10</v>
      </c>
      <c r="G405" s="259" t="s">
        <v>456</v>
      </c>
      <c r="H405" s="266"/>
      <c r="I405" s="398">
        <f>SUM(I406:I407)</f>
        <v>0</v>
      </c>
      <c r="J405" s="398">
        <f t="shared" ref="J405:K405" si="159">SUM(J406:J407)</f>
        <v>0</v>
      </c>
      <c r="K405" s="398">
        <f t="shared" si="159"/>
        <v>0</v>
      </c>
    </row>
    <row r="406" spans="1:23" s="662" customFormat="1" ht="63" hidden="1" x14ac:dyDescent="0.25">
      <c r="A406" s="101" t="s">
        <v>75</v>
      </c>
      <c r="B406" s="663" t="s">
        <v>50</v>
      </c>
      <c r="C406" s="34">
        <v>10</v>
      </c>
      <c r="D406" s="35" t="s">
        <v>68</v>
      </c>
      <c r="E406" s="257" t="s">
        <v>199</v>
      </c>
      <c r="F406" s="258" t="s">
        <v>10</v>
      </c>
      <c r="G406" s="259" t="s">
        <v>456</v>
      </c>
      <c r="H406" s="2" t="s">
        <v>13</v>
      </c>
      <c r="I406" s="400"/>
      <c r="J406" s="400"/>
      <c r="K406" s="400"/>
      <c r="O406" s="687"/>
      <c r="P406" s="687"/>
      <c r="Q406" s="687"/>
      <c r="R406" s="687"/>
      <c r="S406" s="687"/>
      <c r="T406" s="687"/>
      <c r="U406" s="687"/>
      <c r="V406" s="687"/>
      <c r="W406" s="687"/>
    </row>
    <row r="407" spans="1:23" s="662" customFormat="1" ht="31.5" hidden="1" x14ac:dyDescent="0.25">
      <c r="A407" s="543" t="s">
        <v>505</v>
      </c>
      <c r="B407" s="6" t="s">
        <v>50</v>
      </c>
      <c r="C407" s="34">
        <v>10</v>
      </c>
      <c r="D407" s="35" t="s">
        <v>68</v>
      </c>
      <c r="E407" s="257" t="s">
        <v>199</v>
      </c>
      <c r="F407" s="258" t="s">
        <v>10</v>
      </c>
      <c r="G407" s="259" t="s">
        <v>456</v>
      </c>
      <c r="H407" s="2" t="s">
        <v>16</v>
      </c>
      <c r="I407" s="400"/>
      <c r="J407" s="400"/>
      <c r="K407" s="400"/>
    </row>
    <row r="408" spans="1:23" s="662" customFormat="1" ht="47.25" hidden="1" x14ac:dyDescent="0.25">
      <c r="A408" s="61" t="s">
        <v>850</v>
      </c>
      <c r="B408" s="6" t="s">
        <v>50</v>
      </c>
      <c r="C408" s="34">
        <v>10</v>
      </c>
      <c r="D408" s="35" t="s">
        <v>68</v>
      </c>
      <c r="E408" s="257" t="s">
        <v>199</v>
      </c>
      <c r="F408" s="258" t="s">
        <v>10</v>
      </c>
      <c r="G408" s="259" t="s">
        <v>627</v>
      </c>
      <c r="H408" s="2"/>
      <c r="I408" s="398">
        <f>SUM(I409:I410)</f>
        <v>0</v>
      </c>
      <c r="J408" s="398">
        <f t="shared" ref="J408:K408" si="160">SUM(J409:J410)</f>
        <v>0</v>
      </c>
      <c r="K408" s="398">
        <f t="shared" si="160"/>
        <v>0</v>
      </c>
    </row>
    <row r="409" spans="1:23" s="662" customFormat="1" ht="63" hidden="1" x14ac:dyDescent="0.25">
      <c r="A409" s="101" t="s">
        <v>75</v>
      </c>
      <c r="B409" s="6" t="s">
        <v>50</v>
      </c>
      <c r="C409" s="34">
        <v>10</v>
      </c>
      <c r="D409" s="35" t="s">
        <v>68</v>
      </c>
      <c r="E409" s="257" t="s">
        <v>199</v>
      </c>
      <c r="F409" s="258" t="s">
        <v>10</v>
      </c>
      <c r="G409" s="259" t="s">
        <v>627</v>
      </c>
      <c r="H409" s="2" t="s">
        <v>13</v>
      </c>
      <c r="I409" s="400"/>
      <c r="J409" s="400"/>
      <c r="K409" s="400"/>
    </row>
    <row r="410" spans="1:23" s="662" customFormat="1" ht="31.5" hidden="1" x14ac:dyDescent="0.25">
      <c r="A410" s="543" t="s">
        <v>505</v>
      </c>
      <c r="B410" s="6" t="s">
        <v>50</v>
      </c>
      <c r="C410" s="34">
        <v>10</v>
      </c>
      <c r="D410" s="35" t="s">
        <v>68</v>
      </c>
      <c r="E410" s="257" t="s">
        <v>199</v>
      </c>
      <c r="F410" s="258" t="s">
        <v>10</v>
      </c>
      <c r="G410" s="259" t="s">
        <v>627</v>
      </c>
      <c r="H410" s="2" t="s">
        <v>16</v>
      </c>
      <c r="I410" s="400"/>
      <c r="J410" s="400"/>
      <c r="K410" s="400"/>
    </row>
    <row r="411" spans="1:23" s="662" customFormat="1" ht="31.5" hidden="1" x14ac:dyDescent="0.25">
      <c r="A411" s="3" t="s">
        <v>74</v>
      </c>
      <c r="B411" s="6" t="s">
        <v>50</v>
      </c>
      <c r="C411" s="34">
        <v>10</v>
      </c>
      <c r="D411" s="35" t="s">
        <v>68</v>
      </c>
      <c r="E411" s="257" t="s">
        <v>199</v>
      </c>
      <c r="F411" s="258" t="s">
        <v>10</v>
      </c>
      <c r="G411" s="259" t="s">
        <v>364</v>
      </c>
      <c r="H411" s="2"/>
      <c r="I411" s="398">
        <f>SUM(I412)</f>
        <v>0</v>
      </c>
      <c r="J411" s="398">
        <f t="shared" ref="J411:K411" si="161">SUM(J412)</f>
        <v>0</v>
      </c>
      <c r="K411" s="398">
        <f t="shared" si="161"/>
        <v>0</v>
      </c>
    </row>
    <row r="412" spans="1:23" s="662" customFormat="1" ht="63" hidden="1" x14ac:dyDescent="0.25">
      <c r="A412" s="84" t="s">
        <v>75</v>
      </c>
      <c r="B412" s="6" t="s">
        <v>50</v>
      </c>
      <c r="C412" s="34">
        <v>10</v>
      </c>
      <c r="D412" s="35" t="s">
        <v>68</v>
      </c>
      <c r="E412" s="257" t="s">
        <v>199</v>
      </c>
      <c r="F412" s="258" t="s">
        <v>10</v>
      </c>
      <c r="G412" s="259" t="s">
        <v>364</v>
      </c>
      <c r="H412" s="2" t="s">
        <v>13</v>
      </c>
      <c r="I412" s="400"/>
      <c r="J412" s="400"/>
      <c r="K412" s="400"/>
    </row>
    <row r="413" spans="1:23" s="37" customFormat="1" ht="63" hidden="1" x14ac:dyDescent="0.25">
      <c r="A413" s="61" t="s">
        <v>149</v>
      </c>
      <c r="B413" s="663" t="s">
        <v>50</v>
      </c>
      <c r="C413" s="35">
        <v>10</v>
      </c>
      <c r="D413" s="35" t="s">
        <v>68</v>
      </c>
      <c r="E413" s="257" t="s">
        <v>170</v>
      </c>
      <c r="F413" s="258" t="s">
        <v>359</v>
      </c>
      <c r="G413" s="259" t="s">
        <v>360</v>
      </c>
      <c r="H413" s="36"/>
      <c r="I413" s="401">
        <f>SUM(I414)</f>
        <v>0</v>
      </c>
      <c r="J413" s="401">
        <f t="shared" ref="J413:K415" si="162">SUM(J414)</f>
        <v>0</v>
      </c>
      <c r="K413" s="401">
        <f t="shared" si="162"/>
        <v>0</v>
      </c>
    </row>
    <row r="414" spans="1:23" s="37" customFormat="1" ht="47.25" hidden="1" x14ac:dyDescent="0.25">
      <c r="A414" s="3" t="s">
        <v>448</v>
      </c>
      <c r="B414" s="663" t="s">
        <v>50</v>
      </c>
      <c r="C414" s="35">
        <v>10</v>
      </c>
      <c r="D414" s="35" t="s">
        <v>68</v>
      </c>
      <c r="E414" s="257" t="s">
        <v>170</v>
      </c>
      <c r="F414" s="258" t="s">
        <v>10</v>
      </c>
      <c r="G414" s="259" t="s">
        <v>360</v>
      </c>
      <c r="H414" s="36"/>
      <c r="I414" s="401">
        <f>SUM(I415)</f>
        <v>0</v>
      </c>
      <c r="J414" s="401">
        <f t="shared" si="162"/>
        <v>0</v>
      </c>
      <c r="K414" s="401">
        <f t="shared" si="162"/>
        <v>0</v>
      </c>
    </row>
    <row r="415" spans="1:23" s="37" customFormat="1" ht="31.5" hidden="1" x14ac:dyDescent="0.25">
      <c r="A415" s="556" t="s">
        <v>458</v>
      </c>
      <c r="B415" s="281" t="s">
        <v>50</v>
      </c>
      <c r="C415" s="35">
        <v>10</v>
      </c>
      <c r="D415" s="35" t="s">
        <v>68</v>
      </c>
      <c r="E415" s="257" t="s">
        <v>170</v>
      </c>
      <c r="F415" s="258" t="s">
        <v>10</v>
      </c>
      <c r="G415" s="259" t="s">
        <v>457</v>
      </c>
      <c r="H415" s="36"/>
      <c r="I415" s="401">
        <f>SUM(I416)</f>
        <v>0</v>
      </c>
      <c r="J415" s="401">
        <f t="shared" si="162"/>
        <v>0</v>
      </c>
      <c r="K415" s="401">
        <f t="shared" si="162"/>
        <v>0</v>
      </c>
    </row>
    <row r="416" spans="1:23" s="37" customFormat="1" ht="31.5" hidden="1" x14ac:dyDescent="0.25">
      <c r="A416" s="548" t="s">
        <v>505</v>
      </c>
      <c r="B416" s="281" t="s">
        <v>50</v>
      </c>
      <c r="C416" s="35">
        <v>10</v>
      </c>
      <c r="D416" s="35" t="s">
        <v>68</v>
      </c>
      <c r="E416" s="257" t="s">
        <v>170</v>
      </c>
      <c r="F416" s="258" t="s">
        <v>10</v>
      </c>
      <c r="G416" s="259" t="s">
        <v>457</v>
      </c>
      <c r="H416" s="36" t="s">
        <v>16</v>
      </c>
      <c r="I416" s="402"/>
      <c r="J416" s="402"/>
      <c r="K416" s="402"/>
    </row>
    <row r="417" spans="1:13" s="662" customFormat="1" ht="78.75" hidden="1" x14ac:dyDescent="0.25">
      <c r="A417" s="103" t="s">
        <v>104</v>
      </c>
      <c r="B417" s="53" t="s">
        <v>50</v>
      </c>
      <c r="C417" s="34">
        <v>10</v>
      </c>
      <c r="D417" s="35" t="s">
        <v>68</v>
      </c>
      <c r="E417" s="257" t="s">
        <v>198</v>
      </c>
      <c r="F417" s="258" t="s">
        <v>359</v>
      </c>
      <c r="G417" s="259" t="s">
        <v>360</v>
      </c>
      <c r="H417" s="2"/>
      <c r="I417" s="398">
        <f>SUM(I418)</f>
        <v>0</v>
      </c>
      <c r="J417" s="398">
        <f t="shared" ref="J417:K419" si="163">SUM(J418)</f>
        <v>0</v>
      </c>
      <c r="K417" s="398">
        <f t="shared" si="163"/>
        <v>0</v>
      </c>
    </row>
    <row r="418" spans="1:13" s="662" customFormat="1" ht="47.25" hidden="1" x14ac:dyDescent="0.25">
      <c r="A418" s="103" t="s">
        <v>367</v>
      </c>
      <c r="B418" s="53" t="s">
        <v>50</v>
      </c>
      <c r="C418" s="34">
        <v>10</v>
      </c>
      <c r="D418" s="35" t="s">
        <v>68</v>
      </c>
      <c r="E418" s="257" t="s">
        <v>198</v>
      </c>
      <c r="F418" s="258" t="s">
        <v>10</v>
      </c>
      <c r="G418" s="259" t="s">
        <v>360</v>
      </c>
      <c r="H418" s="2"/>
      <c r="I418" s="398">
        <f>SUM(I419)</f>
        <v>0</v>
      </c>
      <c r="J418" s="398">
        <f t="shared" si="163"/>
        <v>0</v>
      </c>
      <c r="K418" s="398">
        <f t="shared" si="163"/>
        <v>0</v>
      </c>
    </row>
    <row r="419" spans="1:13" s="662" customFormat="1" ht="31.5" hidden="1" x14ac:dyDescent="0.25">
      <c r="A419" s="542" t="s">
        <v>95</v>
      </c>
      <c r="B419" s="53" t="s">
        <v>50</v>
      </c>
      <c r="C419" s="34">
        <v>10</v>
      </c>
      <c r="D419" s="35" t="s">
        <v>68</v>
      </c>
      <c r="E419" s="257" t="s">
        <v>198</v>
      </c>
      <c r="F419" s="258" t="s">
        <v>10</v>
      </c>
      <c r="G419" s="259" t="s">
        <v>369</v>
      </c>
      <c r="H419" s="2"/>
      <c r="I419" s="398">
        <f>SUM(I420)</f>
        <v>0</v>
      </c>
      <c r="J419" s="398">
        <f t="shared" si="163"/>
        <v>0</v>
      </c>
      <c r="K419" s="398">
        <f t="shared" si="163"/>
        <v>0</v>
      </c>
    </row>
    <row r="420" spans="1:13" s="662" customFormat="1" ht="31.5" hidden="1" x14ac:dyDescent="0.25">
      <c r="A420" s="553" t="s">
        <v>505</v>
      </c>
      <c r="B420" s="6" t="s">
        <v>50</v>
      </c>
      <c r="C420" s="281">
        <v>10</v>
      </c>
      <c r="D420" s="36" t="s">
        <v>68</v>
      </c>
      <c r="E420" s="257" t="s">
        <v>198</v>
      </c>
      <c r="F420" s="258" t="s">
        <v>10</v>
      </c>
      <c r="G420" s="259" t="s">
        <v>369</v>
      </c>
      <c r="H420" s="2" t="s">
        <v>16</v>
      </c>
      <c r="I420" s="399"/>
      <c r="J420" s="399"/>
      <c r="K420" s="399"/>
    </row>
    <row r="421" spans="1:13" s="662" customFormat="1" ht="15.75" hidden="1" x14ac:dyDescent="0.25">
      <c r="A421" s="113" t="s">
        <v>43</v>
      </c>
      <c r="B421" s="19" t="s">
        <v>50</v>
      </c>
      <c r="C421" s="19">
        <v>11</v>
      </c>
      <c r="D421" s="19"/>
      <c r="E421" s="245"/>
      <c r="F421" s="246"/>
      <c r="G421" s="247"/>
      <c r="H421" s="15"/>
      <c r="I421" s="395">
        <f>SUM(I422)</f>
        <v>0</v>
      </c>
      <c r="J421" s="395">
        <f t="shared" ref="J421:K425" si="164">SUM(J422)</f>
        <v>0</v>
      </c>
      <c r="K421" s="395">
        <f t="shared" si="164"/>
        <v>0</v>
      </c>
    </row>
    <row r="422" spans="1:13" s="662" customFormat="1" ht="15.75" hidden="1" x14ac:dyDescent="0.25">
      <c r="A422" s="109" t="s">
        <v>44</v>
      </c>
      <c r="B422" s="26" t="s">
        <v>50</v>
      </c>
      <c r="C422" s="26">
        <v>11</v>
      </c>
      <c r="D422" s="22" t="s">
        <v>12</v>
      </c>
      <c r="E422" s="212"/>
      <c r="F422" s="213"/>
      <c r="G422" s="214"/>
      <c r="H422" s="22"/>
      <c r="I422" s="396">
        <f>SUM(I423)</f>
        <v>0</v>
      </c>
      <c r="J422" s="396">
        <f t="shared" si="164"/>
        <v>0</v>
      </c>
      <c r="K422" s="396">
        <f t="shared" si="164"/>
        <v>0</v>
      </c>
    </row>
    <row r="423" spans="1:13" s="662" customFormat="1" ht="63" hidden="1" x14ac:dyDescent="0.25">
      <c r="A423" s="107" t="s">
        <v>140</v>
      </c>
      <c r="B423" s="30" t="s">
        <v>50</v>
      </c>
      <c r="C423" s="28" t="s">
        <v>45</v>
      </c>
      <c r="D423" s="28" t="s">
        <v>12</v>
      </c>
      <c r="E423" s="215" t="s">
        <v>432</v>
      </c>
      <c r="F423" s="216" t="s">
        <v>359</v>
      </c>
      <c r="G423" s="217" t="s">
        <v>360</v>
      </c>
      <c r="H423" s="28"/>
      <c r="I423" s="397">
        <f>SUM(I424)</f>
        <v>0</v>
      </c>
      <c r="J423" s="397">
        <f t="shared" si="164"/>
        <v>0</v>
      </c>
      <c r="K423" s="397">
        <f t="shared" si="164"/>
        <v>0</v>
      </c>
    </row>
    <row r="424" spans="1:13" s="662" customFormat="1" ht="94.5" hidden="1" x14ac:dyDescent="0.25">
      <c r="A424" s="108" t="s">
        <v>155</v>
      </c>
      <c r="B424" s="53" t="s">
        <v>50</v>
      </c>
      <c r="C424" s="2" t="s">
        <v>45</v>
      </c>
      <c r="D424" s="2" t="s">
        <v>12</v>
      </c>
      <c r="E424" s="218" t="s">
        <v>216</v>
      </c>
      <c r="F424" s="219" t="s">
        <v>359</v>
      </c>
      <c r="G424" s="220" t="s">
        <v>360</v>
      </c>
      <c r="H424" s="2"/>
      <c r="I424" s="398">
        <f>SUM(I425)</f>
        <v>0</v>
      </c>
      <c r="J424" s="398">
        <f t="shared" si="164"/>
        <v>0</v>
      </c>
      <c r="K424" s="398">
        <f t="shared" si="164"/>
        <v>0</v>
      </c>
    </row>
    <row r="425" spans="1:13" s="662" customFormat="1" ht="31.5" hidden="1" x14ac:dyDescent="0.25">
      <c r="A425" s="108" t="s">
        <v>459</v>
      </c>
      <c r="B425" s="53" t="s">
        <v>50</v>
      </c>
      <c r="C425" s="2" t="s">
        <v>45</v>
      </c>
      <c r="D425" s="2" t="s">
        <v>12</v>
      </c>
      <c r="E425" s="218" t="s">
        <v>216</v>
      </c>
      <c r="F425" s="219" t="s">
        <v>10</v>
      </c>
      <c r="G425" s="220" t="s">
        <v>360</v>
      </c>
      <c r="H425" s="2"/>
      <c r="I425" s="398">
        <f>SUM(I426)</f>
        <v>0</v>
      </c>
      <c r="J425" s="398">
        <f t="shared" si="164"/>
        <v>0</v>
      </c>
      <c r="K425" s="398">
        <f t="shared" si="164"/>
        <v>0</v>
      </c>
    </row>
    <row r="426" spans="1:13" s="662" customFormat="1" ht="47.25" hidden="1" x14ac:dyDescent="0.25">
      <c r="A426" s="61" t="s">
        <v>156</v>
      </c>
      <c r="B426" s="663" t="s">
        <v>50</v>
      </c>
      <c r="C426" s="2" t="s">
        <v>45</v>
      </c>
      <c r="D426" s="2" t="s">
        <v>12</v>
      </c>
      <c r="E426" s="218" t="s">
        <v>216</v>
      </c>
      <c r="F426" s="219" t="s">
        <v>10</v>
      </c>
      <c r="G426" s="220" t="s">
        <v>460</v>
      </c>
      <c r="H426" s="2"/>
      <c r="I426" s="398">
        <f>SUM(I427:I428)</f>
        <v>0</v>
      </c>
      <c r="J426" s="398">
        <f t="shared" ref="J426:K426" si="165">SUM(J427:J428)</f>
        <v>0</v>
      </c>
      <c r="K426" s="398">
        <f t="shared" si="165"/>
        <v>0</v>
      </c>
    </row>
    <row r="427" spans="1:13" s="662" customFormat="1" ht="31.5" hidden="1" x14ac:dyDescent="0.25">
      <c r="A427" s="550" t="s">
        <v>505</v>
      </c>
      <c r="B427" s="377" t="s">
        <v>50</v>
      </c>
      <c r="C427" s="5" t="s">
        <v>45</v>
      </c>
      <c r="D427" s="5" t="s">
        <v>12</v>
      </c>
      <c r="E427" s="378" t="s">
        <v>216</v>
      </c>
      <c r="F427" s="298" t="s">
        <v>10</v>
      </c>
      <c r="G427" s="379" t="s">
        <v>460</v>
      </c>
      <c r="H427" s="5" t="s">
        <v>16</v>
      </c>
      <c r="I427" s="538"/>
      <c r="J427" s="538"/>
      <c r="K427" s="538"/>
    </row>
    <row r="428" spans="1:13" s="662" customFormat="1" ht="15.75" hidden="1" x14ac:dyDescent="0.25">
      <c r="A428" s="61" t="s">
        <v>40</v>
      </c>
      <c r="B428" s="377" t="s">
        <v>50</v>
      </c>
      <c r="C428" s="5" t="s">
        <v>45</v>
      </c>
      <c r="D428" s="5" t="s">
        <v>12</v>
      </c>
      <c r="E428" s="378" t="s">
        <v>216</v>
      </c>
      <c r="F428" s="298" t="s">
        <v>10</v>
      </c>
      <c r="G428" s="379" t="s">
        <v>460</v>
      </c>
      <c r="H428" s="580" t="s">
        <v>39</v>
      </c>
      <c r="I428" s="538"/>
      <c r="J428" s="538"/>
      <c r="K428" s="538"/>
    </row>
    <row r="429" spans="1:13" s="43" customFormat="1" ht="31.5" customHeight="1" x14ac:dyDescent="0.25">
      <c r="A429" s="405" t="s">
        <v>55</v>
      </c>
      <c r="B429" s="406" t="s">
        <v>56</v>
      </c>
      <c r="C429" s="407"/>
      <c r="D429" s="408"/>
      <c r="E429" s="409"/>
      <c r="F429" s="410"/>
      <c r="G429" s="411"/>
      <c r="H429" s="412"/>
      <c r="I429" s="413">
        <f>SUM(I430+I462)</f>
        <v>24144465</v>
      </c>
      <c r="J429" s="413">
        <f>SUM(J430+J462)</f>
        <v>17718684</v>
      </c>
      <c r="K429" s="413">
        <f>SUM(K430+K462)</f>
        <v>17256752</v>
      </c>
      <c r="L429" s="459"/>
      <c r="M429" s="459"/>
    </row>
    <row r="430" spans="1:13" s="43" customFormat="1" ht="16.5" customHeight="1" x14ac:dyDescent="0.25">
      <c r="A430" s="277" t="s">
        <v>9</v>
      </c>
      <c r="B430" s="294" t="s">
        <v>56</v>
      </c>
      <c r="C430" s="15" t="s">
        <v>10</v>
      </c>
      <c r="D430" s="15"/>
      <c r="E430" s="288"/>
      <c r="F430" s="289"/>
      <c r="G430" s="290"/>
      <c r="H430" s="15"/>
      <c r="I430" s="395">
        <f>SUM(I431+I448)</f>
        <v>13585441</v>
      </c>
      <c r="J430" s="395">
        <f t="shared" ref="J430:K430" si="166">SUM(J431+J448)</f>
        <v>11977533</v>
      </c>
      <c r="K430" s="395">
        <f t="shared" si="166"/>
        <v>11977533</v>
      </c>
    </row>
    <row r="431" spans="1:13" ht="31.5" x14ac:dyDescent="0.25">
      <c r="A431" s="97" t="s">
        <v>69</v>
      </c>
      <c r="B431" s="26" t="s">
        <v>56</v>
      </c>
      <c r="C431" s="22" t="s">
        <v>10</v>
      </c>
      <c r="D431" s="22" t="s">
        <v>68</v>
      </c>
      <c r="E431" s="212"/>
      <c r="F431" s="213"/>
      <c r="G431" s="214"/>
      <c r="H431" s="23"/>
      <c r="I431" s="396">
        <f>SUM(I432,I437,I442)</f>
        <v>3121438</v>
      </c>
      <c r="J431" s="396">
        <f t="shared" ref="J431:K431" si="167">SUM(J432,J437,J442)</f>
        <v>2782756</v>
      </c>
      <c r="K431" s="396">
        <f t="shared" si="167"/>
        <v>2782756</v>
      </c>
    </row>
    <row r="432" spans="1:13" ht="47.25" x14ac:dyDescent="0.25">
      <c r="A432" s="75" t="s">
        <v>98</v>
      </c>
      <c r="B432" s="30" t="s">
        <v>56</v>
      </c>
      <c r="C432" s="28" t="s">
        <v>10</v>
      </c>
      <c r="D432" s="28" t="s">
        <v>68</v>
      </c>
      <c r="E432" s="215" t="s">
        <v>362</v>
      </c>
      <c r="F432" s="216" t="s">
        <v>359</v>
      </c>
      <c r="G432" s="217" t="s">
        <v>360</v>
      </c>
      <c r="H432" s="28"/>
      <c r="I432" s="397">
        <f>SUM(I433)</f>
        <v>374027</v>
      </c>
      <c r="J432" s="397">
        <f t="shared" ref="J432:K435" si="168">SUM(J433)</f>
        <v>359193</v>
      </c>
      <c r="K432" s="397">
        <f t="shared" si="168"/>
        <v>359193</v>
      </c>
    </row>
    <row r="433" spans="1:11" ht="63" x14ac:dyDescent="0.25">
      <c r="A433" s="76" t="s">
        <v>109</v>
      </c>
      <c r="B433" s="53" t="s">
        <v>56</v>
      </c>
      <c r="C433" s="2" t="s">
        <v>10</v>
      </c>
      <c r="D433" s="2" t="s">
        <v>68</v>
      </c>
      <c r="E433" s="218" t="s">
        <v>363</v>
      </c>
      <c r="F433" s="219" t="s">
        <v>359</v>
      </c>
      <c r="G433" s="220" t="s">
        <v>360</v>
      </c>
      <c r="H433" s="44"/>
      <c r="I433" s="398">
        <f>SUM(I434)</f>
        <v>374027</v>
      </c>
      <c r="J433" s="398">
        <f t="shared" si="168"/>
        <v>359193</v>
      </c>
      <c r="K433" s="398">
        <f t="shared" si="168"/>
        <v>359193</v>
      </c>
    </row>
    <row r="434" spans="1:11" ht="47.25" x14ac:dyDescent="0.25">
      <c r="A434" s="76" t="s">
        <v>366</v>
      </c>
      <c r="B434" s="53" t="s">
        <v>56</v>
      </c>
      <c r="C434" s="2" t="s">
        <v>10</v>
      </c>
      <c r="D434" s="2" t="s">
        <v>68</v>
      </c>
      <c r="E434" s="218" t="s">
        <v>363</v>
      </c>
      <c r="F434" s="219" t="s">
        <v>10</v>
      </c>
      <c r="G434" s="220" t="s">
        <v>360</v>
      </c>
      <c r="H434" s="44"/>
      <c r="I434" s="398">
        <f>SUM(I435)</f>
        <v>374027</v>
      </c>
      <c r="J434" s="398">
        <f t="shared" si="168"/>
        <v>359193</v>
      </c>
      <c r="K434" s="398">
        <f t="shared" si="168"/>
        <v>359193</v>
      </c>
    </row>
    <row r="435" spans="1:11" ht="15.75" x14ac:dyDescent="0.25">
      <c r="A435" s="76" t="s">
        <v>100</v>
      </c>
      <c r="B435" s="53" t="s">
        <v>56</v>
      </c>
      <c r="C435" s="2" t="s">
        <v>10</v>
      </c>
      <c r="D435" s="2" t="s">
        <v>68</v>
      </c>
      <c r="E435" s="218" t="s">
        <v>363</v>
      </c>
      <c r="F435" s="219" t="s">
        <v>10</v>
      </c>
      <c r="G435" s="220" t="s">
        <v>365</v>
      </c>
      <c r="H435" s="44"/>
      <c r="I435" s="398">
        <f>SUM(I436)</f>
        <v>374027</v>
      </c>
      <c r="J435" s="398">
        <f t="shared" si="168"/>
        <v>359193</v>
      </c>
      <c r="K435" s="398">
        <f t="shared" si="168"/>
        <v>359193</v>
      </c>
    </row>
    <row r="436" spans="1:11" ht="31.5" x14ac:dyDescent="0.25">
      <c r="A436" s="545" t="s">
        <v>505</v>
      </c>
      <c r="B436" s="278" t="s">
        <v>56</v>
      </c>
      <c r="C436" s="2" t="s">
        <v>10</v>
      </c>
      <c r="D436" s="2" t="s">
        <v>68</v>
      </c>
      <c r="E436" s="218" t="s">
        <v>363</v>
      </c>
      <c r="F436" s="219" t="s">
        <v>10</v>
      </c>
      <c r="G436" s="220" t="s">
        <v>365</v>
      </c>
      <c r="H436" s="2" t="s">
        <v>16</v>
      </c>
      <c r="I436" s="400">
        <v>374027</v>
      </c>
      <c r="J436" s="400">
        <v>359193</v>
      </c>
      <c r="K436" s="400">
        <v>359193</v>
      </c>
    </row>
    <row r="437" spans="1:11" s="37" customFormat="1" ht="78.75" x14ac:dyDescent="0.25">
      <c r="A437" s="75" t="s">
        <v>794</v>
      </c>
      <c r="B437" s="30" t="s">
        <v>56</v>
      </c>
      <c r="C437" s="28" t="s">
        <v>10</v>
      </c>
      <c r="D437" s="28" t="s">
        <v>68</v>
      </c>
      <c r="E437" s="215" t="s">
        <v>187</v>
      </c>
      <c r="F437" s="216" t="s">
        <v>359</v>
      </c>
      <c r="G437" s="217" t="s">
        <v>360</v>
      </c>
      <c r="H437" s="28"/>
      <c r="I437" s="397">
        <f>SUM(I438)</f>
        <v>30000</v>
      </c>
      <c r="J437" s="397">
        <f t="shared" ref="J437:K440" si="169">SUM(J438)</f>
        <v>20355</v>
      </c>
      <c r="K437" s="397">
        <f t="shared" si="169"/>
        <v>20355</v>
      </c>
    </row>
    <row r="438" spans="1:11" s="37" customFormat="1" ht="114.75" customHeight="1" x14ac:dyDescent="0.25">
      <c r="A438" s="76" t="s">
        <v>855</v>
      </c>
      <c r="B438" s="53" t="s">
        <v>56</v>
      </c>
      <c r="C438" s="2" t="s">
        <v>10</v>
      </c>
      <c r="D438" s="2" t="s">
        <v>68</v>
      </c>
      <c r="E438" s="218" t="s">
        <v>189</v>
      </c>
      <c r="F438" s="219" t="s">
        <v>359</v>
      </c>
      <c r="G438" s="220" t="s">
        <v>360</v>
      </c>
      <c r="H438" s="2"/>
      <c r="I438" s="398">
        <f>SUM(I439)</f>
        <v>30000</v>
      </c>
      <c r="J438" s="398">
        <f t="shared" si="169"/>
        <v>20355</v>
      </c>
      <c r="K438" s="398">
        <f t="shared" si="169"/>
        <v>20355</v>
      </c>
    </row>
    <row r="439" spans="1:11" s="37" customFormat="1" ht="47.25" x14ac:dyDescent="0.25">
      <c r="A439" s="76" t="s">
        <v>379</v>
      </c>
      <c r="B439" s="53" t="s">
        <v>56</v>
      </c>
      <c r="C439" s="2" t="s">
        <v>10</v>
      </c>
      <c r="D439" s="2" t="s">
        <v>68</v>
      </c>
      <c r="E439" s="218" t="s">
        <v>189</v>
      </c>
      <c r="F439" s="219" t="s">
        <v>10</v>
      </c>
      <c r="G439" s="220" t="s">
        <v>360</v>
      </c>
      <c r="H439" s="2"/>
      <c r="I439" s="398">
        <f>SUM(I440)</f>
        <v>30000</v>
      </c>
      <c r="J439" s="398">
        <f t="shared" si="169"/>
        <v>20355</v>
      </c>
      <c r="K439" s="398">
        <f t="shared" si="169"/>
        <v>20355</v>
      </c>
    </row>
    <row r="440" spans="1:11" s="37" customFormat="1" ht="31.5" x14ac:dyDescent="0.25">
      <c r="A440" s="3" t="s">
        <v>92</v>
      </c>
      <c r="B440" s="337" t="s">
        <v>56</v>
      </c>
      <c r="C440" s="2" t="s">
        <v>10</v>
      </c>
      <c r="D440" s="2" t="s">
        <v>68</v>
      </c>
      <c r="E440" s="218" t="s">
        <v>189</v>
      </c>
      <c r="F440" s="219" t="s">
        <v>10</v>
      </c>
      <c r="G440" s="220" t="s">
        <v>380</v>
      </c>
      <c r="H440" s="2"/>
      <c r="I440" s="398">
        <f>SUM(I441)</f>
        <v>30000</v>
      </c>
      <c r="J440" s="398">
        <f t="shared" si="169"/>
        <v>20355</v>
      </c>
      <c r="K440" s="398">
        <f t="shared" si="169"/>
        <v>20355</v>
      </c>
    </row>
    <row r="441" spans="1:11" s="37" customFormat="1" ht="31.5" x14ac:dyDescent="0.25">
      <c r="A441" s="545" t="s">
        <v>505</v>
      </c>
      <c r="B441" s="278" t="s">
        <v>56</v>
      </c>
      <c r="C441" s="2" t="s">
        <v>10</v>
      </c>
      <c r="D441" s="2" t="s">
        <v>68</v>
      </c>
      <c r="E441" s="218" t="s">
        <v>189</v>
      </c>
      <c r="F441" s="219" t="s">
        <v>10</v>
      </c>
      <c r="G441" s="220" t="s">
        <v>380</v>
      </c>
      <c r="H441" s="2" t="s">
        <v>16</v>
      </c>
      <c r="I441" s="399">
        <v>30000</v>
      </c>
      <c r="J441" s="399">
        <v>20355</v>
      </c>
      <c r="K441" s="399">
        <v>20355</v>
      </c>
    </row>
    <row r="442" spans="1:11" ht="47.25" x14ac:dyDescent="0.25">
      <c r="A442" s="27" t="s">
        <v>113</v>
      </c>
      <c r="B442" s="30" t="s">
        <v>56</v>
      </c>
      <c r="C442" s="28" t="s">
        <v>10</v>
      </c>
      <c r="D442" s="28" t="s">
        <v>68</v>
      </c>
      <c r="E442" s="215" t="s">
        <v>196</v>
      </c>
      <c r="F442" s="216" t="s">
        <v>359</v>
      </c>
      <c r="G442" s="217" t="s">
        <v>360</v>
      </c>
      <c r="H442" s="28"/>
      <c r="I442" s="397">
        <f>SUM(I443)</f>
        <v>2717411</v>
      </c>
      <c r="J442" s="397">
        <f t="shared" ref="J442:K444" si="170">SUM(J443)</f>
        <v>2403208</v>
      </c>
      <c r="K442" s="397">
        <f t="shared" si="170"/>
        <v>2403208</v>
      </c>
    </row>
    <row r="443" spans="1:11" ht="63" x14ac:dyDescent="0.25">
      <c r="A443" s="3" t="s">
        <v>114</v>
      </c>
      <c r="B443" s="337" t="s">
        <v>56</v>
      </c>
      <c r="C443" s="2" t="s">
        <v>10</v>
      </c>
      <c r="D443" s="2" t="s">
        <v>68</v>
      </c>
      <c r="E443" s="218" t="s">
        <v>197</v>
      </c>
      <c r="F443" s="219" t="s">
        <v>359</v>
      </c>
      <c r="G443" s="220" t="s">
        <v>360</v>
      </c>
      <c r="H443" s="2"/>
      <c r="I443" s="398">
        <f>SUM(I444)</f>
        <v>2717411</v>
      </c>
      <c r="J443" s="398">
        <f t="shared" si="170"/>
        <v>2403208</v>
      </c>
      <c r="K443" s="398">
        <f t="shared" si="170"/>
        <v>2403208</v>
      </c>
    </row>
    <row r="444" spans="1:11" ht="78.75" x14ac:dyDescent="0.25">
      <c r="A444" s="3" t="s">
        <v>381</v>
      </c>
      <c r="B444" s="337" t="s">
        <v>56</v>
      </c>
      <c r="C444" s="2" t="s">
        <v>10</v>
      </c>
      <c r="D444" s="2" t="s">
        <v>68</v>
      </c>
      <c r="E444" s="218" t="s">
        <v>197</v>
      </c>
      <c r="F444" s="219" t="s">
        <v>10</v>
      </c>
      <c r="G444" s="220" t="s">
        <v>360</v>
      </c>
      <c r="H444" s="2"/>
      <c r="I444" s="398">
        <f>SUM(I445)</f>
        <v>2717411</v>
      </c>
      <c r="J444" s="398">
        <f t="shared" si="170"/>
        <v>2403208</v>
      </c>
      <c r="K444" s="398">
        <f t="shared" si="170"/>
        <v>2403208</v>
      </c>
    </row>
    <row r="445" spans="1:11" ht="31.5" x14ac:dyDescent="0.25">
      <c r="A445" s="3" t="s">
        <v>74</v>
      </c>
      <c r="B445" s="337" t="s">
        <v>56</v>
      </c>
      <c r="C445" s="2" t="s">
        <v>10</v>
      </c>
      <c r="D445" s="2" t="s">
        <v>68</v>
      </c>
      <c r="E445" s="218" t="s">
        <v>197</v>
      </c>
      <c r="F445" s="219" t="s">
        <v>10</v>
      </c>
      <c r="G445" s="220" t="s">
        <v>364</v>
      </c>
      <c r="H445" s="2"/>
      <c r="I445" s="398">
        <f>SUM(I446:I447)</f>
        <v>2717411</v>
      </c>
      <c r="J445" s="398">
        <f t="shared" ref="J445:K445" si="171">SUM(J446:J447)</f>
        <v>2403208</v>
      </c>
      <c r="K445" s="398">
        <f t="shared" si="171"/>
        <v>2403208</v>
      </c>
    </row>
    <row r="446" spans="1:11" ht="63" x14ac:dyDescent="0.25">
      <c r="A446" s="84" t="s">
        <v>75</v>
      </c>
      <c r="B446" s="337" t="s">
        <v>56</v>
      </c>
      <c r="C446" s="2" t="s">
        <v>10</v>
      </c>
      <c r="D446" s="2" t="s">
        <v>68</v>
      </c>
      <c r="E446" s="218" t="s">
        <v>197</v>
      </c>
      <c r="F446" s="219" t="s">
        <v>10</v>
      </c>
      <c r="G446" s="220" t="s">
        <v>364</v>
      </c>
      <c r="H446" s="2" t="s">
        <v>13</v>
      </c>
      <c r="I446" s="399">
        <v>2715811</v>
      </c>
      <c r="J446" s="399">
        <v>2402108</v>
      </c>
      <c r="K446" s="399">
        <v>2402108</v>
      </c>
    </row>
    <row r="447" spans="1:11" ht="15.75" x14ac:dyDescent="0.25">
      <c r="A447" s="3" t="s">
        <v>18</v>
      </c>
      <c r="B447" s="337" t="s">
        <v>56</v>
      </c>
      <c r="C447" s="2" t="s">
        <v>10</v>
      </c>
      <c r="D447" s="2" t="s">
        <v>68</v>
      </c>
      <c r="E447" s="218" t="s">
        <v>197</v>
      </c>
      <c r="F447" s="219" t="s">
        <v>10</v>
      </c>
      <c r="G447" s="220" t="s">
        <v>364</v>
      </c>
      <c r="H447" s="2" t="s">
        <v>17</v>
      </c>
      <c r="I447" s="399">
        <v>1600</v>
      </c>
      <c r="J447" s="399">
        <v>1100</v>
      </c>
      <c r="K447" s="399">
        <v>1100</v>
      </c>
    </row>
    <row r="448" spans="1:11" s="528" customFormat="1" ht="15.75" x14ac:dyDescent="0.25">
      <c r="A448" s="21" t="s">
        <v>23</v>
      </c>
      <c r="B448" s="26" t="s">
        <v>56</v>
      </c>
      <c r="C448" s="22" t="s">
        <v>10</v>
      </c>
      <c r="D448" s="22">
        <v>13</v>
      </c>
      <c r="E448" s="263"/>
      <c r="F448" s="264"/>
      <c r="G448" s="265"/>
      <c r="H448" s="22"/>
      <c r="I448" s="396">
        <f>SUM(I449)</f>
        <v>10464003</v>
      </c>
      <c r="J448" s="396">
        <f t="shared" ref="J448:K448" si="172">SUM(J449)</f>
        <v>9194777</v>
      </c>
      <c r="K448" s="396">
        <f t="shared" si="172"/>
        <v>9194777</v>
      </c>
    </row>
    <row r="449" spans="1:11" s="602" customFormat="1" ht="47.25" x14ac:dyDescent="0.25">
      <c r="A449" s="27" t="s">
        <v>113</v>
      </c>
      <c r="B449" s="30" t="s">
        <v>56</v>
      </c>
      <c r="C449" s="28" t="s">
        <v>10</v>
      </c>
      <c r="D449" s="30">
        <v>13</v>
      </c>
      <c r="E449" s="215" t="s">
        <v>196</v>
      </c>
      <c r="F449" s="216" t="s">
        <v>359</v>
      </c>
      <c r="G449" s="217" t="s">
        <v>360</v>
      </c>
      <c r="H449" s="28"/>
      <c r="I449" s="397">
        <f>SUM(I450)</f>
        <v>10464003</v>
      </c>
      <c r="J449" s="397">
        <f t="shared" ref="J449:K450" si="173">SUM(J450)</f>
        <v>9194777</v>
      </c>
      <c r="K449" s="397">
        <f t="shared" si="173"/>
        <v>9194777</v>
      </c>
    </row>
    <row r="450" spans="1:11" s="602" customFormat="1" ht="63" x14ac:dyDescent="0.25">
      <c r="A450" s="3" t="s">
        <v>114</v>
      </c>
      <c r="B450" s="603" t="s">
        <v>56</v>
      </c>
      <c r="C450" s="2" t="s">
        <v>10</v>
      </c>
      <c r="D450" s="603">
        <v>13</v>
      </c>
      <c r="E450" s="218" t="s">
        <v>197</v>
      </c>
      <c r="F450" s="219" t="s">
        <v>359</v>
      </c>
      <c r="G450" s="220" t="s">
        <v>360</v>
      </c>
      <c r="H450" s="2"/>
      <c r="I450" s="398">
        <f>SUM(I451)</f>
        <v>10464003</v>
      </c>
      <c r="J450" s="398">
        <f t="shared" si="173"/>
        <v>9194777</v>
      </c>
      <c r="K450" s="398">
        <f t="shared" si="173"/>
        <v>9194777</v>
      </c>
    </row>
    <row r="451" spans="1:11" s="602" customFormat="1" ht="78.75" x14ac:dyDescent="0.25">
      <c r="A451" s="3" t="s">
        <v>381</v>
      </c>
      <c r="B451" s="603" t="s">
        <v>56</v>
      </c>
      <c r="C451" s="2" t="s">
        <v>10</v>
      </c>
      <c r="D451" s="603">
        <v>13</v>
      </c>
      <c r="E451" s="218" t="s">
        <v>197</v>
      </c>
      <c r="F451" s="219" t="s">
        <v>10</v>
      </c>
      <c r="G451" s="220" t="s">
        <v>360</v>
      </c>
      <c r="H451" s="2"/>
      <c r="I451" s="398">
        <f>SUM(I454+I452)</f>
        <v>10464003</v>
      </c>
      <c r="J451" s="398">
        <f t="shared" ref="J451:K451" si="174">SUM(J454+J452)</f>
        <v>9194777</v>
      </c>
      <c r="K451" s="398">
        <f t="shared" si="174"/>
        <v>9194777</v>
      </c>
    </row>
    <row r="452" spans="1:11" s="657" customFormat="1" ht="35.25" customHeight="1" x14ac:dyDescent="0.25">
      <c r="A452" s="61" t="s">
        <v>144</v>
      </c>
      <c r="B452" s="658" t="s">
        <v>56</v>
      </c>
      <c r="C452" s="2" t="s">
        <v>10</v>
      </c>
      <c r="D452" s="658">
        <v>13</v>
      </c>
      <c r="E452" s="218" t="s">
        <v>197</v>
      </c>
      <c r="F452" s="219" t="s">
        <v>10</v>
      </c>
      <c r="G452" s="220" t="s">
        <v>439</v>
      </c>
      <c r="H452" s="2"/>
      <c r="I452" s="398">
        <f t="shared" ref="I452:K452" si="175">SUM(I453)</f>
        <v>100710</v>
      </c>
      <c r="J452" s="398">
        <f t="shared" si="175"/>
        <v>86633</v>
      </c>
      <c r="K452" s="398">
        <f t="shared" si="175"/>
        <v>86633</v>
      </c>
    </row>
    <row r="453" spans="1:11" s="657" customFormat="1" ht="63" x14ac:dyDescent="0.25">
      <c r="A453" s="101" t="s">
        <v>75</v>
      </c>
      <c r="B453" s="658" t="s">
        <v>56</v>
      </c>
      <c r="C453" s="2" t="s">
        <v>10</v>
      </c>
      <c r="D453" s="658">
        <v>13</v>
      </c>
      <c r="E453" s="218" t="s">
        <v>197</v>
      </c>
      <c r="F453" s="219" t="s">
        <v>10</v>
      </c>
      <c r="G453" s="220" t="s">
        <v>439</v>
      </c>
      <c r="H453" s="2" t="s">
        <v>13</v>
      </c>
      <c r="I453" s="400">
        <v>100710</v>
      </c>
      <c r="J453" s="400">
        <v>86633</v>
      </c>
      <c r="K453" s="400">
        <v>86633</v>
      </c>
    </row>
    <row r="454" spans="1:11" s="602" customFormat="1" ht="31.5" x14ac:dyDescent="0.25">
      <c r="A454" s="3" t="s">
        <v>83</v>
      </c>
      <c r="B454" s="603" t="s">
        <v>56</v>
      </c>
      <c r="C454" s="2" t="s">
        <v>10</v>
      </c>
      <c r="D454" s="603">
        <v>13</v>
      </c>
      <c r="E454" s="218" t="s">
        <v>197</v>
      </c>
      <c r="F454" s="219" t="s">
        <v>10</v>
      </c>
      <c r="G454" s="220" t="s">
        <v>391</v>
      </c>
      <c r="H454" s="2"/>
      <c r="I454" s="398">
        <f>SUM(I455:I457)</f>
        <v>10363293</v>
      </c>
      <c r="J454" s="398">
        <f t="shared" ref="J454:K454" si="176">SUM(J455:J457)</f>
        <v>9108144</v>
      </c>
      <c r="K454" s="398">
        <f t="shared" si="176"/>
        <v>9108144</v>
      </c>
    </row>
    <row r="455" spans="1:11" s="602" customFormat="1" ht="63" x14ac:dyDescent="0.25">
      <c r="A455" s="84" t="s">
        <v>75</v>
      </c>
      <c r="B455" s="603" t="s">
        <v>56</v>
      </c>
      <c r="C455" s="2" t="s">
        <v>10</v>
      </c>
      <c r="D455" s="603">
        <v>13</v>
      </c>
      <c r="E455" s="218" t="s">
        <v>197</v>
      </c>
      <c r="F455" s="219" t="s">
        <v>10</v>
      </c>
      <c r="G455" s="220" t="s">
        <v>391</v>
      </c>
      <c r="H455" s="2" t="s">
        <v>13</v>
      </c>
      <c r="I455" s="399">
        <v>9724899</v>
      </c>
      <c r="J455" s="399">
        <v>8493118</v>
      </c>
      <c r="K455" s="399">
        <v>8493118</v>
      </c>
    </row>
    <row r="456" spans="1:11" s="602" customFormat="1" ht="31.5" x14ac:dyDescent="0.25">
      <c r="A456" s="545" t="s">
        <v>505</v>
      </c>
      <c r="B456" s="603" t="s">
        <v>56</v>
      </c>
      <c r="C456" s="2" t="s">
        <v>10</v>
      </c>
      <c r="D456" s="603">
        <v>13</v>
      </c>
      <c r="E456" s="218" t="s">
        <v>197</v>
      </c>
      <c r="F456" s="219" t="s">
        <v>10</v>
      </c>
      <c r="G456" s="220" t="s">
        <v>391</v>
      </c>
      <c r="H456" s="2" t="s">
        <v>16</v>
      </c>
      <c r="I456" s="399">
        <v>637894</v>
      </c>
      <c r="J456" s="399">
        <v>614026</v>
      </c>
      <c r="K456" s="399">
        <v>614026</v>
      </c>
    </row>
    <row r="457" spans="1:11" s="624" customFormat="1" ht="15.75" x14ac:dyDescent="0.25">
      <c r="A457" s="3" t="s">
        <v>18</v>
      </c>
      <c r="B457" s="625" t="s">
        <v>56</v>
      </c>
      <c r="C457" s="2" t="s">
        <v>10</v>
      </c>
      <c r="D457" s="625">
        <v>13</v>
      </c>
      <c r="E457" s="218" t="s">
        <v>197</v>
      </c>
      <c r="F457" s="219" t="s">
        <v>10</v>
      </c>
      <c r="G457" s="220" t="s">
        <v>391</v>
      </c>
      <c r="H457" s="2" t="s">
        <v>17</v>
      </c>
      <c r="I457" s="399">
        <v>500</v>
      </c>
      <c r="J457" s="399">
        <v>1000</v>
      </c>
      <c r="K457" s="399">
        <v>1000</v>
      </c>
    </row>
    <row r="458" spans="1:11" ht="31.5" hidden="1" x14ac:dyDescent="0.25">
      <c r="A458" s="75" t="s">
        <v>24</v>
      </c>
      <c r="B458" s="30" t="s">
        <v>56</v>
      </c>
      <c r="C458" s="28" t="s">
        <v>10</v>
      </c>
      <c r="D458" s="30">
        <v>13</v>
      </c>
      <c r="E458" s="221" t="s">
        <v>181</v>
      </c>
      <c r="F458" s="222" t="s">
        <v>359</v>
      </c>
      <c r="G458" s="223" t="s">
        <v>360</v>
      </c>
      <c r="H458" s="28"/>
      <c r="I458" s="397">
        <f>SUM(I459)</f>
        <v>0</v>
      </c>
      <c r="J458" s="397">
        <f t="shared" ref="J458:K460" si="177">SUM(J459)</f>
        <v>0</v>
      </c>
      <c r="K458" s="397">
        <f t="shared" si="177"/>
        <v>0</v>
      </c>
    </row>
    <row r="459" spans="1:11" ht="31.5" hidden="1" x14ac:dyDescent="0.25">
      <c r="A459" s="84" t="s">
        <v>82</v>
      </c>
      <c r="B459" s="337" t="s">
        <v>56</v>
      </c>
      <c r="C459" s="2" t="s">
        <v>10</v>
      </c>
      <c r="D459" s="337">
        <v>13</v>
      </c>
      <c r="E459" s="236" t="s">
        <v>182</v>
      </c>
      <c r="F459" s="237" t="s">
        <v>359</v>
      </c>
      <c r="G459" s="238" t="s">
        <v>360</v>
      </c>
      <c r="H459" s="2"/>
      <c r="I459" s="398">
        <f>SUM(I460)</f>
        <v>0</v>
      </c>
      <c r="J459" s="398">
        <f t="shared" si="177"/>
        <v>0</v>
      </c>
      <c r="K459" s="398">
        <f t="shared" si="177"/>
        <v>0</v>
      </c>
    </row>
    <row r="460" spans="1:11" ht="30.75" hidden="1" customHeight="1" x14ac:dyDescent="0.25">
      <c r="A460" s="3" t="s">
        <v>94</v>
      </c>
      <c r="B460" s="337" t="s">
        <v>56</v>
      </c>
      <c r="C460" s="2" t="s">
        <v>10</v>
      </c>
      <c r="D460" s="337">
        <v>13</v>
      </c>
      <c r="E460" s="236" t="s">
        <v>182</v>
      </c>
      <c r="F460" s="237" t="s">
        <v>359</v>
      </c>
      <c r="G460" s="238" t="s">
        <v>388</v>
      </c>
      <c r="H460" s="2"/>
      <c r="I460" s="398">
        <f>SUM(I461)</f>
        <v>0</v>
      </c>
      <c r="J460" s="398">
        <f t="shared" si="177"/>
        <v>0</v>
      </c>
      <c r="K460" s="398">
        <f t="shared" si="177"/>
        <v>0</v>
      </c>
    </row>
    <row r="461" spans="1:11" ht="15.75" hidden="1" customHeight="1" x14ac:dyDescent="0.25">
      <c r="A461" s="3" t="s">
        <v>18</v>
      </c>
      <c r="B461" s="337" t="s">
        <v>56</v>
      </c>
      <c r="C461" s="2" t="s">
        <v>10</v>
      </c>
      <c r="D461" s="337">
        <v>13</v>
      </c>
      <c r="E461" s="236" t="s">
        <v>182</v>
      </c>
      <c r="F461" s="237" t="s">
        <v>359</v>
      </c>
      <c r="G461" s="238" t="s">
        <v>388</v>
      </c>
      <c r="H461" s="2" t="s">
        <v>17</v>
      </c>
      <c r="I461" s="399"/>
      <c r="J461" s="399"/>
      <c r="K461" s="399"/>
    </row>
    <row r="462" spans="1:11" ht="47.25" x14ac:dyDescent="0.25">
      <c r="A462" s="113" t="s">
        <v>46</v>
      </c>
      <c r="B462" s="19" t="s">
        <v>56</v>
      </c>
      <c r="C462" s="19">
        <v>14</v>
      </c>
      <c r="D462" s="19"/>
      <c r="E462" s="245"/>
      <c r="F462" s="246"/>
      <c r="G462" s="247"/>
      <c r="H462" s="15"/>
      <c r="I462" s="395">
        <f>SUM(I463+I469)</f>
        <v>10559024</v>
      </c>
      <c r="J462" s="395">
        <f t="shared" ref="J462:K462" si="178">SUM(J463+J469)</f>
        <v>5741151</v>
      </c>
      <c r="K462" s="395">
        <f t="shared" si="178"/>
        <v>5279219</v>
      </c>
    </row>
    <row r="463" spans="1:11" ht="31.5" x14ac:dyDescent="0.25">
      <c r="A463" s="109" t="s">
        <v>47</v>
      </c>
      <c r="B463" s="26" t="s">
        <v>56</v>
      </c>
      <c r="C463" s="26">
        <v>14</v>
      </c>
      <c r="D463" s="22" t="s">
        <v>10</v>
      </c>
      <c r="E463" s="212"/>
      <c r="F463" s="213"/>
      <c r="G463" s="214"/>
      <c r="H463" s="22"/>
      <c r="I463" s="396">
        <f>SUM(I464)</f>
        <v>6599024</v>
      </c>
      <c r="J463" s="396">
        <f t="shared" ref="J463:K467" si="179">SUM(J464)</f>
        <v>5741151</v>
      </c>
      <c r="K463" s="396">
        <f t="shared" si="179"/>
        <v>5279219</v>
      </c>
    </row>
    <row r="464" spans="1:11" ht="47.25" x14ac:dyDescent="0.25">
      <c r="A464" s="102" t="s">
        <v>113</v>
      </c>
      <c r="B464" s="30" t="s">
        <v>56</v>
      </c>
      <c r="C464" s="30">
        <v>14</v>
      </c>
      <c r="D464" s="28" t="s">
        <v>10</v>
      </c>
      <c r="E464" s="215" t="s">
        <v>196</v>
      </c>
      <c r="F464" s="216" t="s">
        <v>359</v>
      </c>
      <c r="G464" s="217" t="s">
        <v>360</v>
      </c>
      <c r="H464" s="28"/>
      <c r="I464" s="397">
        <f>SUM(I465)</f>
        <v>6599024</v>
      </c>
      <c r="J464" s="397">
        <f t="shared" si="179"/>
        <v>5741151</v>
      </c>
      <c r="K464" s="397">
        <f t="shared" si="179"/>
        <v>5279219</v>
      </c>
    </row>
    <row r="465" spans="1:11" ht="63" x14ac:dyDescent="0.25">
      <c r="A465" s="101" t="s">
        <v>157</v>
      </c>
      <c r="B465" s="337" t="s">
        <v>56</v>
      </c>
      <c r="C465" s="337">
        <v>14</v>
      </c>
      <c r="D465" s="2" t="s">
        <v>10</v>
      </c>
      <c r="E465" s="218" t="s">
        <v>200</v>
      </c>
      <c r="F465" s="219" t="s">
        <v>359</v>
      </c>
      <c r="G465" s="220" t="s">
        <v>360</v>
      </c>
      <c r="H465" s="2"/>
      <c r="I465" s="398">
        <f>SUM(I466)</f>
        <v>6599024</v>
      </c>
      <c r="J465" s="398">
        <f t="shared" si="179"/>
        <v>5741151</v>
      </c>
      <c r="K465" s="398">
        <f t="shared" si="179"/>
        <v>5279219</v>
      </c>
    </row>
    <row r="466" spans="1:11" ht="34.5" customHeight="1" x14ac:dyDescent="0.25">
      <c r="A466" s="101" t="s">
        <v>461</v>
      </c>
      <c r="B466" s="337" t="s">
        <v>56</v>
      </c>
      <c r="C466" s="337">
        <v>14</v>
      </c>
      <c r="D466" s="2" t="s">
        <v>10</v>
      </c>
      <c r="E466" s="218" t="s">
        <v>200</v>
      </c>
      <c r="F466" s="219" t="s">
        <v>12</v>
      </c>
      <c r="G466" s="220" t="s">
        <v>360</v>
      </c>
      <c r="H466" s="2"/>
      <c r="I466" s="398">
        <f>SUM(I467)</f>
        <v>6599024</v>
      </c>
      <c r="J466" s="398">
        <f t="shared" si="179"/>
        <v>5741151</v>
      </c>
      <c r="K466" s="398">
        <f t="shared" si="179"/>
        <v>5279219</v>
      </c>
    </row>
    <row r="467" spans="1:11" ht="47.25" x14ac:dyDescent="0.25">
      <c r="A467" s="101" t="s">
        <v>463</v>
      </c>
      <c r="B467" s="337" t="s">
        <v>56</v>
      </c>
      <c r="C467" s="337">
        <v>14</v>
      </c>
      <c r="D467" s="2" t="s">
        <v>10</v>
      </c>
      <c r="E467" s="218" t="s">
        <v>200</v>
      </c>
      <c r="F467" s="219" t="s">
        <v>12</v>
      </c>
      <c r="G467" s="220" t="s">
        <v>462</v>
      </c>
      <c r="H467" s="2"/>
      <c r="I467" s="398">
        <f>SUM(I468)</f>
        <v>6599024</v>
      </c>
      <c r="J467" s="398">
        <f t="shared" si="179"/>
        <v>5741151</v>
      </c>
      <c r="K467" s="398">
        <f t="shared" si="179"/>
        <v>5279219</v>
      </c>
    </row>
    <row r="468" spans="1:11" ht="15.75" x14ac:dyDescent="0.25">
      <c r="A468" s="101" t="s">
        <v>21</v>
      </c>
      <c r="B468" s="337" t="s">
        <v>56</v>
      </c>
      <c r="C468" s="337">
        <v>14</v>
      </c>
      <c r="D468" s="2" t="s">
        <v>10</v>
      </c>
      <c r="E468" s="218" t="s">
        <v>200</v>
      </c>
      <c r="F468" s="219" t="s">
        <v>12</v>
      </c>
      <c r="G468" s="220" t="s">
        <v>462</v>
      </c>
      <c r="H468" s="2" t="s">
        <v>66</v>
      </c>
      <c r="I468" s="400">
        <v>6599024</v>
      </c>
      <c r="J468" s="400">
        <v>5741151</v>
      </c>
      <c r="K468" s="400">
        <v>5279219</v>
      </c>
    </row>
    <row r="469" spans="1:11" ht="15.75" x14ac:dyDescent="0.25">
      <c r="A469" s="109" t="s">
        <v>162</v>
      </c>
      <c r="B469" s="26" t="s">
        <v>56</v>
      </c>
      <c r="C469" s="26">
        <v>14</v>
      </c>
      <c r="D469" s="22" t="s">
        <v>15</v>
      </c>
      <c r="E469" s="212"/>
      <c r="F469" s="213"/>
      <c r="G469" s="214"/>
      <c r="H469" s="23"/>
      <c r="I469" s="396">
        <f>SUM(I470)</f>
        <v>3960000</v>
      </c>
      <c r="J469" s="396">
        <f t="shared" ref="J469:K473" si="180">SUM(J470)</f>
        <v>0</v>
      </c>
      <c r="K469" s="396">
        <f t="shared" si="180"/>
        <v>0</v>
      </c>
    </row>
    <row r="470" spans="1:11" ht="47.25" x14ac:dyDescent="0.25">
      <c r="A470" s="102" t="s">
        <v>113</v>
      </c>
      <c r="B470" s="30" t="s">
        <v>56</v>
      </c>
      <c r="C470" s="30">
        <v>14</v>
      </c>
      <c r="D470" s="28" t="s">
        <v>15</v>
      </c>
      <c r="E470" s="215" t="s">
        <v>196</v>
      </c>
      <c r="F470" s="216" t="s">
        <v>359</v>
      </c>
      <c r="G470" s="217" t="s">
        <v>360</v>
      </c>
      <c r="H470" s="28"/>
      <c r="I470" s="397">
        <f>SUM(I471)</f>
        <v>3960000</v>
      </c>
      <c r="J470" s="397">
        <f t="shared" si="180"/>
        <v>0</v>
      </c>
      <c r="K470" s="397">
        <f t="shared" si="180"/>
        <v>0</v>
      </c>
    </row>
    <row r="471" spans="1:11" ht="63" x14ac:dyDescent="0.25">
      <c r="A471" s="101" t="s">
        <v>157</v>
      </c>
      <c r="B471" s="337" t="s">
        <v>56</v>
      </c>
      <c r="C471" s="337">
        <v>14</v>
      </c>
      <c r="D471" s="2" t="s">
        <v>15</v>
      </c>
      <c r="E471" s="218" t="s">
        <v>200</v>
      </c>
      <c r="F471" s="219" t="s">
        <v>359</v>
      </c>
      <c r="G471" s="220" t="s">
        <v>360</v>
      </c>
      <c r="H471" s="72"/>
      <c r="I471" s="398">
        <f>SUM(I472)</f>
        <v>3960000</v>
      </c>
      <c r="J471" s="398">
        <f t="shared" si="180"/>
        <v>0</v>
      </c>
      <c r="K471" s="398">
        <f t="shared" si="180"/>
        <v>0</v>
      </c>
    </row>
    <row r="472" spans="1:11" ht="34.5" customHeight="1" x14ac:dyDescent="0.25">
      <c r="A472" s="342" t="s">
        <v>496</v>
      </c>
      <c r="B472" s="281" t="s">
        <v>56</v>
      </c>
      <c r="C472" s="337">
        <v>14</v>
      </c>
      <c r="D472" s="2" t="s">
        <v>15</v>
      </c>
      <c r="E472" s="257" t="s">
        <v>200</v>
      </c>
      <c r="F472" s="258" t="s">
        <v>20</v>
      </c>
      <c r="G472" s="259" t="s">
        <v>360</v>
      </c>
      <c r="H472" s="343"/>
      <c r="I472" s="398">
        <f>SUM(I473)</f>
        <v>3960000</v>
      </c>
      <c r="J472" s="398">
        <f t="shared" si="180"/>
        <v>0</v>
      </c>
      <c r="K472" s="398">
        <f t="shared" si="180"/>
        <v>0</v>
      </c>
    </row>
    <row r="473" spans="1:11" ht="31.5" x14ac:dyDescent="0.25">
      <c r="A473" s="104" t="s">
        <v>692</v>
      </c>
      <c r="B473" s="281" t="s">
        <v>56</v>
      </c>
      <c r="C473" s="337">
        <v>14</v>
      </c>
      <c r="D473" s="2" t="s">
        <v>15</v>
      </c>
      <c r="E473" s="257" t="s">
        <v>200</v>
      </c>
      <c r="F473" s="258" t="s">
        <v>20</v>
      </c>
      <c r="G473" s="259" t="s">
        <v>497</v>
      </c>
      <c r="H473" s="343"/>
      <c r="I473" s="398">
        <f>SUM(I474)</f>
        <v>3960000</v>
      </c>
      <c r="J473" s="398">
        <f t="shared" si="180"/>
        <v>0</v>
      </c>
      <c r="K473" s="398">
        <f t="shared" si="180"/>
        <v>0</v>
      </c>
    </row>
    <row r="474" spans="1:11" ht="15.75" x14ac:dyDescent="0.25">
      <c r="A474" s="111" t="s">
        <v>21</v>
      </c>
      <c r="B474" s="50" t="s">
        <v>56</v>
      </c>
      <c r="C474" s="337">
        <v>14</v>
      </c>
      <c r="D474" s="2" t="s">
        <v>15</v>
      </c>
      <c r="E474" s="257" t="s">
        <v>200</v>
      </c>
      <c r="F474" s="258" t="s">
        <v>20</v>
      </c>
      <c r="G474" s="259" t="s">
        <v>497</v>
      </c>
      <c r="H474" s="36" t="s">
        <v>66</v>
      </c>
      <c r="I474" s="385">
        <v>3960000</v>
      </c>
      <c r="J474" s="385"/>
      <c r="K474" s="385"/>
    </row>
    <row r="475" spans="1:11" ht="18.75" customHeight="1" x14ac:dyDescent="0.25">
      <c r="A475" s="418" t="s">
        <v>53</v>
      </c>
      <c r="B475" s="419" t="s">
        <v>54</v>
      </c>
      <c r="C475" s="420"/>
      <c r="D475" s="421"/>
      <c r="E475" s="422"/>
      <c r="F475" s="423"/>
      <c r="G475" s="424"/>
      <c r="H475" s="425"/>
      <c r="I475" s="413">
        <f>SUM(I476)</f>
        <v>464419</v>
      </c>
      <c r="J475" s="413">
        <f t="shared" ref="J475:K477" si="181">SUM(J476)</f>
        <v>0</v>
      </c>
      <c r="K475" s="413">
        <f t="shared" si="181"/>
        <v>0</v>
      </c>
    </row>
    <row r="476" spans="1:11" ht="18.75" customHeight="1" x14ac:dyDescent="0.25">
      <c r="A476" s="277" t="s">
        <v>9</v>
      </c>
      <c r="B476" s="294" t="s">
        <v>54</v>
      </c>
      <c r="C476" s="15" t="s">
        <v>10</v>
      </c>
      <c r="D476" s="15"/>
      <c r="E476" s="288"/>
      <c r="F476" s="289"/>
      <c r="G476" s="290"/>
      <c r="H476" s="15"/>
      <c r="I476" s="395">
        <f>SUM(I477+I483)</f>
        <v>464419</v>
      </c>
      <c r="J476" s="395">
        <f t="shared" ref="J476:K476" si="182">SUM(J477+J483)</f>
        <v>0</v>
      </c>
      <c r="K476" s="395">
        <f t="shared" si="182"/>
        <v>0</v>
      </c>
    </row>
    <row r="477" spans="1:11" ht="47.25" x14ac:dyDescent="0.25">
      <c r="A477" s="21" t="s">
        <v>14</v>
      </c>
      <c r="B477" s="26" t="s">
        <v>54</v>
      </c>
      <c r="C477" s="22" t="s">
        <v>10</v>
      </c>
      <c r="D477" s="22" t="s">
        <v>15</v>
      </c>
      <c r="E477" s="212"/>
      <c r="F477" s="213"/>
      <c r="G477" s="214"/>
      <c r="H477" s="23"/>
      <c r="I477" s="396">
        <f>SUM(I478)</f>
        <v>10823</v>
      </c>
      <c r="J477" s="396">
        <f t="shared" si="181"/>
        <v>0</v>
      </c>
      <c r="K477" s="396">
        <f t="shared" si="181"/>
        <v>0</v>
      </c>
    </row>
    <row r="478" spans="1:11" ht="47.25" x14ac:dyDescent="0.25">
      <c r="A478" s="75" t="s">
        <v>98</v>
      </c>
      <c r="B478" s="30" t="s">
        <v>54</v>
      </c>
      <c r="C478" s="28" t="s">
        <v>10</v>
      </c>
      <c r="D478" s="28" t="s">
        <v>15</v>
      </c>
      <c r="E478" s="227" t="s">
        <v>362</v>
      </c>
      <c r="F478" s="228" t="s">
        <v>359</v>
      </c>
      <c r="G478" s="229" t="s">
        <v>360</v>
      </c>
      <c r="H478" s="28"/>
      <c r="I478" s="397">
        <f>SUM(I479)</f>
        <v>10823</v>
      </c>
      <c r="J478" s="397">
        <f t="shared" ref="J478:K481" si="183">SUM(J479)</f>
        <v>0</v>
      </c>
      <c r="K478" s="397">
        <f t="shared" si="183"/>
        <v>0</v>
      </c>
    </row>
    <row r="479" spans="1:11" ht="63" x14ac:dyDescent="0.25">
      <c r="A479" s="76" t="s">
        <v>99</v>
      </c>
      <c r="B479" s="53" t="s">
        <v>54</v>
      </c>
      <c r="C479" s="2" t="s">
        <v>10</v>
      </c>
      <c r="D479" s="2" t="s">
        <v>15</v>
      </c>
      <c r="E479" s="230" t="s">
        <v>363</v>
      </c>
      <c r="F479" s="231" t="s">
        <v>359</v>
      </c>
      <c r="G479" s="232" t="s">
        <v>360</v>
      </c>
      <c r="H479" s="44"/>
      <c r="I479" s="398">
        <f>SUM(I480)</f>
        <v>10823</v>
      </c>
      <c r="J479" s="398">
        <f t="shared" si="183"/>
        <v>0</v>
      </c>
      <c r="K479" s="398">
        <f t="shared" si="183"/>
        <v>0</v>
      </c>
    </row>
    <row r="480" spans="1:11" ht="47.25" x14ac:dyDescent="0.25">
      <c r="A480" s="76" t="s">
        <v>366</v>
      </c>
      <c r="B480" s="53" t="s">
        <v>54</v>
      </c>
      <c r="C480" s="2" t="s">
        <v>10</v>
      </c>
      <c r="D480" s="2" t="s">
        <v>15</v>
      </c>
      <c r="E480" s="230" t="s">
        <v>363</v>
      </c>
      <c r="F480" s="231" t="s">
        <v>10</v>
      </c>
      <c r="G480" s="232" t="s">
        <v>360</v>
      </c>
      <c r="H480" s="44"/>
      <c r="I480" s="398">
        <f>SUM(I481)</f>
        <v>10823</v>
      </c>
      <c r="J480" s="398">
        <f t="shared" si="183"/>
        <v>0</v>
      </c>
      <c r="K480" s="398">
        <f t="shared" si="183"/>
        <v>0</v>
      </c>
    </row>
    <row r="481" spans="1:11" ht="16.5" customHeight="1" x14ac:dyDescent="0.25">
      <c r="A481" s="76" t="s">
        <v>100</v>
      </c>
      <c r="B481" s="53" t="s">
        <v>54</v>
      </c>
      <c r="C481" s="2" t="s">
        <v>10</v>
      </c>
      <c r="D481" s="2" t="s">
        <v>15</v>
      </c>
      <c r="E481" s="230" t="s">
        <v>363</v>
      </c>
      <c r="F481" s="231" t="s">
        <v>10</v>
      </c>
      <c r="G481" s="232" t="s">
        <v>365</v>
      </c>
      <c r="H481" s="44"/>
      <c r="I481" s="398">
        <f>SUM(I482)</f>
        <v>10823</v>
      </c>
      <c r="J481" s="398">
        <f t="shared" si="183"/>
        <v>0</v>
      </c>
      <c r="K481" s="398">
        <f t="shared" si="183"/>
        <v>0</v>
      </c>
    </row>
    <row r="482" spans="1:11" ht="30.75" customHeight="1" x14ac:dyDescent="0.25">
      <c r="A482" s="544" t="s">
        <v>505</v>
      </c>
      <c r="B482" s="278" t="s">
        <v>54</v>
      </c>
      <c r="C482" s="2" t="s">
        <v>10</v>
      </c>
      <c r="D482" s="2" t="s">
        <v>15</v>
      </c>
      <c r="E482" s="230" t="s">
        <v>363</v>
      </c>
      <c r="F482" s="231" t="s">
        <v>10</v>
      </c>
      <c r="G482" s="232" t="s">
        <v>365</v>
      </c>
      <c r="H482" s="2" t="s">
        <v>16</v>
      </c>
      <c r="I482" s="400">
        <v>10823</v>
      </c>
      <c r="J482" s="400"/>
      <c r="K482" s="400"/>
    </row>
    <row r="483" spans="1:11" s="611" customFormat="1" ht="31.5" x14ac:dyDescent="0.25">
      <c r="A483" s="97" t="s">
        <v>69</v>
      </c>
      <c r="B483" s="26" t="s">
        <v>54</v>
      </c>
      <c r="C483" s="22" t="s">
        <v>10</v>
      </c>
      <c r="D483" s="22" t="s">
        <v>68</v>
      </c>
      <c r="E483" s="212"/>
      <c r="F483" s="213"/>
      <c r="G483" s="214"/>
      <c r="H483" s="23"/>
      <c r="I483" s="396">
        <f>SUM(I484+I489)</f>
        <v>453596</v>
      </c>
      <c r="J483" s="396">
        <f t="shared" ref="J483:K483" si="184">SUM(J484+J489)</f>
        <v>0</v>
      </c>
      <c r="K483" s="396">
        <f t="shared" si="184"/>
        <v>0</v>
      </c>
    </row>
    <row r="484" spans="1:11" s="611" customFormat="1" ht="47.25" x14ac:dyDescent="0.25">
      <c r="A484" s="75" t="s">
        <v>98</v>
      </c>
      <c r="B484" s="30" t="s">
        <v>54</v>
      </c>
      <c r="C484" s="28" t="s">
        <v>10</v>
      </c>
      <c r="D484" s="28" t="s">
        <v>68</v>
      </c>
      <c r="E484" s="227" t="s">
        <v>362</v>
      </c>
      <c r="F484" s="228" t="s">
        <v>359</v>
      </c>
      <c r="G484" s="229" t="s">
        <v>360</v>
      </c>
      <c r="H484" s="28"/>
      <c r="I484" s="397">
        <f>SUM(I485)</f>
        <v>2513</v>
      </c>
      <c r="J484" s="397">
        <f t="shared" ref="J484:K487" si="185">SUM(J485)</f>
        <v>0</v>
      </c>
      <c r="K484" s="397">
        <f t="shared" si="185"/>
        <v>0</v>
      </c>
    </row>
    <row r="485" spans="1:11" s="611" customFormat="1" ht="63" x14ac:dyDescent="0.25">
      <c r="A485" s="76" t="s">
        <v>99</v>
      </c>
      <c r="B485" s="53" t="s">
        <v>54</v>
      </c>
      <c r="C485" s="2" t="s">
        <v>10</v>
      </c>
      <c r="D485" s="2" t="s">
        <v>68</v>
      </c>
      <c r="E485" s="230" t="s">
        <v>363</v>
      </c>
      <c r="F485" s="231" t="s">
        <v>359</v>
      </c>
      <c r="G485" s="232" t="s">
        <v>360</v>
      </c>
      <c r="H485" s="44"/>
      <c r="I485" s="398">
        <f>SUM(I486)</f>
        <v>2513</v>
      </c>
      <c r="J485" s="398">
        <f t="shared" si="185"/>
        <v>0</v>
      </c>
      <c r="K485" s="398">
        <f t="shared" si="185"/>
        <v>0</v>
      </c>
    </row>
    <row r="486" spans="1:11" s="611" customFormat="1" ht="47.25" x14ac:dyDescent="0.25">
      <c r="A486" s="76" t="s">
        <v>366</v>
      </c>
      <c r="B486" s="53" t="s">
        <v>54</v>
      </c>
      <c r="C486" s="2" t="s">
        <v>10</v>
      </c>
      <c r="D486" s="2" t="s">
        <v>68</v>
      </c>
      <c r="E486" s="230" t="s">
        <v>363</v>
      </c>
      <c r="F486" s="231" t="s">
        <v>10</v>
      </c>
      <c r="G486" s="232" t="s">
        <v>360</v>
      </c>
      <c r="H486" s="44"/>
      <c r="I486" s="398">
        <f>SUM(I487)</f>
        <v>2513</v>
      </c>
      <c r="J486" s="398">
        <f t="shared" si="185"/>
        <v>0</v>
      </c>
      <c r="K486" s="398">
        <f t="shared" si="185"/>
        <v>0</v>
      </c>
    </row>
    <row r="487" spans="1:11" s="611" customFormat="1" ht="16.5" customHeight="1" x14ac:dyDescent="0.25">
      <c r="A487" s="76" t="s">
        <v>100</v>
      </c>
      <c r="B487" s="53" t="s">
        <v>54</v>
      </c>
      <c r="C487" s="2" t="s">
        <v>10</v>
      </c>
      <c r="D487" s="2" t="s">
        <v>68</v>
      </c>
      <c r="E487" s="230" t="s">
        <v>363</v>
      </c>
      <c r="F487" s="231" t="s">
        <v>10</v>
      </c>
      <c r="G487" s="232" t="s">
        <v>365</v>
      </c>
      <c r="H487" s="44"/>
      <c r="I487" s="398">
        <f>SUM(I488)</f>
        <v>2513</v>
      </c>
      <c r="J487" s="398">
        <f t="shared" si="185"/>
        <v>0</v>
      </c>
      <c r="K487" s="398">
        <f t="shared" si="185"/>
        <v>0</v>
      </c>
    </row>
    <row r="488" spans="1:11" s="611" customFormat="1" ht="30.75" customHeight="1" x14ac:dyDescent="0.25">
      <c r="A488" s="544" t="s">
        <v>505</v>
      </c>
      <c r="B488" s="278" t="s">
        <v>54</v>
      </c>
      <c r="C488" s="2" t="s">
        <v>10</v>
      </c>
      <c r="D488" s="2" t="s">
        <v>68</v>
      </c>
      <c r="E488" s="230" t="s">
        <v>363</v>
      </c>
      <c r="F488" s="231" t="s">
        <v>10</v>
      </c>
      <c r="G488" s="232" t="s">
        <v>365</v>
      </c>
      <c r="H488" s="2" t="s">
        <v>16</v>
      </c>
      <c r="I488" s="400">
        <v>2513</v>
      </c>
      <c r="J488" s="400"/>
      <c r="K488" s="400"/>
    </row>
    <row r="489" spans="1:11" ht="31.5" x14ac:dyDescent="0.25">
      <c r="A489" s="27" t="s">
        <v>101</v>
      </c>
      <c r="B489" s="30" t="s">
        <v>54</v>
      </c>
      <c r="C489" s="28" t="s">
        <v>10</v>
      </c>
      <c r="D489" s="28" t="s">
        <v>68</v>
      </c>
      <c r="E489" s="215" t="s">
        <v>201</v>
      </c>
      <c r="F489" s="216" t="s">
        <v>359</v>
      </c>
      <c r="G489" s="217" t="s">
        <v>360</v>
      </c>
      <c r="H489" s="28"/>
      <c r="I489" s="397">
        <f>SUM(I490+I493)</f>
        <v>451083</v>
      </c>
      <c r="J489" s="397">
        <f t="shared" ref="J489:K489" si="186">SUM(J490+J493)</f>
        <v>0</v>
      </c>
      <c r="K489" s="397">
        <f t="shared" si="186"/>
        <v>0</v>
      </c>
    </row>
    <row r="490" spans="1:11" ht="31.5" x14ac:dyDescent="0.25">
      <c r="A490" s="3" t="s">
        <v>102</v>
      </c>
      <c r="B490" s="337" t="s">
        <v>54</v>
      </c>
      <c r="C490" s="2" t="s">
        <v>10</v>
      </c>
      <c r="D490" s="2" t="s">
        <v>68</v>
      </c>
      <c r="E490" s="218" t="s">
        <v>202</v>
      </c>
      <c r="F490" s="219" t="s">
        <v>359</v>
      </c>
      <c r="G490" s="220" t="s">
        <v>360</v>
      </c>
      <c r="H490" s="2"/>
      <c r="I490" s="398">
        <f>SUM(I491)</f>
        <v>275571</v>
      </c>
      <c r="J490" s="398">
        <f t="shared" ref="J490:K491" si="187">SUM(J491)</f>
        <v>0</v>
      </c>
      <c r="K490" s="398">
        <f t="shared" si="187"/>
        <v>0</v>
      </c>
    </row>
    <row r="491" spans="1:11" ht="31.5" x14ac:dyDescent="0.25">
      <c r="A491" s="3" t="s">
        <v>74</v>
      </c>
      <c r="B491" s="337" t="s">
        <v>54</v>
      </c>
      <c r="C491" s="2" t="s">
        <v>10</v>
      </c>
      <c r="D491" s="2" t="s">
        <v>68</v>
      </c>
      <c r="E491" s="218" t="s">
        <v>202</v>
      </c>
      <c r="F491" s="219" t="s">
        <v>359</v>
      </c>
      <c r="G491" s="220" t="s">
        <v>364</v>
      </c>
      <c r="H491" s="2"/>
      <c r="I491" s="398">
        <f>SUM(I492)</f>
        <v>275571</v>
      </c>
      <c r="J491" s="398">
        <f t="shared" si="187"/>
        <v>0</v>
      </c>
      <c r="K491" s="398">
        <f t="shared" si="187"/>
        <v>0</v>
      </c>
    </row>
    <row r="492" spans="1:11" ht="63" x14ac:dyDescent="0.25">
      <c r="A492" s="84" t="s">
        <v>75</v>
      </c>
      <c r="B492" s="337" t="s">
        <v>54</v>
      </c>
      <c r="C492" s="2" t="s">
        <v>10</v>
      </c>
      <c r="D492" s="2" t="s">
        <v>68</v>
      </c>
      <c r="E492" s="218" t="s">
        <v>202</v>
      </c>
      <c r="F492" s="219" t="s">
        <v>359</v>
      </c>
      <c r="G492" s="220" t="s">
        <v>364</v>
      </c>
      <c r="H492" s="2" t="s">
        <v>13</v>
      </c>
      <c r="I492" s="399">
        <v>275571</v>
      </c>
      <c r="J492" s="399"/>
      <c r="K492" s="399"/>
    </row>
    <row r="493" spans="1:11" s="483" customFormat="1" ht="15.75" x14ac:dyDescent="0.25">
      <c r="A493" s="84" t="s">
        <v>615</v>
      </c>
      <c r="B493" s="485" t="s">
        <v>54</v>
      </c>
      <c r="C493" s="2" t="s">
        <v>10</v>
      </c>
      <c r="D493" s="2" t="s">
        <v>68</v>
      </c>
      <c r="E493" s="218" t="s">
        <v>613</v>
      </c>
      <c r="F493" s="219" t="s">
        <v>359</v>
      </c>
      <c r="G493" s="220" t="s">
        <v>360</v>
      </c>
      <c r="H493" s="2"/>
      <c r="I493" s="401">
        <f>SUM(I494)</f>
        <v>175512</v>
      </c>
      <c r="J493" s="401">
        <f t="shared" ref="J493:K493" si="188">SUM(J494)</f>
        <v>0</v>
      </c>
      <c r="K493" s="401">
        <f t="shared" si="188"/>
        <v>0</v>
      </c>
    </row>
    <row r="494" spans="1:11" s="483" customFormat="1" ht="31.5" x14ac:dyDescent="0.25">
      <c r="A494" s="84" t="s">
        <v>616</v>
      </c>
      <c r="B494" s="485" t="s">
        <v>54</v>
      </c>
      <c r="C494" s="2" t="s">
        <v>10</v>
      </c>
      <c r="D494" s="2" t="s">
        <v>68</v>
      </c>
      <c r="E494" s="218" t="s">
        <v>613</v>
      </c>
      <c r="F494" s="219" t="s">
        <v>359</v>
      </c>
      <c r="G494" s="220" t="s">
        <v>614</v>
      </c>
      <c r="H494" s="2"/>
      <c r="I494" s="401">
        <f>SUM(I495:I496)</f>
        <v>175512</v>
      </c>
      <c r="J494" s="401">
        <f t="shared" ref="J494:K494" si="189">SUM(J495:J496)</f>
        <v>0</v>
      </c>
      <c r="K494" s="401">
        <f t="shared" si="189"/>
        <v>0</v>
      </c>
    </row>
    <row r="495" spans="1:11" s="483" customFormat="1" ht="63" x14ac:dyDescent="0.25">
      <c r="A495" s="84" t="s">
        <v>75</v>
      </c>
      <c r="B495" s="485" t="s">
        <v>54</v>
      </c>
      <c r="C495" s="2" t="s">
        <v>10</v>
      </c>
      <c r="D495" s="2" t="s">
        <v>68</v>
      </c>
      <c r="E495" s="218" t="s">
        <v>613</v>
      </c>
      <c r="F495" s="219" t="s">
        <v>359</v>
      </c>
      <c r="G495" s="220" t="s">
        <v>614</v>
      </c>
      <c r="H495" s="2" t="s">
        <v>13</v>
      </c>
      <c r="I495" s="399">
        <v>175279</v>
      </c>
      <c r="J495" s="399"/>
      <c r="K495" s="399"/>
    </row>
    <row r="496" spans="1:11" s="483" customFormat="1" ht="31.5" x14ac:dyDescent="0.25">
      <c r="A496" s="544" t="s">
        <v>505</v>
      </c>
      <c r="B496" s="485" t="s">
        <v>54</v>
      </c>
      <c r="C496" s="2" t="s">
        <v>10</v>
      </c>
      <c r="D496" s="2" t="s">
        <v>68</v>
      </c>
      <c r="E496" s="218" t="s">
        <v>613</v>
      </c>
      <c r="F496" s="219" t="s">
        <v>359</v>
      </c>
      <c r="G496" s="220" t="s">
        <v>614</v>
      </c>
      <c r="H496" s="2" t="s">
        <v>16</v>
      </c>
      <c r="I496" s="399">
        <v>233</v>
      </c>
      <c r="J496" s="399"/>
      <c r="K496" s="399"/>
    </row>
    <row r="497" spans="1:14" ht="30" customHeight="1" x14ac:dyDescent="0.25">
      <c r="A497" s="426" t="s">
        <v>51</v>
      </c>
      <c r="B497" s="427" t="s">
        <v>52</v>
      </c>
      <c r="C497" s="420"/>
      <c r="D497" s="428"/>
      <c r="E497" s="429"/>
      <c r="F497" s="430"/>
      <c r="G497" s="424"/>
      <c r="H497" s="425"/>
      <c r="I497" s="413">
        <f>SUM(I505+I690+I498)</f>
        <v>496696013</v>
      </c>
      <c r="J497" s="413">
        <f>SUM(J505+J690+J498)</f>
        <v>310465849</v>
      </c>
      <c r="K497" s="413">
        <f>SUM(K505+K690+K498)</f>
        <v>298944091</v>
      </c>
      <c r="L497" s="445"/>
      <c r="M497" s="445"/>
    </row>
    <row r="498" spans="1:14" ht="16.5" customHeight="1" x14ac:dyDescent="0.25">
      <c r="A498" s="276" t="s">
        <v>25</v>
      </c>
      <c r="B498" s="19" t="s">
        <v>52</v>
      </c>
      <c r="C498" s="15" t="s">
        <v>20</v>
      </c>
      <c r="D498" s="19"/>
      <c r="E498" s="282"/>
      <c r="F498" s="283"/>
      <c r="G498" s="284"/>
      <c r="H498" s="15"/>
      <c r="I498" s="395">
        <f t="shared" ref="I498:K503" si="190">SUM(I499)</f>
        <v>80000</v>
      </c>
      <c r="J498" s="395">
        <f t="shared" si="190"/>
        <v>80000</v>
      </c>
      <c r="K498" s="395">
        <f t="shared" si="190"/>
        <v>80000</v>
      </c>
    </row>
    <row r="499" spans="1:14" ht="17.25" customHeight="1" x14ac:dyDescent="0.25">
      <c r="A499" s="97" t="s">
        <v>26</v>
      </c>
      <c r="B499" s="26" t="s">
        <v>52</v>
      </c>
      <c r="C499" s="22" t="s">
        <v>20</v>
      </c>
      <c r="D499" s="26">
        <v>12</v>
      </c>
      <c r="E499" s="98"/>
      <c r="F499" s="285"/>
      <c r="G499" s="286"/>
      <c r="H499" s="22"/>
      <c r="I499" s="396">
        <f t="shared" si="190"/>
        <v>80000</v>
      </c>
      <c r="J499" s="396">
        <f t="shared" si="190"/>
        <v>80000</v>
      </c>
      <c r="K499" s="396">
        <f t="shared" si="190"/>
        <v>80000</v>
      </c>
    </row>
    <row r="500" spans="1:14" ht="47.25" x14ac:dyDescent="0.25">
      <c r="A500" s="27" t="s">
        <v>127</v>
      </c>
      <c r="B500" s="30" t="s">
        <v>52</v>
      </c>
      <c r="C500" s="28" t="s">
        <v>20</v>
      </c>
      <c r="D500" s="30">
        <v>12</v>
      </c>
      <c r="E500" s="221" t="s">
        <v>404</v>
      </c>
      <c r="F500" s="222" t="s">
        <v>359</v>
      </c>
      <c r="G500" s="223" t="s">
        <v>360</v>
      </c>
      <c r="H500" s="28"/>
      <c r="I500" s="397">
        <f t="shared" si="190"/>
        <v>80000</v>
      </c>
      <c r="J500" s="397">
        <f t="shared" si="190"/>
        <v>80000</v>
      </c>
      <c r="K500" s="397">
        <f t="shared" si="190"/>
        <v>80000</v>
      </c>
    </row>
    <row r="501" spans="1:14" ht="63" x14ac:dyDescent="0.25">
      <c r="A501" s="7" t="s">
        <v>128</v>
      </c>
      <c r="B501" s="287" t="s">
        <v>52</v>
      </c>
      <c r="C501" s="5" t="s">
        <v>20</v>
      </c>
      <c r="D501" s="350">
        <v>12</v>
      </c>
      <c r="E501" s="236" t="s">
        <v>191</v>
      </c>
      <c r="F501" s="237" t="s">
        <v>359</v>
      </c>
      <c r="G501" s="238" t="s">
        <v>360</v>
      </c>
      <c r="H501" s="2"/>
      <c r="I501" s="398">
        <f t="shared" si="190"/>
        <v>80000</v>
      </c>
      <c r="J501" s="398">
        <f t="shared" si="190"/>
        <v>80000</v>
      </c>
      <c r="K501" s="398">
        <f t="shared" si="190"/>
        <v>80000</v>
      </c>
    </row>
    <row r="502" spans="1:14" ht="35.25" customHeight="1" x14ac:dyDescent="0.25">
      <c r="A502" s="546" t="s">
        <v>405</v>
      </c>
      <c r="B502" s="6" t="s">
        <v>52</v>
      </c>
      <c r="C502" s="5" t="s">
        <v>20</v>
      </c>
      <c r="D502" s="350">
        <v>12</v>
      </c>
      <c r="E502" s="236" t="s">
        <v>191</v>
      </c>
      <c r="F502" s="237" t="s">
        <v>10</v>
      </c>
      <c r="G502" s="238" t="s">
        <v>360</v>
      </c>
      <c r="H502" s="266"/>
      <c r="I502" s="398">
        <f t="shared" si="190"/>
        <v>80000</v>
      </c>
      <c r="J502" s="398">
        <f t="shared" si="190"/>
        <v>80000</v>
      </c>
      <c r="K502" s="398">
        <f t="shared" si="190"/>
        <v>80000</v>
      </c>
    </row>
    <row r="503" spans="1:14" ht="15.75" customHeight="1" x14ac:dyDescent="0.25">
      <c r="A503" s="61" t="s">
        <v>90</v>
      </c>
      <c r="B503" s="337" t="s">
        <v>52</v>
      </c>
      <c r="C503" s="5" t="s">
        <v>20</v>
      </c>
      <c r="D503" s="350">
        <v>12</v>
      </c>
      <c r="E503" s="236" t="s">
        <v>191</v>
      </c>
      <c r="F503" s="237" t="s">
        <v>10</v>
      </c>
      <c r="G503" s="238" t="s">
        <v>406</v>
      </c>
      <c r="H503" s="59"/>
      <c r="I503" s="398">
        <f t="shared" si="190"/>
        <v>80000</v>
      </c>
      <c r="J503" s="398">
        <f t="shared" si="190"/>
        <v>80000</v>
      </c>
      <c r="K503" s="398">
        <f t="shared" si="190"/>
        <v>80000</v>
      </c>
    </row>
    <row r="504" spans="1:14" ht="30" customHeight="1" x14ac:dyDescent="0.25">
      <c r="A504" s="543" t="s">
        <v>505</v>
      </c>
      <c r="B504" s="6" t="s">
        <v>52</v>
      </c>
      <c r="C504" s="5" t="s">
        <v>20</v>
      </c>
      <c r="D504" s="350">
        <v>12</v>
      </c>
      <c r="E504" s="236" t="s">
        <v>191</v>
      </c>
      <c r="F504" s="237" t="s">
        <v>10</v>
      </c>
      <c r="G504" s="238" t="s">
        <v>406</v>
      </c>
      <c r="H504" s="59" t="s">
        <v>16</v>
      </c>
      <c r="I504" s="400">
        <v>80000</v>
      </c>
      <c r="J504" s="400">
        <v>80000</v>
      </c>
      <c r="K504" s="400">
        <v>80000</v>
      </c>
      <c r="L504" s="651"/>
    </row>
    <row r="505" spans="1:14" ht="15.75" x14ac:dyDescent="0.25">
      <c r="A505" s="276" t="s">
        <v>27</v>
      </c>
      <c r="B505" s="19" t="s">
        <v>52</v>
      </c>
      <c r="C505" s="15" t="s">
        <v>29</v>
      </c>
      <c r="D505" s="19"/>
      <c r="E505" s="282"/>
      <c r="F505" s="283"/>
      <c r="G505" s="284"/>
      <c r="H505" s="15"/>
      <c r="I505" s="395">
        <f>SUM(I506+I531+I625+I650)</f>
        <v>494268092</v>
      </c>
      <c r="J505" s="395">
        <f>SUM(J506+J531+J625+J650)</f>
        <v>308120199</v>
      </c>
      <c r="K505" s="395">
        <f>SUM(K506+K531+K625+K650)</f>
        <v>296598441</v>
      </c>
      <c r="L505" s="445"/>
      <c r="M505" s="445"/>
      <c r="N505" s="445"/>
    </row>
    <row r="506" spans="1:14" ht="15.75" x14ac:dyDescent="0.25">
      <c r="A506" s="97" t="s">
        <v>28</v>
      </c>
      <c r="B506" s="26" t="s">
        <v>52</v>
      </c>
      <c r="C506" s="22" t="s">
        <v>29</v>
      </c>
      <c r="D506" s="22" t="s">
        <v>10</v>
      </c>
      <c r="E506" s="263"/>
      <c r="F506" s="264"/>
      <c r="G506" s="265"/>
      <c r="H506" s="22"/>
      <c r="I506" s="396">
        <f>SUM(I507,I526)</f>
        <v>36492793</v>
      </c>
      <c r="J506" s="396">
        <f>SUM(J507,J526)</f>
        <v>37166887</v>
      </c>
      <c r="K506" s="396">
        <f>SUM(K507,K526)</f>
        <v>37166887</v>
      </c>
      <c r="L506" s="445"/>
    </row>
    <row r="507" spans="1:14" ht="31.5" x14ac:dyDescent="0.25">
      <c r="A507" s="27" t="s">
        <v>131</v>
      </c>
      <c r="B507" s="33" t="s">
        <v>52</v>
      </c>
      <c r="C507" s="29" t="s">
        <v>29</v>
      </c>
      <c r="D507" s="29" t="s">
        <v>10</v>
      </c>
      <c r="E507" s="215" t="s">
        <v>417</v>
      </c>
      <c r="F507" s="216" t="s">
        <v>359</v>
      </c>
      <c r="G507" s="217" t="s">
        <v>360</v>
      </c>
      <c r="H507" s="31"/>
      <c r="I507" s="397">
        <f>SUM(I508)</f>
        <v>36344793</v>
      </c>
      <c r="J507" s="397">
        <f t="shared" ref="J507:K508" si="191">SUM(J508)</f>
        <v>37066469</v>
      </c>
      <c r="K507" s="397">
        <f t="shared" si="191"/>
        <v>37066469</v>
      </c>
    </row>
    <row r="508" spans="1:14" ht="47.25" x14ac:dyDescent="0.25">
      <c r="A508" s="3" t="s">
        <v>132</v>
      </c>
      <c r="B508" s="350" t="s">
        <v>52</v>
      </c>
      <c r="C508" s="5" t="s">
        <v>29</v>
      </c>
      <c r="D508" s="5" t="s">
        <v>10</v>
      </c>
      <c r="E508" s="218" t="s">
        <v>203</v>
      </c>
      <c r="F508" s="219" t="s">
        <v>359</v>
      </c>
      <c r="G508" s="220" t="s">
        <v>360</v>
      </c>
      <c r="H508" s="59"/>
      <c r="I508" s="398">
        <f>SUM(I509)</f>
        <v>36344793</v>
      </c>
      <c r="J508" s="398">
        <f t="shared" si="191"/>
        <v>37066469</v>
      </c>
      <c r="K508" s="398">
        <f t="shared" si="191"/>
        <v>37066469</v>
      </c>
    </row>
    <row r="509" spans="1:14" ht="15.75" x14ac:dyDescent="0.25">
      <c r="A509" s="3" t="s">
        <v>418</v>
      </c>
      <c r="B509" s="350" t="s">
        <v>52</v>
      </c>
      <c r="C509" s="5" t="s">
        <v>29</v>
      </c>
      <c r="D509" s="5" t="s">
        <v>10</v>
      </c>
      <c r="E509" s="218" t="s">
        <v>203</v>
      </c>
      <c r="F509" s="219" t="s">
        <v>10</v>
      </c>
      <c r="G509" s="220" t="s">
        <v>360</v>
      </c>
      <c r="H509" s="59"/>
      <c r="I509" s="398">
        <f>SUM(I515+I518+I520+I510+I513+I524)</f>
        <v>36344793</v>
      </c>
      <c r="J509" s="398">
        <f t="shared" ref="J509:K509" si="192">SUM(J515+J518+J520+J510+J513+J524)</f>
        <v>37066469</v>
      </c>
      <c r="K509" s="398">
        <f t="shared" si="192"/>
        <v>37066469</v>
      </c>
    </row>
    <row r="510" spans="1:14" s="605" customFormat="1" ht="63" x14ac:dyDescent="0.25">
      <c r="A510" s="3" t="s">
        <v>746</v>
      </c>
      <c r="B510" s="607" t="s">
        <v>52</v>
      </c>
      <c r="C510" s="5" t="s">
        <v>29</v>
      </c>
      <c r="D510" s="5" t="s">
        <v>10</v>
      </c>
      <c r="E510" s="218" t="s">
        <v>203</v>
      </c>
      <c r="F510" s="219" t="s">
        <v>10</v>
      </c>
      <c r="G510" s="220" t="s">
        <v>741</v>
      </c>
      <c r="H510" s="59"/>
      <c r="I510" s="398">
        <f>SUM(I511:I512)</f>
        <v>1723372</v>
      </c>
      <c r="J510" s="398">
        <f t="shared" ref="J510:K510" si="193">SUM(J511:J512)</f>
        <v>1723372</v>
      </c>
      <c r="K510" s="398">
        <f t="shared" si="193"/>
        <v>1723372</v>
      </c>
    </row>
    <row r="511" spans="1:14" s="605" customFormat="1" ht="63" x14ac:dyDescent="0.25">
      <c r="A511" s="101" t="s">
        <v>75</v>
      </c>
      <c r="B511" s="607" t="s">
        <v>52</v>
      </c>
      <c r="C511" s="5" t="s">
        <v>29</v>
      </c>
      <c r="D511" s="5" t="s">
        <v>10</v>
      </c>
      <c r="E511" s="218" t="s">
        <v>203</v>
      </c>
      <c r="F511" s="219" t="s">
        <v>10</v>
      </c>
      <c r="G511" s="220" t="s">
        <v>741</v>
      </c>
      <c r="H511" s="59" t="s">
        <v>13</v>
      </c>
      <c r="I511" s="400">
        <v>1212000</v>
      </c>
      <c r="J511" s="400">
        <v>1212000</v>
      </c>
      <c r="K511" s="400">
        <v>1212000</v>
      </c>
    </row>
    <row r="512" spans="1:14" s="605" customFormat="1" ht="15.75" x14ac:dyDescent="0.25">
      <c r="A512" s="61" t="s">
        <v>40</v>
      </c>
      <c r="B512" s="607" t="s">
        <v>52</v>
      </c>
      <c r="C512" s="5" t="s">
        <v>29</v>
      </c>
      <c r="D512" s="5" t="s">
        <v>10</v>
      </c>
      <c r="E512" s="218" t="s">
        <v>203</v>
      </c>
      <c r="F512" s="219" t="s">
        <v>10</v>
      </c>
      <c r="G512" s="220" t="s">
        <v>741</v>
      </c>
      <c r="H512" s="59" t="s">
        <v>39</v>
      </c>
      <c r="I512" s="400">
        <v>511372</v>
      </c>
      <c r="J512" s="400">
        <v>511372</v>
      </c>
      <c r="K512" s="400">
        <v>511372</v>
      </c>
    </row>
    <row r="513" spans="1:11" s="605" customFormat="1" ht="94.5" hidden="1" x14ac:dyDescent="0.25">
      <c r="A513" s="3" t="s">
        <v>747</v>
      </c>
      <c r="B513" s="607" t="s">
        <v>52</v>
      </c>
      <c r="C513" s="5" t="s">
        <v>29</v>
      </c>
      <c r="D513" s="5" t="s">
        <v>10</v>
      </c>
      <c r="E513" s="218" t="s">
        <v>203</v>
      </c>
      <c r="F513" s="219" t="s">
        <v>10</v>
      </c>
      <c r="G513" s="220" t="s">
        <v>742</v>
      </c>
      <c r="H513" s="59"/>
      <c r="I513" s="398">
        <f>SUM(I514)</f>
        <v>0</v>
      </c>
      <c r="J513" s="398">
        <f t="shared" ref="J513:K513" si="194">SUM(J514)</f>
        <v>0</v>
      </c>
      <c r="K513" s="398">
        <f t="shared" si="194"/>
        <v>0</v>
      </c>
    </row>
    <row r="514" spans="1:11" s="605" customFormat="1" ht="31.5" hidden="1" x14ac:dyDescent="0.25">
      <c r="A514" s="544" t="s">
        <v>505</v>
      </c>
      <c r="B514" s="607" t="s">
        <v>52</v>
      </c>
      <c r="C514" s="5" t="s">
        <v>29</v>
      </c>
      <c r="D514" s="5" t="s">
        <v>10</v>
      </c>
      <c r="E514" s="218" t="s">
        <v>203</v>
      </c>
      <c r="F514" s="219" t="s">
        <v>10</v>
      </c>
      <c r="G514" s="220" t="s">
        <v>742</v>
      </c>
      <c r="H514" s="59" t="s">
        <v>16</v>
      </c>
      <c r="I514" s="400"/>
      <c r="J514" s="400"/>
      <c r="K514" s="400"/>
    </row>
    <row r="515" spans="1:11" ht="94.5" x14ac:dyDescent="0.25">
      <c r="A515" s="3" t="s">
        <v>419</v>
      </c>
      <c r="B515" s="350" t="s">
        <v>52</v>
      </c>
      <c r="C515" s="5" t="s">
        <v>29</v>
      </c>
      <c r="D515" s="5" t="s">
        <v>10</v>
      </c>
      <c r="E515" s="218" t="s">
        <v>203</v>
      </c>
      <c r="F515" s="219" t="s">
        <v>10</v>
      </c>
      <c r="G515" s="220" t="s">
        <v>420</v>
      </c>
      <c r="H515" s="2"/>
      <c r="I515" s="398">
        <f>SUM(I516:I517)</f>
        <v>19734652</v>
      </c>
      <c r="J515" s="398">
        <f t="shared" ref="J515:K515" si="195">SUM(J516:J517)</f>
        <v>22018393</v>
      </c>
      <c r="K515" s="398">
        <f t="shared" si="195"/>
        <v>22018393</v>
      </c>
    </row>
    <row r="516" spans="1:11" ht="63" x14ac:dyDescent="0.25">
      <c r="A516" s="101" t="s">
        <v>75</v>
      </c>
      <c r="B516" s="337" t="s">
        <v>52</v>
      </c>
      <c r="C516" s="5" t="s">
        <v>29</v>
      </c>
      <c r="D516" s="5" t="s">
        <v>10</v>
      </c>
      <c r="E516" s="218" t="s">
        <v>203</v>
      </c>
      <c r="F516" s="219" t="s">
        <v>10</v>
      </c>
      <c r="G516" s="220" t="s">
        <v>420</v>
      </c>
      <c r="H516" s="266" t="s">
        <v>13</v>
      </c>
      <c r="I516" s="400">
        <v>19529931</v>
      </c>
      <c r="J516" s="400">
        <v>21813672</v>
      </c>
      <c r="K516" s="400">
        <v>21813672</v>
      </c>
    </row>
    <row r="517" spans="1:11" ht="31.5" x14ac:dyDescent="0.25">
      <c r="A517" s="543" t="s">
        <v>505</v>
      </c>
      <c r="B517" s="6" t="s">
        <v>52</v>
      </c>
      <c r="C517" s="5" t="s">
        <v>29</v>
      </c>
      <c r="D517" s="5" t="s">
        <v>10</v>
      </c>
      <c r="E517" s="218" t="s">
        <v>203</v>
      </c>
      <c r="F517" s="219" t="s">
        <v>10</v>
      </c>
      <c r="G517" s="220" t="s">
        <v>420</v>
      </c>
      <c r="H517" s="266" t="s">
        <v>16</v>
      </c>
      <c r="I517" s="400">
        <v>204721</v>
      </c>
      <c r="J517" s="400">
        <v>204721</v>
      </c>
      <c r="K517" s="400">
        <v>204721</v>
      </c>
    </row>
    <row r="518" spans="1:11" ht="31.5" hidden="1" x14ac:dyDescent="0.25">
      <c r="A518" s="550" t="s">
        <v>502</v>
      </c>
      <c r="B518" s="6" t="s">
        <v>52</v>
      </c>
      <c r="C518" s="5" t="s">
        <v>29</v>
      </c>
      <c r="D518" s="5" t="s">
        <v>10</v>
      </c>
      <c r="E518" s="218" t="s">
        <v>203</v>
      </c>
      <c r="F518" s="219" t="s">
        <v>10</v>
      </c>
      <c r="G518" s="220" t="s">
        <v>501</v>
      </c>
      <c r="H518" s="266"/>
      <c r="I518" s="398">
        <f>SUM(I519)</f>
        <v>0</v>
      </c>
      <c r="J518" s="398">
        <f t="shared" ref="J518:K518" si="196">SUM(J519)</f>
        <v>0</v>
      </c>
      <c r="K518" s="398">
        <f t="shared" si="196"/>
        <v>0</v>
      </c>
    </row>
    <row r="519" spans="1:11" ht="31.5" hidden="1" x14ac:dyDescent="0.25">
      <c r="A519" s="543" t="s">
        <v>505</v>
      </c>
      <c r="B519" s="6" t="s">
        <v>52</v>
      </c>
      <c r="C519" s="5" t="s">
        <v>29</v>
      </c>
      <c r="D519" s="5" t="s">
        <v>10</v>
      </c>
      <c r="E519" s="218" t="s">
        <v>203</v>
      </c>
      <c r="F519" s="219" t="s">
        <v>10</v>
      </c>
      <c r="G519" s="220" t="s">
        <v>501</v>
      </c>
      <c r="H519" s="266" t="s">
        <v>16</v>
      </c>
      <c r="I519" s="400"/>
      <c r="J519" s="400"/>
      <c r="K519" s="400"/>
    </row>
    <row r="520" spans="1:11" ht="31.5" x14ac:dyDescent="0.25">
      <c r="A520" s="3" t="s">
        <v>83</v>
      </c>
      <c r="B520" s="350" t="s">
        <v>52</v>
      </c>
      <c r="C520" s="5" t="s">
        <v>29</v>
      </c>
      <c r="D520" s="5" t="s">
        <v>10</v>
      </c>
      <c r="E520" s="218" t="s">
        <v>203</v>
      </c>
      <c r="F520" s="219" t="s">
        <v>10</v>
      </c>
      <c r="G520" s="220" t="s">
        <v>391</v>
      </c>
      <c r="H520" s="59"/>
      <c r="I520" s="398">
        <f>SUM(I521:I523)</f>
        <v>14886769</v>
      </c>
      <c r="J520" s="398">
        <f t="shared" ref="J520:K520" si="197">SUM(J521:J523)</f>
        <v>13324704</v>
      </c>
      <c r="K520" s="398">
        <f t="shared" si="197"/>
        <v>13324704</v>
      </c>
    </row>
    <row r="521" spans="1:11" ht="63" x14ac:dyDescent="0.25">
      <c r="A521" s="101" t="s">
        <v>75</v>
      </c>
      <c r="B521" s="337" t="s">
        <v>52</v>
      </c>
      <c r="C521" s="5" t="s">
        <v>29</v>
      </c>
      <c r="D521" s="5" t="s">
        <v>10</v>
      </c>
      <c r="E521" s="218" t="s">
        <v>203</v>
      </c>
      <c r="F521" s="219" t="s">
        <v>10</v>
      </c>
      <c r="G521" s="220" t="s">
        <v>391</v>
      </c>
      <c r="H521" s="59" t="s">
        <v>13</v>
      </c>
      <c r="I521" s="400">
        <v>5869220</v>
      </c>
      <c r="J521" s="400">
        <v>5125809</v>
      </c>
      <c r="K521" s="400">
        <v>5125809</v>
      </c>
    </row>
    <row r="522" spans="1:11" ht="31.5" x14ac:dyDescent="0.25">
      <c r="A522" s="543" t="s">
        <v>505</v>
      </c>
      <c r="B522" s="6" t="s">
        <v>52</v>
      </c>
      <c r="C522" s="5" t="s">
        <v>29</v>
      </c>
      <c r="D522" s="5" t="s">
        <v>10</v>
      </c>
      <c r="E522" s="218" t="s">
        <v>203</v>
      </c>
      <c r="F522" s="219" t="s">
        <v>10</v>
      </c>
      <c r="G522" s="220" t="s">
        <v>391</v>
      </c>
      <c r="H522" s="59" t="s">
        <v>16</v>
      </c>
      <c r="I522" s="400">
        <v>8534444</v>
      </c>
      <c r="J522" s="400">
        <v>7715290</v>
      </c>
      <c r="K522" s="400">
        <v>7715290</v>
      </c>
    </row>
    <row r="523" spans="1:11" ht="15.75" x14ac:dyDescent="0.25">
      <c r="A523" s="3" t="s">
        <v>18</v>
      </c>
      <c r="B523" s="350" t="s">
        <v>52</v>
      </c>
      <c r="C523" s="5" t="s">
        <v>29</v>
      </c>
      <c r="D523" s="5" t="s">
        <v>10</v>
      </c>
      <c r="E523" s="218" t="s">
        <v>203</v>
      </c>
      <c r="F523" s="219" t="s">
        <v>10</v>
      </c>
      <c r="G523" s="220" t="s">
        <v>391</v>
      </c>
      <c r="H523" s="59" t="s">
        <v>17</v>
      </c>
      <c r="I523" s="400">
        <v>483105</v>
      </c>
      <c r="J523" s="400">
        <v>483605</v>
      </c>
      <c r="K523" s="400">
        <v>483605</v>
      </c>
    </row>
    <row r="524" spans="1:11" s="605" customFormat="1" ht="31.5" hidden="1" x14ac:dyDescent="0.25">
      <c r="A524" s="3" t="s">
        <v>500</v>
      </c>
      <c r="B524" s="607" t="s">
        <v>52</v>
      </c>
      <c r="C524" s="5" t="s">
        <v>29</v>
      </c>
      <c r="D524" s="5" t="s">
        <v>10</v>
      </c>
      <c r="E524" s="218" t="s">
        <v>203</v>
      </c>
      <c r="F524" s="219" t="s">
        <v>10</v>
      </c>
      <c r="G524" s="220" t="s">
        <v>499</v>
      </c>
      <c r="H524" s="59"/>
      <c r="I524" s="398">
        <f>SUM(I525)</f>
        <v>0</v>
      </c>
      <c r="J524" s="398">
        <f t="shared" ref="J524:K524" si="198">SUM(J525)</f>
        <v>0</v>
      </c>
      <c r="K524" s="398">
        <f t="shared" si="198"/>
        <v>0</v>
      </c>
    </row>
    <row r="525" spans="1:11" s="605" customFormat="1" ht="31.5" hidden="1" x14ac:dyDescent="0.25">
      <c r="A525" s="543" t="s">
        <v>505</v>
      </c>
      <c r="B525" s="607" t="s">
        <v>52</v>
      </c>
      <c r="C525" s="5" t="s">
        <v>29</v>
      </c>
      <c r="D525" s="5" t="s">
        <v>10</v>
      </c>
      <c r="E525" s="218" t="s">
        <v>203</v>
      </c>
      <c r="F525" s="219" t="s">
        <v>10</v>
      </c>
      <c r="G525" s="220" t="s">
        <v>499</v>
      </c>
      <c r="H525" s="59" t="s">
        <v>16</v>
      </c>
      <c r="I525" s="400"/>
      <c r="J525" s="400"/>
      <c r="K525" s="400"/>
    </row>
    <row r="526" spans="1:11" ht="78.75" x14ac:dyDescent="0.25">
      <c r="A526" s="75" t="s">
        <v>794</v>
      </c>
      <c r="B526" s="30" t="s">
        <v>52</v>
      </c>
      <c r="C526" s="28" t="s">
        <v>29</v>
      </c>
      <c r="D526" s="42" t="s">
        <v>10</v>
      </c>
      <c r="E526" s="227" t="s">
        <v>187</v>
      </c>
      <c r="F526" s="228" t="s">
        <v>359</v>
      </c>
      <c r="G526" s="229" t="s">
        <v>360</v>
      </c>
      <c r="H526" s="28"/>
      <c r="I526" s="397">
        <f>SUM(I527)</f>
        <v>148000</v>
      </c>
      <c r="J526" s="397">
        <f t="shared" ref="J526:K529" si="199">SUM(J527)</f>
        <v>100418</v>
      </c>
      <c r="K526" s="397">
        <f t="shared" si="199"/>
        <v>100418</v>
      </c>
    </row>
    <row r="527" spans="1:11" ht="112.5" customHeight="1" x14ac:dyDescent="0.25">
      <c r="A527" s="76" t="s">
        <v>855</v>
      </c>
      <c r="B527" s="53" t="s">
        <v>52</v>
      </c>
      <c r="C527" s="2" t="s">
        <v>29</v>
      </c>
      <c r="D527" s="8" t="s">
        <v>10</v>
      </c>
      <c r="E527" s="251" t="s">
        <v>189</v>
      </c>
      <c r="F527" s="252" t="s">
        <v>359</v>
      </c>
      <c r="G527" s="253" t="s">
        <v>360</v>
      </c>
      <c r="H527" s="2"/>
      <c r="I527" s="398">
        <f>SUM(I528)</f>
        <v>148000</v>
      </c>
      <c r="J527" s="398">
        <f t="shared" si="199"/>
        <v>100418</v>
      </c>
      <c r="K527" s="398">
        <f t="shared" si="199"/>
        <v>100418</v>
      </c>
    </row>
    <row r="528" spans="1:11" ht="47.25" x14ac:dyDescent="0.25">
      <c r="A528" s="76" t="s">
        <v>379</v>
      </c>
      <c r="B528" s="53" t="s">
        <v>52</v>
      </c>
      <c r="C528" s="2" t="s">
        <v>29</v>
      </c>
      <c r="D528" s="8" t="s">
        <v>10</v>
      </c>
      <c r="E528" s="251" t="s">
        <v>189</v>
      </c>
      <c r="F528" s="252" t="s">
        <v>10</v>
      </c>
      <c r="G528" s="253" t="s">
        <v>360</v>
      </c>
      <c r="H528" s="2"/>
      <c r="I528" s="398">
        <f>SUM(I529)</f>
        <v>148000</v>
      </c>
      <c r="J528" s="398">
        <f t="shared" si="199"/>
        <v>100418</v>
      </c>
      <c r="K528" s="398">
        <f t="shared" si="199"/>
        <v>100418</v>
      </c>
    </row>
    <row r="529" spans="1:12" ht="31.5" x14ac:dyDescent="0.25">
      <c r="A529" s="3" t="s">
        <v>92</v>
      </c>
      <c r="B529" s="337" t="s">
        <v>52</v>
      </c>
      <c r="C529" s="2" t="s">
        <v>29</v>
      </c>
      <c r="D529" s="8" t="s">
        <v>10</v>
      </c>
      <c r="E529" s="251" t="s">
        <v>189</v>
      </c>
      <c r="F529" s="252" t="s">
        <v>10</v>
      </c>
      <c r="G529" s="253" t="s">
        <v>380</v>
      </c>
      <c r="H529" s="2"/>
      <c r="I529" s="398">
        <f>SUM(I530)</f>
        <v>148000</v>
      </c>
      <c r="J529" s="398">
        <f t="shared" si="199"/>
        <v>100418</v>
      </c>
      <c r="K529" s="398">
        <f t="shared" si="199"/>
        <v>100418</v>
      </c>
    </row>
    <row r="530" spans="1:12" ht="33.75" customHeight="1" x14ac:dyDescent="0.25">
      <c r="A530" s="545" t="s">
        <v>505</v>
      </c>
      <c r="B530" s="278" t="s">
        <v>52</v>
      </c>
      <c r="C530" s="2" t="s">
        <v>29</v>
      </c>
      <c r="D530" s="8" t="s">
        <v>10</v>
      </c>
      <c r="E530" s="251" t="s">
        <v>189</v>
      </c>
      <c r="F530" s="252" t="s">
        <v>10</v>
      </c>
      <c r="G530" s="253" t="s">
        <v>380</v>
      </c>
      <c r="H530" s="2" t="s">
        <v>16</v>
      </c>
      <c r="I530" s="399">
        <v>148000</v>
      </c>
      <c r="J530" s="399">
        <v>100418</v>
      </c>
      <c r="K530" s="399">
        <v>100418</v>
      </c>
    </row>
    <row r="531" spans="1:12" ht="15.75" x14ac:dyDescent="0.25">
      <c r="A531" s="97" t="s">
        <v>30</v>
      </c>
      <c r="B531" s="26" t="s">
        <v>52</v>
      </c>
      <c r="C531" s="22" t="s">
        <v>29</v>
      </c>
      <c r="D531" s="22" t="s">
        <v>12</v>
      </c>
      <c r="E531" s="263"/>
      <c r="F531" s="264"/>
      <c r="G531" s="265"/>
      <c r="H531" s="22"/>
      <c r="I531" s="396">
        <f>SUM(I532+I615+I620)</f>
        <v>439758672</v>
      </c>
      <c r="J531" s="396">
        <f>SUM(J532+J615+J620)</f>
        <v>254861906</v>
      </c>
      <c r="K531" s="396">
        <f>SUM(K532+K615+K620)</f>
        <v>243340148</v>
      </c>
      <c r="L531" s="445"/>
    </row>
    <row r="532" spans="1:12" ht="31.5" x14ac:dyDescent="0.25">
      <c r="A532" s="27" t="s">
        <v>131</v>
      </c>
      <c r="B532" s="30" t="s">
        <v>52</v>
      </c>
      <c r="C532" s="28" t="s">
        <v>29</v>
      </c>
      <c r="D532" s="28" t="s">
        <v>12</v>
      </c>
      <c r="E532" s="215" t="s">
        <v>417</v>
      </c>
      <c r="F532" s="216" t="s">
        <v>359</v>
      </c>
      <c r="G532" s="217" t="s">
        <v>360</v>
      </c>
      <c r="H532" s="28"/>
      <c r="I532" s="397">
        <f>SUM(I533+I611)</f>
        <v>438700117</v>
      </c>
      <c r="J532" s="397">
        <f>SUM(J533+J611)</f>
        <v>253929647</v>
      </c>
      <c r="K532" s="397">
        <f>SUM(K533+K611)</f>
        <v>242407889</v>
      </c>
    </row>
    <row r="533" spans="1:12" ht="50.25" customHeight="1" x14ac:dyDescent="0.25">
      <c r="A533" s="61" t="s">
        <v>132</v>
      </c>
      <c r="B533" s="337" t="s">
        <v>52</v>
      </c>
      <c r="C533" s="2" t="s">
        <v>29</v>
      </c>
      <c r="D533" s="2" t="s">
        <v>12</v>
      </c>
      <c r="E533" s="218" t="s">
        <v>203</v>
      </c>
      <c r="F533" s="219" t="s">
        <v>359</v>
      </c>
      <c r="G533" s="220" t="s">
        <v>360</v>
      </c>
      <c r="H533" s="2"/>
      <c r="I533" s="398">
        <f>SUM(I534+I599+I605+I602+I608)</f>
        <v>438700117</v>
      </c>
      <c r="J533" s="398">
        <f>SUM(J534+J599+J605+J602+J608)</f>
        <v>253929647</v>
      </c>
      <c r="K533" s="398">
        <f>SUM(K534+K599+K605+K602+K608)</f>
        <v>242407889</v>
      </c>
    </row>
    <row r="534" spans="1:12" ht="15.75" x14ac:dyDescent="0.25">
      <c r="A534" s="61" t="s">
        <v>428</v>
      </c>
      <c r="B534" s="337" t="s">
        <v>52</v>
      </c>
      <c r="C534" s="2" t="s">
        <v>29</v>
      </c>
      <c r="D534" s="2" t="s">
        <v>12</v>
      </c>
      <c r="E534" s="218" t="s">
        <v>203</v>
      </c>
      <c r="F534" s="219" t="s">
        <v>12</v>
      </c>
      <c r="G534" s="220" t="s">
        <v>360</v>
      </c>
      <c r="H534" s="2"/>
      <c r="I534" s="398">
        <f>SUM(I540+I545+I550+I572+I577+I556+I586+I592+I590+I594+I548+I575+I566+I552+I554+I580+I582+I535+I538+I597+I558+I568+I584+I560+I562+I564+I543+I570)</f>
        <v>434853592</v>
      </c>
      <c r="J534" s="398">
        <f>SUM(J540+J545+J550+J572+J577+J556+J586+J592+J590+J594+J548+J575+J566+J552+J554+J580+J582+J535+J538+J597+J558+J568+J584)</f>
        <v>244219098</v>
      </c>
      <c r="K534" s="398">
        <f>SUM(K540+K545+K550+K572+K577+K556+K586+K592+K590+K594+K548+K575+K566+K552+K554+K580+K582+K535+K538+K597+K558+K568+K584)</f>
        <v>240739006</v>
      </c>
    </row>
    <row r="535" spans="1:12" s="605" customFormat="1" ht="63" x14ac:dyDescent="0.25">
      <c r="A535" s="3" t="s">
        <v>746</v>
      </c>
      <c r="B535" s="607" t="s">
        <v>52</v>
      </c>
      <c r="C535" s="5" t="s">
        <v>29</v>
      </c>
      <c r="D535" s="2" t="s">
        <v>12</v>
      </c>
      <c r="E535" s="218" t="s">
        <v>203</v>
      </c>
      <c r="F535" s="219" t="s">
        <v>12</v>
      </c>
      <c r="G535" s="220" t="s">
        <v>741</v>
      </c>
      <c r="H535" s="59"/>
      <c r="I535" s="398">
        <f>SUM(I536:I537)</f>
        <v>11653942</v>
      </c>
      <c r="J535" s="398">
        <f t="shared" ref="J535:K535" si="200">SUM(J536:J537)</f>
        <v>11653942</v>
      </c>
      <c r="K535" s="398">
        <f t="shared" si="200"/>
        <v>11653942</v>
      </c>
    </row>
    <row r="536" spans="1:12" s="605" customFormat="1" ht="63" x14ac:dyDescent="0.25">
      <c r="A536" s="101" t="s">
        <v>75</v>
      </c>
      <c r="B536" s="607" t="s">
        <v>52</v>
      </c>
      <c r="C536" s="5" t="s">
        <v>29</v>
      </c>
      <c r="D536" s="2" t="s">
        <v>12</v>
      </c>
      <c r="E536" s="218" t="s">
        <v>203</v>
      </c>
      <c r="F536" s="219" t="s">
        <v>12</v>
      </c>
      <c r="G536" s="220" t="s">
        <v>741</v>
      </c>
      <c r="H536" s="59" t="s">
        <v>13</v>
      </c>
      <c r="I536" s="400">
        <v>8352000</v>
      </c>
      <c r="J536" s="400">
        <v>8352000</v>
      </c>
      <c r="K536" s="400">
        <v>8352000</v>
      </c>
    </row>
    <row r="537" spans="1:12" s="605" customFormat="1" ht="15.75" x14ac:dyDescent="0.25">
      <c r="A537" s="61" t="s">
        <v>40</v>
      </c>
      <c r="B537" s="607" t="s">
        <v>52</v>
      </c>
      <c r="C537" s="5" t="s">
        <v>29</v>
      </c>
      <c r="D537" s="2" t="s">
        <v>12</v>
      </c>
      <c r="E537" s="218" t="s">
        <v>203</v>
      </c>
      <c r="F537" s="219" t="s">
        <v>12</v>
      </c>
      <c r="G537" s="220" t="s">
        <v>741</v>
      </c>
      <c r="H537" s="59" t="s">
        <v>39</v>
      </c>
      <c r="I537" s="400">
        <v>3301942</v>
      </c>
      <c r="J537" s="400">
        <v>3301942</v>
      </c>
      <c r="K537" s="400">
        <v>3301942</v>
      </c>
    </row>
    <row r="538" spans="1:12" s="605" customFormat="1" ht="94.5" x14ac:dyDescent="0.25">
      <c r="A538" s="3" t="s">
        <v>747</v>
      </c>
      <c r="B538" s="607" t="s">
        <v>52</v>
      </c>
      <c r="C538" s="5" t="s">
        <v>29</v>
      </c>
      <c r="D538" s="2" t="s">
        <v>12</v>
      </c>
      <c r="E538" s="218" t="s">
        <v>203</v>
      </c>
      <c r="F538" s="219" t="s">
        <v>12</v>
      </c>
      <c r="G538" s="220" t="s">
        <v>742</v>
      </c>
      <c r="H538" s="59"/>
      <c r="I538" s="398">
        <f>SUM(I539)</f>
        <v>209822</v>
      </c>
      <c r="J538" s="398">
        <f t="shared" ref="J538:K538" si="201">SUM(J539)</f>
        <v>209822</v>
      </c>
      <c r="K538" s="398">
        <f t="shared" si="201"/>
        <v>209822</v>
      </c>
    </row>
    <row r="539" spans="1:12" s="605" customFormat="1" ht="31.5" x14ac:dyDescent="0.25">
      <c r="A539" s="544" t="s">
        <v>505</v>
      </c>
      <c r="B539" s="607" t="s">
        <v>52</v>
      </c>
      <c r="C539" s="5" t="s">
        <v>29</v>
      </c>
      <c r="D539" s="2" t="s">
        <v>12</v>
      </c>
      <c r="E539" s="218" t="s">
        <v>203</v>
      </c>
      <c r="F539" s="219" t="s">
        <v>12</v>
      </c>
      <c r="G539" s="220" t="s">
        <v>742</v>
      </c>
      <c r="H539" s="59" t="s">
        <v>16</v>
      </c>
      <c r="I539" s="400">
        <v>209822</v>
      </c>
      <c r="J539" s="400">
        <v>209822</v>
      </c>
      <c r="K539" s="400">
        <v>209822</v>
      </c>
    </row>
    <row r="540" spans="1:12" ht="94.5" x14ac:dyDescent="0.25">
      <c r="A540" s="551" t="s">
        <v>134</v>
      </c>
      <c r="B540" s="337" t="s">
        <v>52</v>
      </c>
      <c r="C540" s="2" t="s">
        <v>29</v>
      </c>
      <c r="D540" s="2" t="s">
        <v>12</v>
      </c>
      <c r="E540" s="218" t="s">
        <v>203</v>
      </c>
      <c r="F540" s="219" t="s">
        <v>12</v>
      </c>
      <c r="G540" s="220" t="s">
        <v>421</v>
      </c>
      <c r="H540" s="2"/>
      <c r="I540" s="398">
        <f>SUM(I541:I542)</f>
        <v>180842891</v>
      </c>
      <c r="J540" s="398">
        <f t="shared" ref="J540:K540" si="202">SUM(J541:J542)</f>
        <v>191726122</v>
      </c>
      <c r="K540" s="398">
        <f t="shared" si="202"/>
        <v>191726122</v>
      </c>
    </row>
    <row r="541" spans="1:12" ht="63" x14ac:dyDescent="0.25">
      <c r="A541" s="101" t="s">
        <v>75</v>
      </c>
      <c r="B541" s="337" t="s">
        <v>52</v>
      </c>
      <c r="C541" s="2" t="s">
        <v>29</v>
      </c>
      <c r="D541" s="2" t="s">
        <v>12</v>
      </c>
      <c r="E541" s="218" t="s">
        <v>203</v>
      </c>
      <c r="F541" s="219" t="s">
        <v>12</v>
      </c>
      <c r="G541" s="220" t="s">
        <v>421</v>
      </c>
      <c r="H541" s="2" t="s">
        <v>13</v>
      </c>
      <c r="I541" s="400">
        <v>176023383</v>
      </c>
      <c r="J541" s="400">
        <v>186906614</v>
      </c>
      <c r="K541" s="400">
        <v>186906614</v>
      </c>
    </row>
    <row r="542" spans="1:12" ht="31.5" x14ac:dyDescent="0.25">
      <c r="A542" s="543" t="s">
        <v>505</v>
      </c>
      <c r="B542" s="6" t="s">
        <v>52</v>
      </c>
      <c r="C542" s="2" t="s">
        <v>29</v>
      </c>
      <c r="D542" s="2" t="s">
        <v>12</v>
      </c>
      <c r="E542" s="218" t="s">
        <v>203</v>
      </c>
      <c r="F542" s="219" t="s">
        <v>12</v>
      </c>
      <c r="G542" s="220" t="s">
        <v>421</v>
      </c>
      <c r="H542" s="2" t="s">
        <v>16</v>
      </c>
      <c r="I542" s="400">
        <v>4819508</v>
      </c>
      <c r="J542" s="400">
        <v>4819508</v>
      </c>
      <c r="K542" s="400">
        <v>4819508</v>
      </c>
    </row>
    <row r="543" spans="1:12" s="667" customFormat="1" ht="31.5" x14ac:dyDescent="0.25">
      <c r="A543" s="550" t="s">
        <v>876</v>
      </c>
      <c r="B543" s="6" t="s">
        <v>52</v>
      </c>
      <c r="C543" s="2" t="s">
        <v>29</v>
      </c>
      <c r="D543" s="2" t="s">
        <v>12</v>
      </c>
      <c r="E543" s="218" t="s">
        <v>203</v>
      </c>
      <c r="F543" s="219" t="s">
        <v>12</v>
      </c>
      <c r="G543" s="220" t="s">
        <v>875</v>
      </c>
      <c r="H543" s="2"/>
      <c r="I543" s="398">
        <f>SUM(I544)</f>
        <v>6077682</v>
      </c>
      <c r="J543" s="398">
        <f t="shared" ref="J543:K543" si="203">SUM(J544)</f>
        <v>0</v>
      </c>
      <c r="K543" s="398">
        <f t="shared" si="203"/>
        <v>0</v>
      </c>
    </row>
    <row r="544" spans="1:12" s="667" customFormat="1" ht="31.5" x14ac:dyDescent="0.25">
      <c r="A544" s="543" t="s">
        <v>505</v>
      </c>
      <c r="B544" s="6" t="s">
        <v>52</v>
      </c>
      <c r="C544" s="2" t="s">
        <v>29</v>
      </c>
      <c r="D544" s="2" t="s">
        <v>12</v>
      </c>
      <c r="E544" s="218" t="s">
        <v>203</v>
      </c>
      <c r="F544" s="219" t="s">
        <v>12</v>
      </c>
      <c r="G544" s="220" t="s">
        <v>875</v>
      </c>
      <c r="H544" s="2" t="s">
        <v>16</v>
      </c>
      <c r="I544" s="400">
        <v>6077682</v>
      </c>
      <c r="J544" s="400"/>
      <c r="K544" s="400"/>
    </row>
    <row r="545" spans="1:11" ht="31.5" x14ac:dyDescent="0.25">
      <c r="A545" s="550" t="s">
        <v>512</v>
      </c>
      <c r="B545" s="6" t="s">
        <v>52</v>
      </c>
      <c r="C545" s="2" t="s">
        <v>29</v>
      </c>
      <c r="D545" s="2" t="s">
        <v>12</v>
      </c>
      <c r="E545" s="218" t="s">
        <v>203</v>
      </c>
      <c r="F545" s="219" t="s">
        <v>12</v>
      </c>
      <c r="G545" s="220" t="s">
        <v>511</v>
      </c>
      <c r="H545" s="2"/>
      <c r="I545" s="398">
        <f>SUM(I546:I547)</f>
        <v>97515</v>
      </c>
      <c r="J545" s="398">
        <f t="shared" ref="J545:K545" si="204">SUM(J546:J547)</f>
        <v>97515</v>
      </c>
      <c r="K545" s="398">
        <f t="shared" si="204"/>
        <v>97515</v>
      </c>
    </row>
    <row r="546" spans="1:11" ht="63" x14ac:dyDescent="0.25">
      <c r="A546" s="101" t="s">
        <v>75</v>
      </c>
      <c r="B546" s="6" t="s">
        <v>52</v>
      </c>
      <c r="C546" s="2" t="s">
        <v>29</v>
      </c>
      <c r="D546" s="2" t="s">
        <v>12</v>
      </c>
      <c r="E546" s="218" t="s">
        <v>203</v>
      </c>
      <c r="F546" s="219" t="s">
        <v>12</v>
      </c>
      <c r="G546" s="220" t="s">
        <v>511</v>
      </c>
      <c r="H546" s="2" t="s">
        <v>13</v>
      </c>
      <c r="I546" s="400">
        <v>75762</v>
      </c>
      <c r="J546" s="400">
        <v>75762</v>
      </c>
      <c r="K546" s="400">
        <v>75762</v>
      </c>
    </row>
    <row r="547" spans="1:11" ht="15.75" x14ac:dyDescent="0.25">
      <c r="A547" s="61" t="s">
        <v>40</v>
      </c>
      <c r="B547" s="6" t="s">
        <v>52</v>
      </c>
      <c r="C547" s="2" t="s">
        <v>29</v>
      </c>
      <c r="D547" s="2" t="s">
        <v>12</v>
      </c>
      <c r="E547" s="218" t="s">
        <v>203</v>
      </c>
      <c r="F547" s="219" t="s">
        <v>12</v>
      </c>
      <c r="G547" s="220" t="s">
        <v>511</v>
      </c>
      <c r="H547" s="2" t="s">
        <v>39</v>
      </c>
      <c r="I547" s="400">
        <v>21753</v>
      </c>
      <c r="J547" s="400">
        <v>21753</v>
      </c>
      <c r="K547" s="400">
        <v>21753</v>
      </c>
    </row>
    <row r="548" spans="1:11" ht="47.25" x14ac:dyDescent="0.25">
      <c r="A548" s="551" t="s">
        <v>587</v>
      </c>
      <c r="B548" s="6" t="s">
        <v>52</v>
      </c>
      <c r="C548" s="2" t="s">
        <v>29</v>
      </c>
      <c r="D548" s="2" t="s">
        <v>12</v>
      </c>
      <c r="E548" s="218" t="s">
        <v>203</v>
      </c>
      <c r="F548" s="219" t="s">
        <v>12</v>
      </c>
      <c r="G548" s="220" t="s">
        <v>586</v>
      </c>
      <c r="H548" s="2"/>
      <c r="I548" s="398">
        <f>SUM(I549)</f>
        <v>402981</v>
      </c>
      <c r="J548" s="398">
        <f t="shared" ref="J548:K548" si="205">SUM(J549)</f>
        <v>402981</v>
      </c>
      <c r="K548" s="398">
        <f t="shared" si="205"/>
        <v>402981</v>
      </c>
    </row>
    <row r="549" spans="1:11" ht="31.5" x14ac:dyDescent="0.25">
      <c r="A549" s="543" t="s">
        <v>505</v>
      </c>
      <c r="B549" s="6" t="s">
        <v>52</v>
      </c>
      <c r="C549" s="2" t="s">
        <v>29</v>
      </c>
      <c r="D549" s="2" t="s">
        <v>12</v>
      </c>
      <c r="E549" s="218" t="s">
        <v>203</v>
      </c>
      <c r="F549" s="219" t="s">
        <v>12</v>
      </c>
      <c r="G549" s="220" t="s">
        <v>586</v>
      </c>
      <c r="H549" s="2" t="s">
        <v>16</v>
      </c>
      <c r="I549" s="400">
        <v>402981</v>
      </c>
      <c r="J549" s="400">
        <v>402981</v>
      </c>
      <c r="K549" s="400">
        <v>402981</v>
      </c>
    </row>
    <row r="550" spans="1:11" ht="63" x14ac:dyDescent="0.25">
      <c r="A550" s="550" t="s">
        <v>559</v>
      </c>
      <c r="B550" s="6" t="s">
        <v>52</v>
      </c>
      <c r="C550" s="2" t="s">
        <v>29</v>
      </c>
      <c r="D550" s="2" t="s">
        <v>12</v>
      </c>
      <c r="E550" s="218" t="s">
        <v>203</v>
      </c>
      <c r="F550" s="219" t="s">
        <v>12</v>
      </c>
      <c r="G550" s="220" t="s">
        <v>510</v>
      </c>
      <c r="H550" s="2"/>
      <c r="I550" s="398">
        <f>SUM(I551)</f>
        <v>402235</v>
      </c>
      <c r="J550" s="398">
        <f t="shared" ref="J550:K550" si="206">SUM(J551)</f>
        <v>402235</v>
      </c>
      <c r="K550" s="398">
        <f t="shared" si="206"/>
        <v>402235</v>
      </c>
    </row>
    <row r="551" spans="1:11" ht="31.5" x14ac:dyDescent="0.25">
      <c r="A551" s="543" t="s">
        <v>505</v>
      </c>
      <c r="B551" s="6" t="s">
        <v>52</v>
      </c>
      <c r="C551" s="2" t="s">
        <v>29</v>
      </c>
      <c r="D551" s="2" t="s">
        <v>12</v>
      </c>
      <c r="E551" s="218" t="s">
        <v>203</v>
      </c>
      <c r="F551" s="219" t="s">
        <v>12</v>
      </c>
      <c r="G551" s="220" t="s">
        <v>510</v>
      </c>
      <c r="H551" s="2" t="s">
        <v>16</v>
      </c>
      <c r="I551" s="400">
        <v>402235</v>
      </c>
      <c r="J551" s="400">
        <v>402235</v>
      </c>
      <c r="K551" s="400">
        <v>402235</v>
      </c>
    </row>
    <row r="552" spans="1:11" s="500" customFormat="1" ht="50.25" customHeight="1" x14ac:dyDescent="0.25">
      <c r="A552" s="626" t="s">
        <v>777</v>
      </c>
      <c r="B552" s="6" t="s">
        <v>52</v>
      </c>
      <c r="C552" s="2" t="s">
        <v>29</v>
      </c>
      <c r="D552" s="2" t="s">
        <v>12</v>
      </c>
      <c r="E552" s="218" t="s">
        <v>203</v>
      </c>
      <c r="F552" s="219" t="s">
        <v>12</v>
      </c>
      <c r="G552" s="220" t="s">
        <v>661</v>
      </c>
      <c r="H552" s="2"/>
      <c r="I552" s="398">
        <f>SUM(I553)</f>
        <v>2315286</v>
      </c>
      <c r="J552" s="398">
        <f t="shared" ref="J552:K552" si="207">SUM(J553)</f>
        <v>0</v>
      </c>
      <c r="K552" s="398">
        <f t="shared" si="207"/>
        <v>0</v>
      </c>
    </row>
    <row r="553" spans="1:11" s="500" customFormat="1" ht="31.5" x14ac:dyDescent="0.25">
      <c r="A553" s="548" t="s">
        <v>505</v>
      </c>
      <c r="B553" s="6" t="s">
        <v>52</v>
      </c>
      <c r="C553" s="2" t="s">
        <v>29</v>
      </c>
      <c r="D553" s="2" t="s">
        <v>12</v>
      </c>
      <c r="E553" s="218" t="s">
        <v>203</v>
      </c>
      <c r="F553" s="219" t="s">
        <v>12</v>
      </c>
      <c r="G553" s="220" t="s">
        <v>661</v>
      </c>
      <c r="H553" s="2" t="s">
        <v>16</v>
      </c>
      <c r="I553" s="400">
        <v>2315286</v>
      </c>
      <c r="J553" s="400"/>
      <c r="K553" s="400"/>
    </row>
    <row r="554" spans="1:11" s="502" customFormat="1" ht="63" x14ac:dyDescent="0.25">
      <c r="A554" s="626" t="s">
        <v>778</v>
      </c>
      <c r="B554" s="6" t="s">
        <v>52</v>
      </c>
      <c r="C554" s="2" t="s">
        <v>29</v>
      </c>
      <c r="D554" s="2" t="s">
        <v>12</v>
      </c>
      <c r="E554" s="218" t="s">
        <v>203</v>
      </c>
      <c r="F554" s="219" t="s">
        <v>12</v>
      </c>
      <c r="G554" s="220" t="s">
        <v>662</v>
      </c>
      <c r="H554" s="2"/>
      <c r="I554" s="398">
        <f>SUM(I555)</f>
        <v>1994460</v>
      </c>
      <c r="J554" s="398">
        <f t="shared" ref="J554:K554" si="208">SUM(J555)</f>
        <v>0</v>
      </c>
      <c r="K554" s="398">
        <f t="shared" si="208"/>
        <v>0</v>
      </c>
    </row>
    <row r="555" spans="1:11" s="502" customFormat="1" ht="31.5" x14ac:dyDescent="0.25">
      <c r="A555" s="543" t="s">
        <v>505</v>
      </c>
      <c r="B555" s="6" t="s">
        <v>52</v>
      </c>
      <c r="C555" s="2" t="s">
        <v>29</v>
      </c>
      <c r="D555" s="2" t="s">
        <v>12</v>
      </c>
      <c r="E555" s="218" t="s">
        <v>203</v>
      </c>
      <c r="F555" s="219" t="s">
        <v>12</v>
      </c>
      <c r="G555" s="220" t="s">
        <v>662</v>
      </c>
      <c r="H555" s="2" t="s">
        <v>16</v>
      </c>
      <c r="I555" s="400">
        <v>1994460</v>
      </c>
      <c r="J555" s="400"/>
      <c r="K555" s="400"/>
    </row>
    <row r="556" spans="1:11" ht="47.25" x14ac:dyDescent="0.25">
      <c r="A556" s="552" t="s">
        <v>629</v>
      </c>
      <c r="B556" s="337" t="s">
        <v>52</v>
      </c>
      <c r="C556" s="5" t="s">
        <v>29</v>
      </c>
      <c r="D556" s="5" t="s">
        <v>12</v>
      </c>
      <c r="E556" s="218" t="s">
        <v>203</v>
      </c>
      <c r="F556" s="219" t="s">
        <v>12</v>
      </c>
      <c r="G556" s="220" t="s">
        <v>628</v>
      </c>
      <c r="H556" s="2"/>
      <c r="I556" s="398">
        <f>SUM(I557)</f>
        <v>4670134</v>
      </c>
      <c r="J556" s="398">
        <f t="shared" ref="J556:K556" si="209">SUM(J557)</f>
        <v>4665347</v>
      </c>
      <c r="K556" s="398">
        <f t="shared" si="209"/>
        <v>4376382</v>
      </c>
    </row>
    <row r="557" spans="1:11" ht="31.5" x14ac:dyDescent="0.25">
      <c r="A557" s="543" t="s">
        <v>505</v>
      </c>
      <c r="B557" s="337" t="s">
        <v>52</v>
      </c>
      <c r="C557" s="5" t="s">
        <v>29</v>
      </c>
      <c r="D557" s="5" t="s">
        <v>12</v>
      </c>
      <c r="E557" s="218" t="s">
        <v>203</v>
      </c>
      <c r="F557" s="219" t="s">
        <v>12</v>
      </c>
      <c r="G557" s="220" t="s">
        <v>628</v>
      </c>
      <c r="H557" s="2" t="s">
        <v>16</v>
      </c>
      <c r="I557" s="400">
        <v>4670134</v>
      </c>
      <c r="J557" s="400">
        <v>4665347</v>
      </c>
      <c r="K557" s="400">
        <v>4376382</v>
      </c>
    </row>
    <row r="558" spans="1:11" s="624" customFormat="1" ht="63" x14ac:dyDescent="0.25">
      <c r="A558" s="531" t="s">
        <v>824</v>
      </c>
      <c r="B558" s="625" t="s">
        <v>52</v>
      </c>
      <c r="C558" s="5" t="s">
        <v>29</v>
      </c>
      <c r="D558" s="5" t="s">
        <v>12</v>
      </c>
      <c r="E558" s="218" t="s">
        <v>203</v>
      </c>
      <c r="F558" s="219" t="s">
        <v>12</v>
      </c>
      <c r="G558" s="220" t="s">
        <v>820</v>
      </c>
      <c r="H558" s="2"/>
      <c r="I558" s="398">
        <f>SUM(I559)</f>
        <v>37839805</v>
      </c>
      <c r="J558" s="398">
        <f>SUM(J559)</f>
        <v>0</v>
      </c>
      <c r="K558" s="398">
        <f>SUM(K559)</f>
        <v>0</v>
      </c>
    </row>
    <row r="559" spans="1:11" s="624" customFormat="1" ht="31.5" x14ac:dyDescent="0.25">
      <c r="A559" s="530" t="s">
        <v>505</v>
      </c>
      <c r="B559" s="625" t="s">
        <v>52</v>
      </c>
      <c r="C559" s="5" t="s">
        <v>29</v>
      </c>
      <c r="D559" s="5" t="s">
        <v>12</v>
      </c>
      <c r="E559" s="218" t="s">
        <v>203</v>
      </c>
      <c r="F559" s="219" t="s">
        <v>12</v>
      </c>
      <c r="G559" s="220" t="s">
        <v>820</v>
      </c>
      <c r="H559" s="2" t="s">
        <v>16</v>
      </c>
      <c r="I559" s="400">
        <v>37839805</v>
      </c>
      <c r="J559" s="400"/>
      <c r="K559" s="400"/>
    </row>
    <row r="560" spans="1:11" s="644" customFormat="1" ht="63" x14ac:dyDescent="0.25">
      <c r="A560" s="531" t="s">
        <v>825</v>
      </c>
      <c r="B560" s="646" t="s">
        <v>52</v>
      </c>
      <c r="C560" s="5" t="s">
        <v>29</v>
      </c>
      <c r="D560" s="5" t="s">
        <v>12</v>
      </c>
      <c r="E560" s="218" t="s">
        <v>203</v>
      </c>
      <c r="F560" s="219" t="s">
        <v>12</v>
      </c>
      <c r="G560" s="220" t="s">
        <v>821</v>
      </c>
      <c r="H560" s="2"/>
      <c r="I560" s="398">
        <f>SUM(I561)</f>
        <v>23111694</v>
      </c>
      <c r="J560" s="398">
        <f>SUM(J561)</f>
        <v>0</v>
      </c>
      <c r="K560" s="398">
        <f>SUM(K561)</f>
        <v>0</v>
      </c>
    </row>
    <row r="561" spans="1:11" s="644" customFormat="1" ht="31.5" x14ac:dyDescent="0.25">
      <c r="A561" s="530" t="s">
        <v>505</v>
      </c>
      <c r="B561" s="646" t="s">
        <v>52</v>
      </c>
      <c r="C561" s="5" t="s">
        <v>29</v>
      </c>
      <c r="D561" s="5" t="s">
        <v>12</v>
      </c>
      <c r="E561" s="218" t="s">
        <v>203</v>
      </c>
      <c r="F561" s="219" t="s">
        <v>12</v>
      </c>
      <c r="G561" s="220" t="s">
        <v>821</v>
      </c>
      <c r="H561" s="2" t="s">
        <v>16</v>
      </c>
      <c r="I561" s="400">
        <v>23111694</v>
      </c>
      <c r="J561" s="400"/>
      <c r="K561" s="400"/>
    </row>
    <row r="562" spans="1:11" s="644" customFormat="1" ht="78.75" x14ac:dyDescent="0.25">
      <c r="A562" s="531" t="s">
        <v>826</v>
      </c>
      <c r="B562" s="646" t="s">
        <v>52</v>
      </c>
      <c r="C562" s="5" t="s">
        <v>29</v>
      </c>
      <c r="D562" s="5" t="s">
        <v>12</v>
      </c>
      <c r="E562" s="218" t="s">
        <v>203</v>
      </c>
      <c r="F562" s="219" t="s">
        <v>12</v>
      </c>
      <c r="G562" s="220" t="s">
        <v>822</v>
      </c>
      <c r="H562" s="2"/>
      <c r="I562" s="398">
        <f>SUM(I563)</f>
        <v>26374229</v>
      </c>
      <c r="J562" s="398">
        <f>SUM(J563)</f>
        <v>0</v>
      </c>
      <c r="K562" s="398">
        <f>SUM(K563)</f>
        <v>0</v>
      </c>
    </row>
    <row r="563" spans="1:11" s="644" customFormat="1" ht="31.5" x14ac:dyDescent="0.25">
      <c r="A563" s="530" t="s">
        <v>505</v>
      </c>
      <c r="B563" s="646" t="s">
        <v>52</v>
      </c>
      <c r="C563" s="5" t="s">
        <v>29</v>
      </c>
      <c r="D563" s="5" t="s">
        <v>12</v>
      </c>
      <c r="E563" s="218" t="s">
        <v>203</v>
      </c>
      <c r="F563" s="219" t="s">
        <v>12</v>
      </c>
      <c r="G563" s="220" t="s">
        <v>822</v>
      </c>
      <c r="H563" s="2" t="s">
        <v>16</v>
      </c>
      <c r="I563" s="400">
        <v>26374229</v>
      </c>
      <c r="J563" s="400"/>
      <c r="K563" s="400"/>
    </row>
    <row r="564" spans="1:11" s="644" customFormat="1" ht="78.75" x14ac:dyDescent="0.25">
      <c r="A564" s="531" t="s">
        <v>827</v>
      </c>
      <c r="B564" s="646" t="s">
        <v>52</v>
      </c>
      <c r="C564" s="5" t="s">
        <v>29</v>
      </c>
      <c r="D564" s="5" t="s">
        <v>12</v>
      </c>
      <c r="E564" s="218" t="s">
        <v>203</v>
      </c>
      <c r="F564" s="219" t="s">
        <v>12</v>
      </c>
      <c r="G564" s="220" t="s">
        <v>823</v>
      </c>
      <c r="H564" s="2"/>
      <c r="I564" s="398">
        <f>SUM(I565)</f>
        <v>84834603</v>
      </c>
      <c r="J564" s="398">
        <f>SUM(J565)</f>
        <v>0</v>
      </c>
      <c r="K564" s="398">
        <f>SUM(K565)</f>
        <v>0</v>
      </c>
    </row>
    <row r="565" spans="1:11" s="644" customFormat="1" ht="31.5" x14ac:dyDescent="0.25">
      <c r="A565" s="530" t="s">
        <v>505</v>
      </c>
      <c r="B565" s="646" t="s">
        <v>52</v>
      </c>
      <c r="C565" s="5" t="s">
        <v>29</v>
      </c>
      <c r="D565" s="5" t="s">
        <v>12</v>
      </c>
      <c r="E565" s="218" t="s">
        <v>203</v>
      </c>
      <c r="F565" s="219" t="s">
        <v>12</v>
      </c>
      <c r="G565" s="220" t="s">
        <v>823</v>
      </c>
      <c r="H565" s="2" t="s">
        <v>16</v>
      </c>
      <c r="I565" s="400">
        <v>84834603</v>
      </c>
      <c r="J565" s="400"/>
      <c r="K565" s="400"/>
    </row>
    <row r="566" spans="1:11" s="496" customFormat="1" ht="94.5" x14ac:dyDescent="0.25">
      <c r="A566" s="546" t="s">
        <v>858</v>
      </c>
      <c r="B566" s="6" t="s">
        <v>52</v>
      </c>
      <c r="C566" s="2" t="s">
        <v>29</v>
      </c>
      <c r="D566" s="2" t="s">
        <v>12</v>
      </c>
      <c r="E566" s="218" t="s">
        <v>203</v>
      </c>
      <c r="F566" s="219" t="s">
        <v>12</v>
      </c>
      <c r="G566" s="220" t="s">
        <v>857</v>
      </c>
      <c r="H566" s="2"/>
      <c r="I566" s="398">
        <f>SUM(I567)</f>
        <v>11952360</v>
      </c>
      <c r="J566" s="398">
        <f t="shared" ref="J566:K566" si="210">SUM(J567)</f>
        <v>11952360</v>
      </c>
      <c r="K566" s="398">
        <f t="shared" si="210"/>
        <v>11952360</v>
      </c>
    </row>
    <row r="567" spans="1:11" s="496" customFormat="1" ht="63" x14ac:dyDescent="0.25">
      <c r="A567" s="101" t="s">
        <v>75</v>
      </c>
      <c r="B567" s="6" t="s">
        <v>52</v>
      </c>
      <c r="C567" s="2" t="s">
        <v>29</v>
      </c>
      <c r="D567" s="2" t="s">
        <v>12</v>
      </c>
      <c r="E567" s="218" t="s">
        <v>203</v>
      </c>
      <c r="F567" s="219" t="s">
        <v>12</v>
      </c>
      <c r="G567" s="220" t="s">
        <v>857</v>
      </c>
      <c r="H567" s="2" t="s">
        <v>13</v>
      </c>
      <c r="I567" s="400">
        <v>11952360</v>
      </c>
      <c r="J567" s="400">
        <v>11952360</v>
      </c>
      <c r="K567" s="400">
        <v>11952360</v>
      </c>
    </row>
    <row r="568" spans="1:11" s="624" customFormat="1" ht="31.5" x14ac:dyDescent="0.25">
      <c r="A568" s="531" t="s">
        <v>790</v>
      </c>
      <c r="B568" s="625" t="s">
        <v>52</v>
      </c>
      <c r="C568" s="5" t="s">
        <v>29</v>
      </c>
      <c r="D568" s="5" t="s">
        <v>12</v>
      </c>
      <c r="E568" s="218" t="s">
        <v>203</v>
      </c>
      <c r="F568" s="219" t="s">
        <v>12</v>
      </c>
      <c r="G568" s="220" t="s">
        <v>791</v>
      </c>
      <c r="H568" s="2"/>
      <c r="I568" s="398">
        <f>SUM(I569)</f>
        <v>7012567</v>
      </c>
      <c r="J568" s="398">
        <f>SUM(J569)</f>
        <v>0</v>
      </c>
      <c r="K568" s="398">
        <f>SUM(K569)</f>
        <v>0</v>
      </c>
    </row>
    <row r="569" spans="1:11" s="624" customFormat="1" ht="31.5" x14ac:dyDescent="0.25">
      <c r="A569" s="530" t="s">
        <v>505</v>
      </c>
      <c r="B569" s="625" t="s">
        <v>52</v>
      </c>
      <c r="C569" s="5" t="s">
        <v>29</v>
      </c>
      <c r="D569" s="5" t="s">
        <v>12</v>
      </c>
      <c r="E569" s="218" t="s">
        <v>203</v>
      </c>
      <c r="F569" s="219" t="s">
        <v>12</v>
      </c>
      <c r="G569" s="220" t="s">
        <v>791</v>
      </c>
      <c r="H569" s="2" t="s">
        <v>16</v>
      </c>
      <c r="I569" s="400">
        <v>7012567</v>
      </c>
      <c r="J569" s="400"/>
      <c r="K569" s="400"/>
    </row>
    <row r="570" spans="1:11" s="667" customFormat="1" ht="31.5" x14ac:dyDescent="0.25">
      <c r="A570" s="551" t="s">
        <v>502</v>
      </c>
      <c r="B570" s="6" t="s">
        <v>52</v>
      </c>
      <c r="C570" s="44" t="s">
        <v>29</v>
      </c>
      <c r="D570" s="44" t="s">
        <v>12</v>
      </c>
      <c r="E570" s="254" t="s">
        <v>203</v>
      </c>
      <c r="F570" s="255" t="s">
        <v>12</v>
      </c>
      <c r="G570" s="256" t="s">
        <v>501</v>
      </c>
      <c r="H570" s="44"/>
      <c r="I570" s="398">
        <f>SUM(I571)</f>
        <v>3272598</v>
      </c>
      <c r="J570" s="398">
        <f>SUM(J571)</f>
        <v>0</v>
      </c>
      <c r="K570" s="398">
        <f>SUM(K571)</f>
        <v>0</v>
      </c>
    </row>
    <row r="571" spans="1:11" s="667" customFormat="1" ht="31.5" x14ac:dyDescent="0.25">
      <c r="A571" s="554" t="s">
        <v>505</v>
      </c>
      <c r="B571" s="6" t="s">
        <v>52</v>
      </c>
      <c r="C571" s="59" t="s">
        <v>29</v>
      </c>
      <c r="D571" s="44" t="s">
        <v>12</v>
      </c>
      <c r="E571" s="254" t="s">
        <v>203</v>
      </c>
      <c r="F571" s="255" t="s">
        <v>12</v>
      </c>
      <c r="G571" s="256" t="s">
        <v>501</v>
      </c>
      <c r="H571" s="44" t="s">
        <v>16</v>
      </c>
      <c r="I571" s="400">
        <v>3272598</v>
      </c>
      <c r="J571" s="400"/>
      <c r="K571" s="400"/>
    </row>
    <row r="572" spans="1:11" ht="31.5" x14ac:dyDescent="0.25">
      <c r="A572" s="553" t="s">
        <v>422</v>
      </c>
      <c r="B572" s="6" t="s">
        <v>52</v>
      </c>
      <c r="C572" s="2" t="s">
        <v>29</v>
      </c>
      <c r="D572" s="2" t="s">
        <v>12</v>
      </c>
      <c r="E572" s="218" t="s">
        <v>203</v>
      </c>
      <c r="F572" s="219" t="s">
        <v>12</v>
      </c>
      <c r="G572" s="220" t="s">
        <v>423</v>
      </c>
      <c r="H572" s="2"/>
      <c r="I572" s="398">
        <f>SUM(I573:I574)</f>
        <v>972829</v>
      </c>
      <c r="J572" s="398">
        <f t="shared" ref="J572:K572" si="211">SUM(J573:J574)</f>
        <v>972829</v>
      </c>
      <c r="K572" s="398">
        <f t="shared" si="211"/>
        <v>972829</v>
      </c>
    </row>
    <row r="573" spans="1:11" ht="63" x14ac:dyDescent="0.25">
      <c r="A573" s="101" t="s">
        <v>75</v>
      </c>
      <c r="B573" s="337" t="s">
        <v>52</v>
      </c>
      <c r="C573" s="2" t="s">
        <v>29</v>
      </c>
      <c r="D573" s="2" t="s">
        <v>12</v>
      </c>
      <c r="E573" s="218" t="s">
        <v>203</v>
      </c>
      <c r="F573" s="219" t="s">
        <v>12</v>
      </c>
      <c r="G573" s="220" t="s">
        <v>423</v>
      </c>
      <c r="H573" s="2" t="s">
        <v>13</v>
      </c>
      <c r="I573" s="400">
        <v>755299</v>
      </c>
      <c r="J573" s="400">
        <v>755299</v>
      </c>
      <c r="K573" s="400">
        <v>755299</v>
      </c>
    </row>
    <row r="574" spans="1:11" ht="15.75" x14ac:dyDescent="0.25">
      <c r="A574" s="61" t="s">
        <v>40</v>
      </c>
      <c r="B574" s="337" t="s">
        <v>52</v>
      </c>
      <c r="C574" s="2" t="s">
        <v>29</v>
      </c>
      <c r="D574" s="2" t="s">
        <v>12</v>
      </c>
      <c r="E574" s="218" t="s">
        <v>203</v>
      </c>
      <c r="F574" s="219" t="s">
        <v>12</v>
      </c>
      <c r="G574" s="220" t="s">
        <v>423</v>
      </c>
      <c r="H574" s="266" t="s">
        <v>39</v>
      </c>
      <c r="I574" s="400">
        <v>217530</v>
      </c>
      <c r="J574" s="400">
        <v>217530</v>
      </c>
      <c r="K574" s="400">
        <v>217530</v>
      </c>
    </row>
    <row r="575" spans="1:11" ht="47.25" x14ac:dyDescent="0.25">
      <c r="A575" s="551" t="s">
        <v>589</v>
      </c>
      <c r="B575" s="6" t="s">
        <v>52</v>
      </c>
      <c r="C575" s="44" t="s">
        <v>29</v>
      </c>
      <c r="D575" s="44" t="s">
        <v>12</v>
      </c>
      <c r="E575" s="254" t="s">
        <v>203</v>
      </c>
      <c r="F575" s="255" t="s">
        <v>12</v>
      </c>
      <c r="G575" s="256" t="s">
        <v>588</v>
      </c>
      <c r="H575" s="44"/>
      <c r="I575" s="398">
        <f>SUM(I576)</f>
        <v>903000</v>
      </c>
      <c r="J575" s="398">
        <f t="shared" ref="J575:K575" si="212">SUM(J576)</f>
        <v>903000</v>
      </c>
      <c r="K575" s="398">
        <f t="shared" si="212"/>
        <v>903000</v>
      </c>
    </row>
    <row r="576" spans="1:11" ht="31.5" x14ac:dyDescent="0.25">
      <c r="A576" s="554" t="s">
        <v>505</v>
      </c>
      <c r="B576" s="6" t="s">
        <v>52</v>
      </c>
      <c r="C576" s="59" t="s">
        <v>29</v>
      </c>
      <c r="D576" s="44" t="s">
        <v>12</v>
      </c>
      <c r="E576" s="254" t="s">
        <v>203</v>
      </c>
      <c r="F576" s="255" t="s">
        <v>12</v>
      </c>
      <c r="G576" s="256" t="s">
        <v>588</v>
      </c>
      <c r="H576" s="44" t="s">
        <v>16</v>
      </c>
      <c r="I576" s="400">
        <v>903000</v>
      </c>
      <c r="J576" s="400">
        <v>903000</v>
      </c>
      <c r="K576" s="400">
        <v>903000</v>
      </c>
    </row>
    <row r="577" spans="1:11" ht="63" x14ac:dyDescent="0.25">
      <c r="A577" s="553" t="s">
        <v>552</v>
      </c>
      <c r="B577" s="6" t="s">
        <v>52</v>
      </c>
      <c r="C577" s="44" t="s">
        <v>29</v>
      </c>
      <c r="D577" s="44" t="s">
        <v>12</v>
      </c>
      <c r="E577" s="254" t="s">
        <v>203</v>
      </c>
      <c r="F577" s="255" t="s">
        <v>12</v>
      </c>
      <c r="G577" s="256" t="s">
        <v>424</v>
      </c>
      <c r="H577" s="44"/>
      <c r="I577" s="398">
        <f>SUM(I578+I579)</f>
        <v>3736705</v>
      </c>
      <c r="J577" s="398">
        <f t="shared" ref="J577:K577" si="213">SUM(J578+J579)</f>
        <v>3736705</v>
      </c>
      <c r="K577" s="398">
        <f t="shared" si="213"/>
        <v>3736705</v>
      </c>
    </row>
    <row r="578" spans="1:11" ht="31.5" x14ac:dyDescent="0.25">
      <c r="A578" s="554" t="s">
        <v>505</v>
      </c>
      <c r="B578" s="6" t="s">
        <v>52</v>
      </c>
      <c r="C578" s="59" t="s">
        <v>29</v>
      </c>
      <c r="D578" s="44" t="s">
        <v>12</v>
      </c>
      <c r="E578" s="254" t="s">
        <v>203</v>
      </c>
      <c r="F578" s="255" t="s">
        <v>12</v>
      </c>
      <c r="G578" s="256" t="s">
        <v>424</v>
      </c>
      <c r="H578" s="44" t="s">
        <v>16</v>
      </c>
      <c r="I578" s="400">
        <v>3736705</v>
      </c>
      <c r="J578" s="400">
        <v>3736705</v>
      </c>
      <c r="K578" s="400">
        <v>3736705</v>
      </c>
    </row>
    <row r="579" spans="1:11" s="492" customFormat="1" ht="15.75" hidden="1" x14ac:dyDescent="0.25">
      <c r="A579" s="61" t="s">
        <v>40</v>
      </c>
      <c r="B579" s="6" t="s">
        <v>52</v>
      </c>
      <c r="C579" s="59" t="s">
        <v>29</v>
      </c>
      <c r="D579" s="44" t="s">
        <v>12</v>
      </c>
      <c r="E579" s="254" t="s">
        <v>203</v>
      </c>
      <c r="F579" s="255" t="s">
        <v>12</v>
      </c>
      <c r="G579" s="256" t="s">
        <v>424</v>
      </c>
      <c r="H579" s="44" t="s">
        <v>39</v>
      </c>
      <c r="I579" s="400"/>
      <c r="J579" s="400"/>
      <c r="K579" s="400"/>
    </row>
    <row r="580" spans="1:11" s="502" customFormat="1" ht="63" x14ac:dyDescent="0.25">
      <c r="A580" s="626" t="s">
        <v>779</v>
      </c>
      <c r="B580" s="6" t="s">
        <v>52</v>
      </c>
      <c r="C580" s="2" t="s">
        <v>29</v>
      </c>
      <c r="D580" s="2" t="s">
        <v>12</v>
      </c>
      <c r="E580" s="218" t="s">
        <v>203</v>
      </c>
      <c r="F580" s="219" t="s">
        <v>12</v>
      </c>
      <c r="G580" s="220" t="s">
        <v>663</v>
      </c>
      <c r="H580" s="2"/>
      <c r="I580" s="398">
        <f>SUM(I581)</f>
        <v>1543524</v>
      </c>
      <c r="J580" s="398">
        <f t="shared" ref="J580:K580" si="214">SUM(J581)</f>
        <v>0</v>
      </c>
      <c r="K580" s="398">
        <f t="shared" si="214"/>
        <v>0</v>
      </c>
    </row>
    <row r="581" spans="1:11" s="502" customFormat="1" ht="31.5" x14ac:dyDescent="0.25">
      <c r="A581" s="548" t="s">
        <v>505</v>
      </c>
      <c r="B581" s="6" t="s">
        <v>52</v>
      </c>
      <c r="C581" s="2" t="s">
        <v>29</v>
      </c>
      <c r="D581" s="2" t="s">
        <v>12</v>
      </c>
      <c r="E581" s="218" t="s">
        <v>203</v>
      </c>
      <c r="F581" s="219" t="s">
        <v>12</v>
      </c>
      <c r="G581" s="220" t="s">
        <v>663</v>
      </c>
      <c r="H581" s="2" t="s">
        <v>16</v>
      </c>
      <c r="I581" s="400">
        <v>1543524</v>
      </c>
      <c r="J581" s="400"/>
      <c r="K581" s="400"/>
    </row>
    <row r="582" spans="1:11" s="502" customFormat="1" ht="63" x14ac:dyDescent="0.25">
      <c r="A582" s="626" t="s">
        <v>780</v>
      </c>
      <c r="B582" s="6" t="s">
        <v>52</v>
      </c>
      <c r="C582" s="2" t="s">
        <v>29</v>
      </c>
      <c r="D582" s="2" t="s">
        <v>12</v>
      </c>
      <c r="E582" s="218" t="s">
        <v>203</v>
      </c>
      <c r="F582" s="219" t="s">
        <v>12</v>
      </c>
      <c r="G582" s="220" t="s">
        <v>664</v>
      </c>
      <c r="H582" s="2"/>
      <c r="I582" s="398">
        <f>SUM(I583)</f>
        <v>1329640</v>
      </c>
      <c r="J582" s="398">
        <f t="shared" ref="J582:K582" si="215">SUM(J583)</f>
        <v>0</v>
      </c>
      <c r="K582" s="398">
        <f t="shared" si="215"/>
        <v>0</v>
      </c>
    </row>
    <row r="583" spans="1:11" s="502" customFormat="1" ht="31.5" x14ac:dyDescent="0.25">
      <c r="A583" s="543" t="s">
        <v>505</v>
      </c>
      <c r="B583" s="6" t="s">
        <v>52</v>
      </c>
      <c r="C583" s="2" t="s">
        <v>29</v>
      </c>
      <c r="D583" s="2" t="s">
        <v>12</v>
      </c>
      <c r="E583" s="218" t="s">
        <v>203</v>
      </c>
      <c r="F583" s="219" t="s">
        <v>12</v>
      </c>
      <c r="G583" s="220" t="s">
        <v>664</v>
      </c>
      <c r="H583" s="2" t="s">
        <v>16</v>
      </c>
      <c r="I583" s="400">
        <v>1329640</v>
      </c>
      <c r="J583" s="400"/>
      <c r="K583" s="400"/>
    </row>
    <row r="584" spans="1:11" s="624" customFormat="1" ht="15.75" x14ac:dyDescent="0.25">
      <c r="A584" s="536" t="s">
        <v>792</v>
      </c>
      <c r="B584" s="6" t="s">
        <v>52</v>
      </c>
      <c r="C584" s="59" t="s">
        <v>29</v>
      </c>
      <c r="D584" s="44" t="s">
        <v>12</v>
      </c>
      <c r="E584" s="254" t="s">
        <v>203</v>
      </c>
      <c r="F584" s="255" t="s">
        <v>12</v>
      </c>
      <c r="G584" s="256" t="s">
        <v>793</v>
      </c>
      <c r="H584" s="44"/>
      <c r="I584" s="398">
        <f>SUM(I585)</f>
        <v>143113</v>
      </c>
      <c r="J584" s="398">
        <f>SUM(J585)</f>
        <v>0</v>
      </c>
      <c r="K584" s="398">
        <f>SUM(K585)</f>
        <v>0</v>
      </c>
    </row>
    <row r="585" spans="1:11" s="624" customFormat="1" ht="31.5" x14ac:dyDescent="0.25">
      <c r="A585" s="535" t="s">
        <v>505</v>
      </c>
      <c r="B585" s="6" t="s">
        <v>52</v>
      </c>
      <c r="C585" s="59" t="s">
        <v>29</v>
      </c>
      <c r="D585" s="44" t="s">
        <v>12</v>
      </c>
      <c r="E585" s="254" t="s">
        <v>203</v>
      </c>
      <c r="F585" s="255" t="s">
        <v>12</v>
      </c>
      <c r="G585" s="256" t="s">
        <v>793</v>
      </c>
      <c r="H585" s="44" t="s">
        <v>16</v>
      </c>
      <c r="I585" s="400">
        <v>143113</v>
      </c>
      <c r="J585" s="400"/>
      <c r="K585" s="400"/>
    </row>
    <row r="586" spans="1:11" ht="31.5" x14ac:dyDescent="0.25">
      <c r="A586" s="61" t="s">
        <v>83</v>
      </c>
      <c r="B586" s="337" t="s">
        <v>52</v>
      </c>
      <c r="C586" s="5" t="s">
        <v>29</v>
      </c>
      <c r="D586" s="5" t="s">
        <v>12</v>
      </c>
      <c r="E586" s="218" t="s">
        <v>203</v>
      </c>
      <c r="F586" s="219" t="s">
        <v>12</v>
      </c>
      <c r="G586" s="220" t="s">
        <v>391</v>
      </c>
      <c r="H586" s="2"/>
      <c r="I586" s="398">
        <f>SUM(I587:I589)</f>
        <v>22132557</v>
      </c>
      <c r="J586" s="398">
        <f t="shared" ref="J586:K586" si="216">SUM(J587:J589)</f>
        <v>16697752</v>
      </c>
      <c r="K586" s="398">
        <f t="shared" si="216"/>
        <v>13506625</v>
      </c>
    </row>
    <row r="587" spans="1:11" ht="63" x14ac:dyDescent="0.25">
      <c r="A587" s="101" t="s">
        <v>75</v>
      </c>
      <c r="B587" s="337" t="s">
        <v>52</v>
      </c>
      <c r="C587" s="5" t="s">
        <v>29</v>
      </c>
      <c r="D587" s="5" t="s">
        <v>12</v>
      </c>
      <c r="E587" s="218" t="s">
        <v>203</v>
      </c>
      <c r="F587" s="219" t="s">
        <v>12</v>
      </c>
      <c r="G587" s="220" t="s">
        <v>391</v>
      </c>
      <c r="H587" s="2" t="s">
        <v>13</v>
      </c>
      <c r="I587" s="399">
        <v>1973204</v>
      </c>
      <c r="J587" s="399">
        <v>1723273</v>
      </c>
      <c r="K587" s="399">
        <v>1723273</v>
      </c>
    </row>
    <row r="588" spans="1:11" ht="31.5" x14ac:dyDescent="0.25">
      <c r="A588" s="543" t="s">
        <v>505</v>
      </c>
      <c r="B588" s="6" t="s">
        <v>52</v>
      </c>
      <c r="C588" s="5" t="s">
        <v>29</v>
      </c>
      <c r="D588" s="5" t="s">
        <v>12</v>
      </c>
      <c r="E588" s="218" t="s">
        <v>203</v>
      </c>
      <c r="F588" s="219" t="s">
        <v>12</v>
      </c>
      <c r="G588" s="220" t="s">
        <v>391</v>
      </c>
      <c r="H588" s="2" t="s">
        <v>16</v>
      </c>
      <c r="I588" s="402">
        <v>18044447</v>
      </c>
      <c r="J588" s="402">
        <v>12735573</v>
      </c>
      <c r="K588" s="402">
        <v>9544446</v>
      </c>
    </row>
    <row r="589" spans="1:11" ht="15.75" x14ac:dyDescent="0.25">
      <c r="A589" s="61" t="s">
        <v>18</v>
      </c>
      <c r="B589" s="337" t="s">
        <v>52</v>
      </c>
      <c r="C589" s="44" t="s">
        <v>29</v>
      </c>
      <c r="D589" s="44" t="s">
        <v>12</v>
      </c>
      <c r="E589" s="254" t="s">
        <v>203</v>
      </c>
      <c r="F589" s="255" t="s">
        <v>12</v>
      </c>
      <c r="G589" s="256" t="s">
        <v>391</v>
      </c>
      <c r="H589" s="44" t="s">
        <v>17</v>
      </c>
      <c r="I589" s="399">
        <v>2114906</v>
      </c>
      <c r="J589" s="399">
        <v>2238906</v>
      </c>
      <c r="K589" s="399">
        <v>2238906</v>
      </c>
    </row>
    <row r="590" spans="1:11" ht="31.5" hidden="1" x14ac:dyDescent="0.25">
      <c r="A590" s="380" t="s">
        <v>500</v>
      </c>
      <c r="B590" s="337" t="s">
        <v>52</v>
      </c>
      <c r="C590" s="44" t="s">
        <v>29</v>
      </c>
      <c r="D590" s="44" t="s">
        <v>12</v>
      </c>
      <c r="E590" s="254" t="s">
        <v>203</v>
      </c>
      <c r="F590" s="255" t="s">
        <v>12</v>
      </c>
      <c r="G590" s="256" t="s">
        <v>499</v>
      </c>
      <c r="H590" s="44"/>
      <c r="I590" s="398">
        <f>SUM(I591)</f>
        <v>0</v>
      </c>
      <c r="J590" s="398">
        <f t="shared" ref="J590:K590" si="217">SUM(J591)</f>
        <v>0</v>
      </c>
      <c r="K590" s="398">
        <f t="shared" si="217"/>
        <v>0</v>
      </c>
    </row>
    <row r="591" spans="1:11" ht="31.5" hidden="1" x14ac:dyDescent="0.25">
      <c r="A591" s="101" t="s">
        <v>505</v>
      </c>
      <c r="B591" s="337" t="s">
        <v>52</v>
      </c>
      <c r="C591" s="44" t="s">
        <v>29</v>
      </c>
      <c r="D591" s="44" t="s">
        <v>12</v>
      </c>
      <c r="E591" s="254" t="s">
        <v>203</v>
      </c>
      <c r="F591" s="255" t="s">
        <v>12</v>
      </c>
      <c r="G591" s="256" t="s">
        <v>499</v>
      </c>
      <c r="H591" s="44" t="s">
        <v>16</v>
      </c>
      <c r="I591" s="399"/>
      <c r="J591" s="399"/>
      <c r="K591" s="399"/>
    </row>
    <row r="592" spans="1:11" ht="15.75" hidden="1" x14ac:dyDescent="0.25">
      <c r="A592" s="61" t="s">
        <v>504</v>
      </c>
      <c r="B592" s="337" t="s">
        <v>52</v>
      </c>
      <c r="C592" s="2" t="s">
        <v>29</v>
      </c>
      <c r="D592" s="2" t="s">
        <v>12</v>
      </c>
      <c r="E592" s="218" t="s">
        <v>203</v>
      </c>
      <c r="F592" s="219" t="s">
        <v>12</v>
      </c>
      <c r="G592" s="256" t="s">
        <v>503</v>
      </c>
      <c r="H592" s="2"/>
      <c r="I592" s="398">
        <f>SUM(I593)</f>
        <v>0</v>
      </c>
      <c r="J592" s="398">
        <f t="shared" ref="J592:K592" si="218">SUM(J593)</f>
        <v>0</v>
      </c>
      <c r="K592" s="398">
        <f t="shared" si="218"/>
        <v>0</v>
      </c>
    </row>
    <row r="593" spans="1:11" ht="31.5" hidden="1" x14ac:dyDescent="0.25">
      <c r="A593" s="554" t="s">
        <v>505</v>
      </c>
      <c r="B593" s="6" t="s">
        <v>52</v>
      </c>
      <c r="C593" s="59" t="s">
        <v>29</v>
      </c>
      <c r="D593" s="44" t="s">
        <v>12</v>
      </c>
      <c r="E593" s="254" t="s">
        <v>203</v>
      </c>
      <c r="F593" s="255" t="s">
        <v>12</v>
      </c>
      <c r="G593" s="256" t="s">
        <v>503</v>
      </c>
      <c r="H593" s="44" t="s">
        <v>16</v>
      </c>
      <c r="I593" s="400"/>
      <c r="J593" s="400"/>
      <c r="K593" s="400"/>
    </row>
    <row r="594" spans="1:11" ht="31.5" x14ac:dyDescent="0.25">
      <c r="A594" s="555" t="s">
        <v>582</v>
      </c>
      <c r="B594" s="6" t="s">
        <v>52</v>
      </c>
      <c r="C594" s="59" t="s">
        <v>29</v>
      </c>
      <c r="D594" s="44" t="s">
        <v>12</v>
      </c>
      <c r="E594" s="254" t="s">
        <v>203</v>
      </c>
      <c r="F594" s="255" t="s">
        <v>12</v>
      </c>
      <c r="G594" s="256" t="s">
        <v>581</v>
      </c>
      <c r="H594" s="44"/>
      <c r="I594" s="398">
        <f>SUM(I595:I596)</f>
        <v>913920</v>
      </c>
      <c r="J594" s="398">
        <f t="shared" ref="J594:K594" si="219">SUM(J595:J596)</f>
        <v>798488</v>
      </c>
      <c r="K594" s="398">
        <f t="shared" si="219"/>
        <v>798488</v>
      </c>
    </row>
    <row r="595" spans="1:11" ht="31.5" x14ac:dyDescent="0.25">
      <c r="A595" s="555" t="s">
        <v>505</v>
      </c>
      <c r="B595" s="6" t="s">
        <v>52</v>
      </c>
      <c r="C595" s="59" t="s">
        <v>29</v>
      </c>
      <c r="D595" s="44" t="s">
        <v>12</v>
      </c>
      <c r="E595" s="254" t="s">
        <v>203</v>
      </c>
      <c r="F595" s="255" t="s">
        <v>12</v>
      </c>
      <c r="G595" s="256" t="s">
        <v>581</v>
      </c>
      <c r="H595" s="44" t="s">
        <v>16</v>
      </c>
      <c r="I595" s="400">
        <v>913920</v>
      </c>
      <c r="J595" s="400">
        <v>798488</v>
      </c>
      <c r="K595" s="400">
        <v>798488</v>
      </c>
    </row>
    <row r="596" spans="1:11" s="578" customFormat="1" ht="15.75" x14ac:dyDescent="0.25">
      <c r="A596" s="61" t="s">
        <v>40</v>
      </c>
      <c r="B596" s="6" t="s">
        <v>52</v>
      </c>
      <c r="C596" s="59" t="s">
        <v>29</v>
      </c>
      <c r="D596" s="44" t="s">
        <v>12</v>
      </c>
      <c r="E596" s="254" t="s">
        <v>203</v>
      </c>
      <c r="F596" s="255" t="s">
        <v>12</v>
      </c>
      <c r="G596" s="256" t="s">
        <v>581</v>
      </c>
      <c r="H596" s="44" t="s">
        <v>39</v>
      </c>
      <c r="I596" s="400"/>
      <c r="J596" s="400"/>
      <c r="K596" s="400"/>
    </row>
    <row r="597" spans="1:11" s="605" customFormat="1" ht="15.75" x14ac:dyDescent="0.25">
      <c r="A597" s="61" t="s">
        <v>426</v>
      </c>
      <c r="B597" s="6" t="s">
        <v>52</v>
      </c>
      <c r="C597" s="59" t="s">
        <v>29</v>
      </c>
      <c r="D597" s="44" t="s">
        <v>12</v>
      </c>
      <c r="E597" s="254" t="s">
        <v>203</v>
      </c>
      <c r="F597" s="255" t="s">
        <v>12</v>
      </c>
      <c r="G597" s="256" t="s">
        <v>427</v>
      </c>
      <c r="H597" s="44"/>
      <c r="I597" s="398">
        <f>SUM(I598)</f>
        <v>113500</v>
      </c>
      <c r="J597" s="398">
        <f t="shared" ref="J597:K597" si="220">SUM(J598)</f>
        <v>0</v>
      </c>
      <c r="K597" s="398">
        <f t="shared" si="220"/>
        <v>0</v>
      </c>
    </row>
    <row r="598" spans="1:11" s="605" customFormat="1" ht="31.5" x14ac:dyDescent="0.25">
      <c r="A598" s="555" t="s">
        <v>505</v>
      </c>
      <c r="B598" s="6" t="s">
        <v>52</v>
      </c>
      <c r="C598" s="59" t="s">
        <v>29</v>
      </c>
      <c r="D598" s="44" t="s">
        <v>12</v>
      </c>
      <c r="E598" s="254" t="s">
        <v>203</v>
      </c>
      <c r="F598" s="255" t="s">
        <v>12</v>
      </c>
      <c r="G598" s="256" t="s">
        <v>427</v>
      </c>
      <c r="H598" s="44" t="s">
        <v>16</v>
      </c>
      <c r="I598" s="400">
        <v>113500</v>
      </c>
      <c r="J598" s="400"/>
      <c r="K598" s="400"/>
    </row>
    <row r="599" spans="1:11" s="462" customFormat="1" ht="15.75" customHeight="1" x14ac:dyDescent="0.25">
      <c r="A599" s="61" t="s">
        <v>609</v>
      </c>
      <c r="B599" s="463" t="s">
        <v>52</v>
      </c>
      <c r="C599" s="2" t="s">
        <v>29</v>
      </c>
      <c r="D599" s="2" t="s">
        <v>12</v>
      </c>
      <c r="E599" s="218" t="s">
        <v>203</v>
      </c>
      <c r="F599" s="219" t="s">
        <v>606</v>
      </c>
      <c r="G599" s="220" t="s">
        <v>360</v>
      </c>
      <c r="H599" s="2"/>
      <c r="I599" s="398">
        <f>SUM(I600)</f>
        <v>0</v>
      </c>
      <c r="J599" s="398">
        <f t="shared" ref="J599:K600" si="221">SUM(J600)</f>
        <v>4507770</v>
      </c>
      <c r="K599" s="398">
        <f t="shared" si="221"/>
        <v>0</v>
      </c>
    </row>
    <row r="600" spans="1:11" s="462" customFormat="1" ht="129" customHeight="1" x14ac:dyDescent="0.25">
      <c r="A600" s="61" t="s">
        <v>861</v>
      </c>
      <c r="B600" s="463" t="s">
        <v>52</v>
      </c>
      <c r="C600" s="2" t="s">
        <v>29</v>
      </c>
      <c r="D600" s="2" t="s">
        <v>12</v>
      </c>
      <c r="E600" s="218" t="s">
        <v>203</v>
      </c>
      <c r="F600" s="219" t="s">
        <v>606</v>
      </c>
      <c r="G600" s="220" t="s">
        <v>819</v>
      </c>
      <c r="H600" s="2"/>
      <c r="I600" s="398">
        <f>SUM(I601)</f>
        <v>0</v>
      </c>
      <c r="J600" s="398">
        <f t="shared" si="221"/>
        <v>4507770</v>
      </c>
      <c r="K600" s="398">
        <f t="shared" si="221"/>
        <v>0</v>
      </c>
    </row>
    <row r="601" spans="1:11" s="462" customFormat="1" ht="32.25" customHeight="1" x14ac:dyDescent="0.25">
      <c r="A601" s="555" t="s">
        <v>505</v>
      </c>
      <c r="B601" s="463" t="s">
        <v>52</v>
      </c>
      <c r="C601" s="2" t="s">
        <v>29</v>
      </c>
      <c r="D601" s="2" t="s">
        <v>12</v>
      </c>
      <c r="E601" s="218" t="s">
        <v>203</v>
      </c>
      <c r="F601" s="219" t="s">
        <v>606</v>
      </c>
      <c r="G601" s="220" t="s">
        <v>819</v>
      </c>
      <c r="H601" s="2" t="s">
        <v>16</v>
      </c>
      <c r="I601" s="400"/>
      <c r="J601" s="400">
        <v>4507770</v>
      </c>
      <c r="K601" s="400"/>
    </row>
    <row r="602" spans="1:11" s="590" customFormat="1" ht="17.25" customHeight="1" x14ac:dyDescent="0.25">
      <c r="A602" s="555" t="s">
        <v>611</v>
      </c>
      <c r="B602" s="591" t="s">
        <v>52</v>
      </c>
      <c r="C602" s="2" t="s">
        <v>29</v>
      </c>
      <c r="D602" s="2" t="s">
        <v>12</v>
      </c>
      <c r="E602" s="218" t="s">
        <v>203</v>
      </c>
      <c r="F602" s="219" t="s">
        <v>607</v>
      </c>
      <c r="G602" s="220" t="s">
        <v>360</v>
      </c>
      <c r="H602" s="2"/>
      <c r="I602" s="398">
        <f>SUM(I603)</f>
        <v>2153570</v>
      </c>
      <c r="J602" s="398">
        <f t="shared" ref="J602:K603" si="222">SUM(J603)</f>
        <v>0</v>
      </c>
      <c r="K602" s="398">
        <f t="shared" si="222"/>
        <v>0</v>
      </c>
    </row>
    <row r="603" spans="1:11" s="587" customFormat="1" ht="62.25" customHeight="1" x14ac:dyDescent="0.25">
      <c r="A603" s="555" t="s">
        <v>816</v>
      </c>
      <c r="B603" s="588" t="s">
        <v>52</v>
      </c>
      <c r="C603" s="2" t="s">
        <v>29</v>
      </c>
      <c r="D603" s="2" t="s">
        <v>12</v>
      </c>
      <c r="E603" s="218" t="s">
        <v>203</v>
      </c>
      <c r="F603" s="219" t="s">
        <v>607</v>
      </c>
      <c r="G603" s="220" t="s">
        <v>817</v>
      </c>
      <c r="H603" s="2"/>
      <c r="I603" s="398">
        <f>SUM(I604)</f>
        <v>2153570</v>
      </c>
      <c r="J603" s="398">
        <f t="shared" si="222"/>
        <v>0</v>
      </c>
      <c r="K603" s="398">
        <f t="shared" si="222"/>
        <v>0</v>
      </c>
    </row>
    <row r="604" spans="1:11" s="587" customFormat="1" ht="32.25" customHeight="1" x14ac:dyDescent="0.25">
      <c r="A604" s="555" t="s">
        <v>505</v>
      </c>
      <c r="B604" s="588" t="s">
        <v>52</v>
      </c>
      <c r="C604" s="2" t="s">
        <v>29</v>
      </c>
      <c r="D604" s="2" t="s">
        <v>12</v>
      </c>
      <c r="E604" s="218" t="s">
        <v>203</v>
      </c>
      <c r="F604" s="219" t="s">
        <v>607</v>
      </c>
      <c r="G604" s="220" t="s">
        <v>817</v>
      </c>
      <c r="H604" s="2" t="s">
        <v>16</v>
      </c>
      <c r="I604" s="400">
        <v>2153570</v>
      </c>
      <c r="J604" s="400"/>
      <c r="K604" s="400"/>
    </row>
    <row r="605" spans="1:11" s="462" customFormat="1" ht="15.75" customHeight="1" x14ac:dyDescent="0.25">
      <c r="A605" s="61" t="s">
        <v>610</v>
      </c>
      <c r="B605" s="463" t="s">
        <v>52</v>
      </c>
      <c r="C605" s="2" t="s">
        <v>29</v>
      </c>
      <c r="D605" s="2" t="s">
        <v>12</v>
      </c>
      <c r="E605" s="218" t="s">
        <v>203</v>
      </c>
      <c r="F605" s="219" t="s">
        <v>608</v>
      </c>
      <c r="G605" s="220" t="s">
        <v>360</v>
      </c>
      <c r="H605" s="2"/>
      <c r="I605" s="398">
        <f>SUM(I606)</f>
        <v>0</v>
      </c>
      <c r="J605" s="398">
        <f t="shared" ref="J605:K606" si="223">SUM(J606)</f>
        <v>3533896</v>
      </c>
      <c r="K605" s="398">
        <f t="shared" si="223"/>
        <v>0</v>
      </c>
    </row>
    <row r="606" spans="1:11" s="462" customFormat="1" ht="78.75" x14ac:dyDescent="0.25">
      <c r="A606" s="61" t="s">
        <v>862</v>
      </c>
      <c r="B606" s="463" t="s">
        <v>52</v>
      </c>
      <c r="C606" s="2" t="s">
        <v>29</v>
      </c>
      <c r="D606" s="2" t="s">
        <v>12</v>
      </c>
      <c r="E606" s="218" t="s">
        <v>203</v>
      </c>
      <c r="F606" s="219" t="s">
        <v>608</v>
      </c>
      <c r="G606" s="220" t="s">
        <v>818</v>
      </c>
      <c r="H606" s="2"/>
      <c r="I606" s="398">
        <f>SUM(I607)</f>
        <v>0</v>
      </c>
      <c r="J606" s="398">
        <f t="shared" si="223"/>
        <v>3533896</v>
      </c>
      <c r="K606" s="398">
        <f t="shared" si="223"/>
        <v>0</v>
      </c>
    </row>
    <row r="607" spans="1:11" s="462" customFormat="1" ht="31.5" customHeight="1" x14ac:dyDescent="0.25">
      <c r="A607" s="555" t="s">
        <v>505</v>
      </c>
      <c r="B607" s="463" t="s">
        <v>52</v>
      </c>
      <c r="C607" s="2" t="s">
        <v>29</v>
      </c>
      <c r="D607" s="2" t="s">
        <v>12</v>
      </c>
      <c r="E607" s="218" t="s">
        <v>203</v>
      </c>
      <c r="F607" s="219" t="s">
        <v>608</v>
      </c>
      <c r="G607" s="220" t="s">
        <v>818</v>
      </c>
      <c r="H607" s="2" t="s">
        <v>16</v>
      </c>
      <c r="I607" s="400"/>
      <c r="J607" s="400">
        <v>3533896</v>
      </c>
      <c r="K607" s="400"/>
    </row>
    <row r="608" spans="1:11" s="648" customFormat="1" ht="31.5" customHeight="1" x14ac:dyDescent="0.25">
      <c r="A608" s="61" t="s">
        <v>833</v>
      </c>
      <c r="B608" s="650" t="s">
        <v>52</v>
      </c>
      <c r="C608" s="2" t="s">
        <v>29</v>
      </c>
      <c r="D608" s="2" t="s">
        <v>12</v>
      </c>
      <c r="E608" s="218" t="s">
        <v>203</v>
      </c>
      <c r="F608" s="219" t="s">
        <v>832</v>
      </c>
      <c r="G608" s="220" t="s">
        <v>360</v>
      </c>
      <c r="H608" s="2"/>
      <c r="I608" s="398">
        <f>SUM(I609)</f>
        <v>1692955</v>
      </c>
      <c r="J608" s="398">
        <f t="shared" ref="J608:K609" si="224">SUM(J609)</f>
        <v>1668883</v>
      </c>
      <c r="K608" s="398">
        <f t="shared" si="224"/>
        <v>1668883</v>
      </c>
    </row>
    <row r="609" spans="1:12" s="648" customFormat="1" ht="48" customHeight="1" x14ac:dyDescent="0.25">
      <c r="A609" s="555" t="s">
        <v>859</v>
      </c>
      <c r="B609" s="650" t="s">
        <v>52</v>
      </c>
      <c r="C609" s="2" t="s">
        <v>29</v>
      </c>
      <c r="D609" s="2" t="s">
        <v>12</v>
      </c>
      <c r="E609" s="218" t="s">
        <v>203</v>
      </c>
      <c r="F609" s="219" t="s">
        <v>832</v>
      </c>
      <c r="G609" s="220" t="s">
        <v>860</v>
      </c>
      <c r="H609" s="2"/>
      <c r="I609" s="398">
        <f>SUM(I610)</f>
        <v>1692955</v>
      </c>
      <c r="J609" s="398">
        <f t="shared" si="224"/>
        <v>1668883</v>
      </c>
      <c r="K609" s="398">
        <f t="shared" si="224"/>
        <v>1668883</v>
      </c>
    </row>
    <row r="610" spans="1:12" s="648" customFormat="1" ht="63" customHeight="1" x14ac:dyDescent="0.25">
      <c r="A610" s="101" t="s">
        <v>75</v>
      </c>
      <c r="B610" s="650" t="s">
        <v>52</v>
      </c>
      <c r="C610" s="2" t="s">
        <v>29</v>
      </c>
      <c r="D610" s="2" t="s">
        <v>12</v>
      </c>
      <c r="E610" s="218" t="s">
        <v>203</v>
      </c>
      <c r="F610" s="219" t="s">
        <v>832</v>
      </c>
      <c r="G610" s="220" t="s">
        <v>860</v>
      </c>
      <c r="H610" s="2" t="s">
        <v>13</v>
      </c>
      <c r="I610" s="400">
        <v>1692955</v>
      </c>
      <c r="J610" s="400">
        <v>1668883</v>
      </c>
      <c r="K610" s="400">
        <v>1668883</v>
      </c>
    </row>
    <row r="611" spans="1:12" ht="63" hidden="1" x14ac:dyDescent="0.25">
      <c r="A611" s="103" t="s">
        <v>136</v>
      </c>
      <c r="B611" s="53" t="s">
        <v>52</v>
      </c>
      <c r="C611" s="44" t="s">
        <v>29</v>
      </c>
      <c r="D611" s="44" t="s">
        <v>12</v>
      </c>
      <c r="E611" s="254" t="s">
        <v>205</v>
      </c>
      <c r="F611" s="255" t="s">
        <v>359</v>
      </c>
      <c r="G611" s="256" t="s">
        <v>360</v>
      </c>
      <c r="H611" s="44"/>
      <c r="I611" s="398">
        <f>SUM(I612)</f>
        <v>0</v>
      </c>
      <c r="J611" s="398">
        <f t="shared" ref="J611:K613" si="225">SUM(J612)</f>
        <v>0</v>
      </c>
      <c r="K611" s="398">
        <f t="shared" si="225"/>
        <v>0</v>
      </c>
    </row>
    <row r="612" spans="1:12" ht="31.5" hidden="1" x14ac:dyDescent="0.25">
      <c r="A612" s="103" t="s">
        <v>425</v>
      </c>
      <c r="B612" s="53" t="s">
        <v>52</v>
      </c>
      <c r="C612" s="44" t="s">
        <v>29</v>
      </c>
      <c r="D612" s="44" t="s">
        <v>12</v>
      </c>
      <c r="E612" s="254" t="s">
        <v>205</v>
      </c>
      <c r="F612" s="255" t="s">
        <v>10</v>
      </c>
      <c r="G612" s="256" t="s">
        <v>360</v>
      </c>
      <c r="H612" s="44"/>
      <c r="I612" s="398">
        <f>SUM(I613)</f>
        <v>0</v>
      </c>
      <c r="J612" s="398">
        <f t="shared" si="225"/>
        <v>0</v>
      </c>
      <c r="K612" s="398">
        <f t="shared" si="225"/>
        <v>0</v>
      </c>
    </row>
    <row r="613" spans="1:12" ht="15.75" hidden="1" x14ac:dyDescent="0.25">
      <c r="A613" s="542" t="s">
        <v>426</v>
      </c>
      <c r="B613" s="53" t="s">
        <v>52</v>
      </c>
      <c r="C613" s="44" t="s">
        <v>29</v>
      </c>
      <c r="D613" s="44" t="s">
        <v>12</v>
      </c>
      <c r="E613" s="254" t="s">
        <v>205</v>
      </c>
      <c r="F613" s="255" t="s">
        <v>10</v>
      </c>
      <c r="G613" s="256" t="s">
        <v>427</v>
      </c>
      <c r="H613" s="44"/>
      <c r="I613" s="398">
        <f>SUM(I614)</f>
        <v>0</v>
      </c>
      <c r="J613" s="398">
        <f t="shared" si="225"/>
        <v>0</v>
      </c>
      <c r="K613" s="398">
        <f t="shared" si="225"/>
        <v>0</v>
      </c>
    </row>
    <row r="614" spans="1:12" ht="31.5" hidden="1" x14ac:dyDescent="0.25">
      <c r="A614" s="543" t="s">
        <v>505</v>
      </c>
      <c r="B614" s="6" t="s">
        <v>52</v>
      </c>
      <c r="C614" s="2" t="s">
        <v>29</v>
      </c>
      <c r="D614" s="2" t="s">
        <v>12</v>
      </c>
      <c r="E614" s="218" t="s">
        <v>205</v>
      </c>
      <c r="F614" s="219" t="s">
        <v>10</v>
      </c>
      <c r="G614" s="220" t="s">
        <v>427</v>
      </c>
      <c r="H614" s="2" t="s">
        <v>16</v>
      </c>
      <c r="I614" s="461"/>
      <c r="J614" s="461"/>
      <c r="K614" s="461"/>
    </row>
    <row r="615" spans="1:12" s="37" customFormat="1" ht="78.75" x14ac:dyDescent="0.25">
      <c r="A615" s="102" t="s">
        <v>794</v>
      </c>
      <c r="B615" s="30" t="s">
        <v>52</v>
      </c>
      <c r="C615" s="28" t="s">
        <v>29</v>
      </c>
      <c r="D615" s="42" t="s">
        <v>12</v>
      </c>
      <c r="E615" s="227" t="s">
        <v>187</v>
      </c>
      <c r="F615" s="228" t="s">
        <v>359</v>
      </c>
      <c r="G615" s="229" t="s">
        <v>360</v>
      </c>
      <c r="H615" s="28"/>
      <c r="I615" s="397">
        <f>SUM(I616)</f>
        <v>971555</v>
      </c>
      <c r="J615" s="397">
        <f t="shared" ref="J615:K618" si="226">SUM(J616)</f>
        <v>932259</v>
      </c>
      <c r="K615" s="397">
        <f t="shared" si="226"/>
        <v>932259</v>
      </c>
    </row>
    <row r="616" spans="1:12" s="37" customFormat="1" ht="112.5" customHeight="1" x14ac:dyDescent="0.25">
      <c r="A616" s="103" t="s">
        <v>855</v>
      </c>
      <c r="B616" s="53" t="s">
        <v>52</v>
      </c>
      <c r="C616" s="2" t="s">
        <v>29</v>
      </c>
      <c r="D616" s="35" t="s">
        <v>12</v>
      </c>
      <c r="E616" s="257" t="s">
        <v>189</v>
      </c>
      <c r="F616" s="258" t="s">
        <v>359</v>
      </c>
      <c r="G616" s="259" t="s">
        <v>360</v>
      </c>
      <c r="H616" s="2"/>
      <c r="I616" s="398">
        <f>SUM(I617)</f>
        <v>971555</v>
      </c>
      <c r="J616" s="398">
        <f t="shared" si="226"/>
        <v>932259</v>
      </c>
      <c r="K616" s="398">
        <f t="shared" si="226"/>
        <v>932259</v>
      </c>
    </row>
    <row r="617" spans="1:12" s="37" customFormat="1" ht="47.25" x14ac:dyDescent="0.25">
      <c r="A617" s="103" t="s">
        <v>379</v>
      </c>
      <c r="B617" s="53" t="s">
        <v>52</v>
      </c>
      <c r="C617" s="2" t="s">
        <v>29</v>
      </c>
      <c r="D617" s="35" t="s">
        <v>12</v>
      </c>
      <c r="E617" s="257" t="s">
        <v>189</v>
      </c>
      <c r="F617" s="258" t="s">
        <v>10</v>
      </c>
      <c r="G617" s="259" t="s">
        <v>360</v>
      </c>
      <c r="H617" s="2"/>
      <c r="I617" s="398">
        <f>SUM(I618)</f>
        <v>971555</v>
      </c>
      <c r="J617" s="398">
        <f t="shared" si="226"/>
        <v>932259</v>
      </c>
      <c r="K617" s="398">
        <f t="shared" si="226"/>
        <v>932259</v>
      </c>
    </row>
    <row r="618" spans="1:12" s="37" customFormat="1" ht="31.5" x14ac:dyDescent="0.25">
      <c r="A618" s="61" t="s">
        <v>92</v>
      </c>
      <c r="B618" s="337" t="s">
        <v>52</v>
      </c>
      <c r="C618" s="2" t="s">
        <v>29</v>
      </c>
      <c r="D618" s="35" t="s">
        <v>12</v>
      </c>
      <c r="E618" s="257" t="s">
        <v>189</v>
      </c>
      <c r="F618" s="258" t="s">
        <v>10</v>
      </c>
      <c r="G618" s="259" t="s">
        <v>380</v>
      </c>
      <c r="H618" s="2"/>
      <c r="I618" s="398">
        <f>SUM(I619)</f>
        <v>971555</v>
      </c>
      <c r="J618" s="398">
        <f t="shared" si="226"/>
        <v>932259</v>
      </c>
      <c r="K618" s="398">
        <f t="shared" si="226"/>
        <v>932259</v>
      </c>
    </row>
    <row r="619" spans="1:12" s="37" customFormat="1" ht="31.5" x14ac:dyDescent="0.25">
      <c r="A619" s="543" t="s">
        <v>505</v>
      </c>
      <c r="B619" s="6" t="s">
        <v>52</v>
      </c>
      <c r="C619" s="2" t="s">
        <v>29</v>
      </c>
      <c r="D619" s="35" t="s">
        <v>12</v>
      </c>
      <c r="E619" s="257" t="s">
        <v>189</v>
      </c>
      <c r="F619" s="258" t="s">
        <v>10</v>
      </c>
      <c r="G619" s="259" t="s">
        <v>380</v>
      </c>
      <c r="H619" s="2" t="s">
        <v>16</v>
      </c>
      <c r="I619" s="402">
        <v>971555</v>
      </c>
      <c r="J619" s="402">
        <v>932259</v>
      </c>
      <c r="K619" s="402">
        <v>932259</v>
      </c>
      <c r="L619" s="64"/>
    </row>
    <row r="620" spans="1:12" s="37" customFormat="1" ht="47.25" x14ac:dyDescent="0.25">
      <c r="A620" s="114" t="s">
        <v>107</v>
      </c>
      <c r="B620" s="30" t="s">
        <v>52</v>
      </c>
      <c r="C620" s="28" t="s">
        <v>29</v>
      </c>
      <c r="D620" s="42" t="s">
        <v>12</v>
      </c>
      <c r="E620" s="227" t="s">
        <v>174</v>
      </c>
      <c r="F620" s="228" t="s">
        <v>359</v>
      </c>
      <c r="G620" s="229" t="s">
        <v>360</v>
      </c>
      <c r="H620" s="28"/>
      <c r="I620" s="397">
        <f>SUM(I621)</f>
        <v>87000</v>
      </c>
      <c r="J620" s="397">
        <f t="shared" ref="J620:K623" si="227">SUM(J621)</f>
        <v>0</v>
      </c>
      <c r="K620" s="397">
        <f t="shared" si="227"/>
        <v>0</v>
      </c>
      <c r="L620" s="64"/>
    </row>
    <row r="621" spans="1:12" s="37" customFormat="1" ht="63" x14ac:dyDescent="0.25">
      <c r="A621" s="7" t="s">
        <v>630</v>
      </c>
      <c r="B621" s="6" t="s">
        <v>52</v>
      </c>
      <c r="C621" s="2" t="s">
        <v>29</v>
      </c>
      <c r="D621" s="35" t="s">
        <v>12</v>
      </c>
      <c r="E621" s="257" t="s">
        <v>633</v>
      </c>
      <c r="F621" s="258" t="s">
        <v>359</v>
      </c>
      <c r="G621" s="259" t="s">
        <v>360</v>
      </c>
      <c r="H621" s="2"/>
      <c r="I621" s="398">
        <f>SUM(I622)</f>
        <v>87000</v>
      </c>
      <c r="J621" s="398">
        <f t="shared" si="227"/>
        <v>0</v>
      </c>
      <c r="K621" s="398">
        <f t="shared" si="227"/>
        <v>0</v>
      </c>
      <c r="L621" s="64"/>
    </row>
    <row r="622" spans="1:12" s="37" customFormat="1" ht="31.5" x14ac:dyDescent="0.25">
      <c r="A622" s="7" t="s">
        <v>631</v>
      </c>
      <c r="B622" s="6" t="s">
        <v>52</v>
      </c>
      <c r="C622" s="2" t="s">
        <v>29</v>
      </c>
      <c r="D622" s="35" t="s">
        <v>12</v>
      </c>
      <c r="E622" s="257" t="s">
        <v>633</v>
      </c>
      <c r="F622" s="258" t="s">
        <v>10</v>
      </c>
      <c r="G622" s="259" t="s">
        <v>360</v>
      </c>
      <c r="H622" s="2"/>
      <c r="I622" s="398">
        <f>SUM(I623)</f>
        <v>87000</v>
      </c>
      <c r="J622" s="398">
        <f t="shared" si="227"/>
        <v>0</v>
      </c>
      <c r="K622" s="398">
        <f t="shared" si="227"/>
        <v>0</v>
      </c>
      <c r="L622" s="64"/>
    </row>
    <row r="623" spans="1:12" s="37" customFormat="1" ht="18" customHeight="1" x14ac:dyDescent="0.25">
      <c r="A623" s="7" t="s">
        <v>632</v>
      </c>
      <c r="B623" s="6" t="s">
        <v>52</v>
      </c>
      <c r="C623" s="2" t="s">
        <v>29</v>
      </c>
      <c r="D623" s="35" t="s">
        <v>12</v>
      </c>
      <c r="E623" s="257" t="s">
        <v>633</v>
      </c>
      <c r="F623" s="258" t="s">
        <v>10</v>
      </c>
      <c r="G623" s="259" t="s">
        <v>634</v>
      </c>
      <c r="H623" s="2"/>
      <c r="I623" s="398">
        <f>SUM(I624)</f>
        <v>87000</v>
      </c>
      <c r="J623" s="398">
        <f t="shared" si="227"/>
        <v>0</v>
      </c>
      <c r="K623" s="398">
        <f t="shared" si="227"/>
        <v>0</v>
      </c>
      <c r="L623" s="64"/>
    </row>
    <row r="624" spans="1:12" s="37" customFormat="1" ht="31.5" x14ac:dyDescent="0.25">
      <c r="A624" s="7" t="s">
        <v>505</v>
      </c>
      <c r="B624" s="6" t="s">
        <v>52</v>
      </c>
      <c r="C624" s="2" t="s">
        <v>29</v>
      </c>
      <c r="D624" s="35" t="s">
        <v>12</v>
      </c>
      <c r="E624" s="257" t="s">
        <v>633</v>
      </c>
      <c r="F624" s="258" t="s">
        <v>10</v>
      </c>
      <c r="G624" s="259" t="s">
        <v>634</v>
      </c>
      <c r="H624" s="2" t="s">
        <v>16</v>
      </c>
      <c r="I624" s="399">
        <v>87000</v>
      </c>
      <c r="J624" s="399"/>
      <c r="K624" s="399"/>
      <c r="L624" s="64"/>
    </row>
    <row r="625" spans="1:11" s="37" customFormat="1" ht="15.75" x14ac:dyDescent="0.25">
      <c r="A625" s="109" t="s">
        <v>528</v>
      </c>
      <c r="B625" s="26" t="s">
        <v>52</v>
      </c>
      <c r="C625" s="22" t="s">
        <v>29</v>
      </c>
      <c r="D625" s="22" t="s">
        <v>15</v>
      </c>
      <c r="E625" s="263"/>
      <c r="F625" s="264"/>
      <c r="G625" s="265"/>
      <c r="H625" s="22"/>
      <c r="I625" s="396">
        <f>SUM(I626+I644)</f>
        <v>11832786</v>
      </c>
      <c r="J625" s="396">
        <f t="shared" ref="J625:K625" si="228">SUM(J626+J644)</f>
        <v>10706903</v>
      </c>
      <c r="K625" s="396">
        <f t="shared" si="228"/>
        <v>10706903</v>
      </c>
    </row>
    <row r="626" spans="1:11" s="37" customFormat="1" ht="31.5" x14ac:dyDescent="0.25">
      <c r="A626" s="27" t="s">
        <v>131</v>
      </c>
      <c r="B626" s="30" t="s">
        <v>52</v>
      </c>
      <c r="C626" s="28" t="s">
        <v>29</v>
      </c>
      <c r="D626" s="28" t="s">
        <v>15</v>
      </c>
      <c r="E626" s="215" t="s">
        <v>417</v>
      </c>
      <c r="F626" s="216" t="s">
        <v>359</v>
      </c>
      <c r="G626" s="217" t="s">
        <v>360</v>
      </c>
      <c r="H626" s="28"/>
      <c r="I626" s="397">
        <f>SUM(I627+I640)</f>
        <v>11707786</v>
      </c>
      <c r="J626" s="397">
        <f t="shared" ref="J626:K626" si="229">SUM(J627+J640)</f>
        <v>10622090</v>
      </c>
      <c r="K626" s="397">
        <f t="shared" si="229"/>
        <v>10622090</v>
      </c>
    </row>
    <row r="627" spans="1:11" s="37" customFormat="1" ht="63" customHeight="1" x14ac:dyDescent="0.25">
      <c r="A627" s="61" t="s">
        <v>135</v>
      </c>
      <c r="B627" s="337" t="s">
        <v>52</v>
      </c>
      <c r="C627" s="44" t="s">
        <v>29</v>
      </c>
      <c r="D627" s="44" t="s">
        <v>15</v>
      </c>
      <c r="E627" s="254" t="s">
        <v>204</v>
      </c>
      <c r="F627" s="255" t="s">
        <v>359</v>
      </c>
      <c r="G627" s="256" t="s">
        <v>360</v>
      </c>
      <c r="H627" s="44"/>
      <c r="I627" s="398">
        <f>SUM(I628)</f>
        <v>11707786</v>
      </c>
      <c r="J627" s="398">
        <f t="shared" ref="J627:K627" si="230">SUM(J628)</f>
        <v>10622090</v>
      </c>
      <c r="K627" s="398">
        <f t="shared" si="230"/>
        <v>10622090</v>
      </c>
    </row>
    <row r="628" spans="1:11" s="37" customFormat="1" ht="31.5" x14ac:dyDescent="0.25">
      <c r="A628" s="61" t="s">
        <v>431</v>
      </c>
      <c r="B628" s="337" t="s">
        <v>52</v>
      </c>
      <c r="C628" s="44" t="s">
        <v>29</v>
      </c>
      <c r="D628" s="44" t="s">
        <v>15</v>
      </c>
      <c r="E628" s="254" t="s">
        <v>204</v>
      </c>
      <c r="F628" s="255" t="s">
        <v>10</v>
      </c>
      <c r="G628" s="256" t="s">
        <v>360</v>
      </c>
      <c r="H628" s="44"/>
      <c r="I628" s="398">
        <f>SUM(I629+I631+I633+I638)</f>
        <v>11707786</v>
      </c>
      <c r="J628" s="398">
        <f t="shared" ref="J628:K628" si="231">SUM(J629+J631+J633+J638)</f>
        <v>10622090</v>
      </c>
      <c r="K628" s="398">
        <f t="shared" si="231"/>
        <v>10622090</v>
      </c>
    </row>
    <row r="629" spans="1:11" s="605" customFormat="1" ht="63" x14ac:dyDescent="0.25">
      <c r="A629" s="3" t="s">
        <v>746</v>
      </c>
      <c r="B629" s="607" t="s">
        <v>52</v>
      </c>
      <c r="C629" s="44" t="s">
        <v>29</v>
      </c>
      <c r="D629" s="44" t="s">
        <v>15</v>
      </c>
      <c r="E629" s="254" t="s">
        <v>204</v>
      </c>
      <c r="F629" s="255" t="s">
        <v>10</v>
      </c>
      <c r="G629" s="220" t="s">
        <v>741</v>
      </c>
      <c r="H629" s="59"/>
      <c r="I629" s="398">
        <f>SUM(I630)</f>
        <v>313340</v>
      </c>
      <c r="J629" s="398">
        <f t="shared" ref="J629:K629" si="232">SUM(J630)</f>
        <v>313340</v>
      </c>
      <c r="K629" s="398">
        <f t="shared" si="232"/>
        <v>313340</v>
      </c>
    </row>
    <row r="630" spans="1:11" s="605" customFormat="1" ht="31.5" x14ac:dyDescent="0.25">
      <c r="A630" s="89" t="s">
        <v>722</v>
      </c>
      <c r="B630" s="607" t="s">
        <v>52</v>
      </c>
      <c r="C630" s="44" t="s">
        <v>29</v>
      </c>
      <c r="D630" s="44" t="s">
        <v>15</v>
      </c>
      <c r="E630" s="254" t="s">
        <v>204</v>
      </c>
      <c r="F630" s="255" t="s">
        <v>10</v>
      </c>
      <c r="G630" s="220" t="s">
        <v>741</v>
      </c>
      <c r="H630" s="59" t="s">
        <v>723</v>
      </c>
      <c r="I630" s="400">
        <v>313340</v>
      </c>
      <c r="J630" s="400">
        <v>313340</v>
      </c>
      <c r="K630" s="400">
        <v>313340</v>
      </c>
    </row>
    <row r="631" spans="1:11" s="605" customFormat="1" ht="94.5" hidden="1" x14ac:dyDescent="0.25">
      <c r="A631" s="3" t="s">
        <v>747</v>
      </c>
      <c r="B631" s="607" t="s">
        <v>52</v>
      </c>
      <c r="C631" s="44" t="s">
        <v>29</v>
      </c>
      <c r="D631" s="44" t="s">
        <v>15</v>
      </c>
      <c r="E631" s="254" t="s">
        <v>204</v>
      </c>
      <c r="F631" s="255" t="s">
        <v>10</v>
      </c>
      <c r="G631" s="220" t="s">
        <v>742</v>
      </c>
      <c r="H631" s="59"/>
      <c r="I631" s="398">
        <f>SUM(I632)</f>
        <v>0</v>
      </c>
      <c r="J631" s="398">
        <f t="shared" ref="J631:K631" si="233">SUM(J632)</f>
        <v>0</v>
      </c>
      <c r="K631" s="398">
        <f t="shared" si="233"/>
        <v>0</v>
      </c>
    </row>
    <row r="632" spans="1:11" s="605" customFormat="1" ht="31.5" hidden="1" x14ac:dyDescent="0.25">
      <c r="A632" s="89" t="s">
        <v>722</v>
      </c>
      <c r="B632" s="607" t="s">
        <v>52</v>
      </c>
      <c r="C632" s="44" t="s">
        <v>29</v>
      </c>
      <c r="D632" s="44" t="s">
        <v>15</v>
      </c>
      <c r="E632" s="254" t="s">
        <v>204</v>
      </c>
      <c r="F632" s="255" t="s">
        <v>10</v>
      </c>
      <c r="G632" s="220" t="s">
        <v>742</v>
      </c>
      <c r="H632" s="59" t="s">
        <v>723</v>
      </c>
      <c r="I632" s="400"/>
      <c r="J632" s="400"/>
      <c r="K632" s="400"/>
    </row>
    <row r="633" spans="1:11" s="37" customFormat="1" ht="31.5" x14ac:dyDescent="0.25">
      <c r="A633" s="61" t="s">
        <v>83</v>
      </c>
      <c r="B633" s="337" t="s">
        <v>52</v>
      </c>
      <c r="C633" s="44" t="s">
        <v>29</v>
      </c>
      <c r="D633" s="44" t="s">
        <v>15</v>
      </c>
      <c r="E633" s="254" t="s">
        <v>204</v>
      </c>
      <c r="F633" s="255" t="s">
        <v>10</v>
      </c>
      <c r="G633" s="256" t="s">
        <v>391</v>
      </c>
      <c r="H633" s="44"/>
      <c r="I633" s="398">
        <f>SUM(I634:I637)</f>
        <v>6866186</v>
      </c>
      <c r="J633" s="398">
        <f t="shared" ref="J633:K633" si="234">SUM(J634:J637)</f>
        <v>5682680</v>
      </c>
      <c r="K633" s="398">
        <f t="shared" si="234"/>
        <v>5682680</v>
      </c>
    </row>
    <row r="634" spans="1:11" s="37" customFormat="1" ht="63" hidden="1" x14ac:dyDescent="0.25">
      <c r="A634" s="101" t="s">
        <v>75</v>
      </c>
      <c r="B634" s="597" t="s">
        <v>52</v>
      </c>
      <c r="C634" s="44" t="s">
        <v>29</v>
      </c>
      <c r="D634" s="44" t="s">
        <v>15</v>
      </c>
      <c r="E634" s="254" t="s">
        <v>204</v>
      </c>
      <c r="F634" s="255" t="s">
        <v>10</v>
      </c>
      <c r="G634" s="256" t="s">
        <v>391</v>
      </c>
      <c r="H634" s="44" t="s">
        <v>13</v>
      </c>
      <c r="I634" s="400"/>
      <c r="J634" s="400"/>
      <c r="K634" s="400"/>
    </row>
    <row r="635" spans="1:11" s="37" customFormat="1" ht="31.5" hidden="1" x14ac:dyDescent="0.25">
      <c r="A635" s="543" t="s">
        <v>505</v>
      </c>
      <c r="B635" s="597" t="s">
        <v>52</v>
      </c>
      <c r="C635" s="44" t="s">
        <v>29</v>
      </c>
      <c r="D635" s="44" t="s">
        <v>15</v>
      </c>
      <c r="E635" s="254" t="s">
        <v>204</v>
      </c>
      <c r="F635" s="255" t="s">
        <v>10</v>
      </c>
      <c r="G635" s="256" t="s">
        <v>391</v>
      </c>
      <c r="H635" s="44" t="s">
        <v>16</v>
      </c>
      <c r="I635" s="400"/>
      <c r="J635" s="400"/>
      <c r="K635" s="400"/>
    </row>
    <row r="636" spans="1:11" s="37" customFormat="1" ht="31.5" x14ac:dyDescent="0.25">
      <c r="A636" s="89" t="s">
        <v>722</v>
      </c>
      <c r="B636" s="606" t="s">
        <v>52</v>
      </c>
      <c r="C636" s="44" t="s">
        <v>29</v>
      </c>
      <c r="D636" s="44" t="s">
        <v>15</v>
      </c>
      <c r="E636" s="254" t="s">
        <v>204</v>
      </c>
      <c r="F636" s="255" t="s">
        <v>10</v>
      </c>
      <c r="G636" s="256" t="s">
        <v>391</v>
      </c>
      <c r="H636" s="44" t="s">
        <v>723</v>
      </c>
      <c r="I636" s="400">
        <v>6866186</v>
      </c>
      <c r="J636" s="400">
        <v>5682680</v>
      </c>
      <c r="K636" s="400">
        <v>5682680</v>
      </c>
    </row>
    <row r="637" spans="1:11" s="37" customFormat="1" ht="15.75" hidden="1" x14ac:dyDescent="0.25">
      <c r="A637" s="61" t="s">
        <v>18</v>
      </c>
      <c r="B637" s="337" t="s">
        <v>52</v>
      </c>
      <c r="C637" s="44" t="s">
        <v>29</v>
      </c>
      <c r="D637" s="44" t="s">
        <v>15</v>
      </c>
      <c r="E637" s="254" t="s">
        <v>204</v>
      </c>
      <c r="F637" s="255" t="s">
        <v>10</v>
      </c>
      <c r="G637" s="256" t="s">
        <v>391</v>
      </c>
      <c r="H637" s="44" t="s">
        <v>17</v>
      </c>
      <c r="I637" s="400"/>
      <c r="J637" s="400"/>
      <c r="K637" s="400"/>
    </row>
    <row r="638" spans="1:11" s="37" customFormat="1" ht="47.25" x14ac:dyDescent="0.25">
      <c r="A638" s="61" t="s">
        <v>725</v>
      </c>
      <c r="B638" s="565" t="s">
        <v>52</v>
      </c>
      <c r="C638" s="44" t="s">
        <v>29</v>
      </c>
      <c r="D638" s="44" t="s">
        <v>15</v>
      </c>
      <c r="E638" s="254" t="s">
        <v>204</v>
      </c>
      <c r="F638" s="255" t="s">
        <v>10</v>
      </c>
      <c r="G638" s="256" t="s">
        <v>724</v>
      </c>
      <c r="H638" s="44"/>
      <c r="I638" s="398">
        <f>SUM(I639)</f>
        <v>4528260</v>
      </c>
      <c r="J638" s="398">
        <f t="shared" ref="J638:K638" si="235">SUM(J639)</f>
        <v>4626070</v>
      </c>
      <c r="K638" s="398">
        <f t="shared" si="235"/>
        <v>4626070</v>
      </c>
    </row>
    <row r="639" spans="1:11" s="37" customFormat="1" ht="31.5" customHeight="1" x14ac:dyDescent="0.25">
      <c r="A639" s="101" t="s">
        <v>722</v>
      </c>
      <c r="B639" s="565" t="s">
        <v>52</v>
      </c>
      <c r="C639" s="44" t="s">
        <v>29</v>
      </c>
      <c r="D639" s="44" t="s">
        <v>15</v>
      </c>
      <c r="E639" s="254" t="s">
        <v>204</v>
      </c>
      <c r="F639" s="255" t="s">
        <v>10</v>
      </c>
      <c r="G639" s="256" t="s">
        <v>724</v>
      </c>
      <c r="H639" s="44" t="s">
        <v>723</v>
      </c>
      <c r="I639" s="400">
        <v>4528260</v>
      </c>
      <c r="J639" s="400">
        <v>4626070</v>
      </c>
      <c r="K639" s="400">
        <v>4626070</v>
      </c>
    </row>
    <row r="640" spans="1:11" s="37" customFormat="1" ht="61.5" hidden="1" customHeight="1" x14ac:dyDescent="0.25">
      <c r="A640" s="103" t="s">
        <v>136</v>
      </c>
      <c r="B640" s="493" t="s">
        <v>52</v>
      </c>
      <c r="C640" s="44" t="s">
        <v>29</v>
      </c>
      <c r="D640" s="44" t="s">
        <v>15</v>
      </c>
      <c r="E640" s="254" t="s">
        <v>205</v>
      </c>
      <c r="F640" s="255" t="s">
        <v>359</v>
      </c>
      <c r="G640" s="256" t="s">
        <v>360</v>
      </c>
      <c r="H640" s="44"/>
      <c r="I640" s="398">
        <f>SUM(I641)</f>
        <v>0</v>
      </c>
      <c r="J640" s="398">
        <f t="shared" ref="J640:K642" si="236">SUM(J641)</f>
        <v>0</v>
      </c>
      <c r="K640" s="398">
        <f t="shared" si="236"/>
        <v>0</v>
      </c>
    </row>
    <row r="641" spans="1:11" s="37" customFormat="1" ht="31.5" hidden="1" customHeight="1" x14ac:dyDescent="0.25">
      <c r="A641" s="103" t="s">
        <v>425</v>
      </c>
      <c r="B641" s="493" t="s">
        <v>52</v>
      </c>
      <c r="C641" s="44" t="s">
        <v>29</v>
      </c>
      <c r="D641" s="44" t="s">
        <v>15</v>
      </c>
      <c r="E641" s="254" t="s">
        <v>205</v>
      </c>
      <c r="F641" s="255" t="s">
        <v>10</v>
      </c>
      <c r="G641" s="256" t="s">
        <v>360</v>
      </c>
      <c r="H641" s="44"/>
      <c r="I641" s="398">
        <f>SUM(I642)</f>
        <v>0</v>
      </c>
      <c r="J641" s="398">
        <f t="shared" si="236"/>
        <v>0</v>
      </c>
      <c r="K641" s="398">
        <f t="shared" si="236"/>
        <v>0</v>
      </c>
    </row>
    <row r="642" spans="1:11" s="37" customFormat="1" ht="18" hidden="1" customHeight="1" x14ac:dyDescent="0.25">
      <c r="A642" s="542" t="s">
        <v>426</v>
      </c>
      <c r="B642" s="493" t="s">
        <v>52</v>
      </c>
      <c r="C642" s="44" t="s">
        <v>29</v>
      </c>
      <c r="D642" s="44" t="s">
        <v>15</v>
      </c>
      <c r="E642" s="254" t="s">
        <v>205</v>
      </c>
      <c r="F642" s="255" t="s">
        <v>10</v>
      </c>
      <c r="G642" s="256" t="s">
        <v>427</v>
      </c>
      <c r="H642" s="44"/>
      <c r="I642" s="398">
        <f>SUM(I643)</f>
        <v>0</v>
      </c>
      <c r="J642" s="398">
        <f t="shared" si="236"/>
        <v>0</v>
      </c>
      <c r="K642" s="398">
        <f t="shared" si="236"/>
        <v>0</v>
      </c>
    </row>
    <row r="643" spans="1:11" s="37" customFormat="1" ht="31.5" hidden="1" customHeight="1" x14ac:dyDescent="0.25">
      <c r="A643" s="543" t="s">
        <v>505</v>
      </c>
      <c r="B643" s="493" t="s">
        <v>52</v>
      </c>
      <c r="C643" s="44" t="s">
        <v>29</v>
      </c>
      <c r="D643" s="44" t="s">
        <v>15</v>
      </c>
      <c r="E643" s="254" t="s">
        <v>205</v>
      </c>
      <c r="F643" s="219" t="s">
        <v>10</v>
      </c>
      <c r="G643" s="220" t="s">
        <v>427</v>
      </c>
      <c r="H643" s="44" t="s">
        <v>16</v>
      </c>
      <c r="I643" s="400"/>
      <c r="J643" s="400"/>
      <c r="K643" s="400"/>
    </row>
    <row r="644" spans="1:11" s="37" customFormat="1" ht="78.75" x14ac:dyDescent="0.25">
      <c r="A644" s="102" t="s">
        <v>794</v>
      </c>
      <c r="B644" s="30" t="s">
        <v>52</v>
      </c>
      <c r="C644" s="28" t="s">
        <v>29</v>
      </c>
      <c r="D644" s="42" t="s">
        <v>15</v>
      </c>
      <c r="E644" s="227" t="s">
        <v>187</v>
      </c>
      <c r="F644" s="228" t="s">
        <v>359</v>
      </c>
      <c r="G644" s="229" t="s">
        <v>360</v>
      </c>
      <c r="H644" s="28"/>
      <c r="I644" s="397">
        <f>SUM(I645)</f>
        <v>125000</v>
      </c>
      <c r="J644" s="397">
        <f t="shared" ref="J644:K646" si="237">SUM(J645)</f>
        <v>84813</v>
      </c>
      <c r="K644" s="397">
        <f t="shared" si="237"/>
        <v>84813</v>
      </c>
    </row>
    <row r="645" spans="1:11" s="37" customFormat="1" ht="113.25" customHeight="1" x14ac:dyDescent="0.25">
      <c r="A645" s="103" t="s">
        <v>855</v>
      </c>
      <c r="B645" s="53" t="s">
        <v>52</v>
      </c>
      <c r="C645" s="2" t="s">
        <v>29</v>
      </c>
      <c r="D645" s="35" t="s">
        <v>15</v>
      </c>
      <c r="E645" s="257" t="s">
        <v>189</v>
      </c>
      <c r="F645" s="258" t="s">
        <v>359</v>
      </c>
      <c r="G645" s="259" t="s">
        <v>360</v>
      </c>
      <c r="H645" s="2"/>
      <c r="I645" s="398">
        <f>SUM(I646)</f>
        <v>125000</v>
      </c>
      <c r="J645" s="398">
        <f t="shared" si="237"/>
        <v>84813</v>
      </c>
      <c r="K645" s="398">
        <f t="shared" si="237"/>
        <v>84813</v>
      </c>
    </row>
    <row r="646" spans="1:11" s="37" customFormat="1" ht="47.25" x14ac:dyDescent="0.25">
      <c r="A646" s="103" t="s">
        <v>379</v>
      </c>
      <c r="B646" s="53" t="s">
        <v>52</v>
      </c>
      <c r="C646" s="2" t="s">
        <v>29</v>
      </c>
      <c r="D646" s="35" t="s">
        <v>15</v>
      </c>
      <c r="E646" s="257" t="s">
        <v>189</v>
      </c>
      <c r="F646" s="258" t="s">
        <v>10</v>
      </c>
      <c r="G646" s="259" t="s">
        <v>360</v>
      </c>
      <c r="H646" s="2"/>
      <c r="I646" s="398">
        <f>SUM(I647)</f>
        <v>125000</v>
      </c>
      <c r="J646" s="398">
        <f t="shared" si="237"/>
        <v>84813</v>
      </c>
      <c r="K646" s="398">
        <f t="shared" si="237"/>
        <v>84813</v>
      </c>
    </row>
    <row r="647" spans="1:11" s="37" customFormat="1" ht="31.5" x14ac:dyDescent="0.25">
      <c r="A647" s="101" t="s">
        <v>722</v>
      </c>
      <c r="B647" s="337" t="s">
        <v>52</v>
      </c>
      <c r="C647" s="2" t="s">
        <v>29</v>
      </c>
      <c r="D647" s="35" t="s">
        <v>15</v>
      </c>
      <c r="E647" s="257" t="s">
        <v>189</v>
      </c>
      <c r="F647" s="258" t="s">
        <v>10</v>
      </c>
      <c r="G647" s="259" t="s">
        <v>380</v>
      </c>
      <c r="H647" s="2"/>
      <c r="I647" s="398">
        <f>SUM(I648:I649)</f>
        <v>125000</v>
      </c>
      <c r="J647" s="398">
        <f t="shared" ref="J647:K647" si="238">SUM(J648:J649)</f>
        <v>84813</v>
      </c>
      <c r="K647" s="398">
        <f t="shared" si="238"/>
        <v>84813</v>
      </c>
    </row>
    <row r="648" spans="1:11" ht="31.5" hidden="1" x14ac:dyDescent="0.25">
      <c r="A648" s="543" t="s">
        <v>505</v>
      </c>
      <c r="B648" s="6" t="s">
        <v>52</v>
      </c>
      <c r="C648" s="2" t="s">
        <v>29</v>
      </c>
      <c r="D648" s="35" t="s">
        <v>15</v>
      </c>
      <c r="E648" s="257" t="s">
        <v>189</v>
      </c>
      <c r="F648" s="258" t="s">
        <v>10</v>
      </c>
      <c r="G648" s="259" t="s">
        <v>380</v>
      </c>
      <c r="H648" s="2" t="s">
        <v>16</v>
      </c>
      <c r="I648" s="399"/>
      <c r="J648" s="399"/>
      <c r="K648" s="399"/>
    </row>
    <row r="649" spans="1:11" s="605" customFormat="1" ht="31.5" x14ac:dyDescent="0.25">
      <c r="A649" s="101" t="s">
        <v>722</v>
      </c>
      <c r="B649" s="6" t="s">
        <v>52</v>
      </c>
      <c r="C649" s="2" t="s">
        <v>29</v>
      </c>
      <c r="D649" s="35" t="s">
        <v>15</v>
      </c>
      <c r="E649" s="257" t="s">
        <v>189</v>
      </c>
      <c r="F649" s="258" t="s">
        <v>10</v>
      </c>
      <c r="G649" s="259" t="s">
        <v>380</v>
      </c>
      <c r="H649" s="2" t="s">
        <v>723</v>
      </c>
      <c r="I649" s="399">
        <v>125000</v>
      </c>
      <c r="J649" s="399">
        <v>84813</v>
      </c>
      <c r="K649" s="399">
        <v>84813</v>
      </c>
    </row>
    <row r="650" spans="1:11" ht="15.75" x14ac:dyDescent="0.25">
      <c r="A650" s="109" t="s">
        <v>31</v>
      </c>
      <c r="B650" s="26" t="s">
        <v>52</v>
      </c>
      <c r="C650" s="22" t="s">
        <v>29</v>
      </c>
      <c r="D650" s="22" t="s">
        <v>32</v>
      </c>
      <c r="E650" s="263"/>
      <c r="F650" s="264"/>
      <c r="G650" s="265"/>
      <c r="H650" s="22"/>
      <c r="I650" s="396">
        <f>SUM(I656,I651,I685,I680+I671)</f>
        <v>6183841</v>
      </c>
      <c r="J650" s="396">
        <f t="shared" ref="J650:K650" si="239">SUM(J656,J651,J685,J680+J671)</f>
        <v>5384503</v>
      </c>
      <c r="K650" s="396">
        <f t="shared" si="239"/>
        <v>5384503</v>
      </c>
    </row>
    <row r="651" spans="1:11" s="64" customFormat="1" ht="47.25" x14ac:dyDescent="0.25">
      <c r="A651" s="102" t="s">
        <v>103</v>
      </c>
      <c r="B651" s="30" t="s">
        <v>52</v>
      </c>
      <c r="C651" s="28" t="s">
        <v>29</v>
      </c>
      <c r="D651" s="28" t="s">
        <v>32</v>
      </c>
      <c r="E651" s="215" t="s">
        <v>168</v>
      </c>
      <c r="F651" s="216" t="s">
        <v>359</v>
      </c>
      <c r="G651" s="217" t="s">
        <v>360</v>
      </c>
      <c r="H651" s="28"/>
      <c r="I651" s="397">
        <f>SUM(I652)</f>
        <v>3000</v>
      </c>
      <c r="J651" s="397">
        <f t="shared" ref="J651:K654" si="240">SUM(J652)</f>
        <v>3000</v>
      </c>
      <c r="K651" s="397">
        <f t="shared" si="240"/>
        <v>3000</v>
      </c>
    </row>
    <row r="652" spans="1:11" s="37" customFormat="1" ht="78.75" x14ac:dyDescent="0.25">
      <c r="A652" s="104" t="s">
        <v>104</v>
      </c>
      <c r="B652" s="281" t="s">
        <v>52</v>
      </c>
      <c r="C652" s="70" t="s">
        <v>29</v>
      </c>
      <c r="D652" s="35" t="s">
        <v>32</v>
      </c>
      <c r="E652" s="257" t="s">
        <v>198</v>
      </c>
      <c r="F652" s="258" t="s">
        <v>359</v>
      </c>
      <c r="G652" s="259" t="s">
        <v>360</v>
      </c>
      <c r="H652" s="71"/>
      <c r="I652" s="401">
        <f>SUM(I653)</f>
        <v>3000</v>
      </c>
      <c r="J652" s="401">
        <f t="shared" si="240"/>
        <v>3000</v>
      </c>
      <c r="K652" s="401">
        <f t="shared" si="240"/>
        <v>3000</v>
      </c>
    </row>
    <row r="653" spans="1:11" s="37" customFormat="1" ht="47.25" x14ac:dyDescent="0.25">
      <c r="A653" s="104" t="s">
        <v>367</v>
      </c>
      <c r="B653" s="281" t="s">
        <v>52</v>
      </c>
      <c r="C653" s="70" t="s">
        <v>29</v>
      </c>
      <c r="D653" s="35" t="s">
        <v>32</v>
      </c>
      <c r="E653" s="257" t="s">
        <v>198</v>
      </c>
      <c r="F653" s="258" t="s">
        <v>10</v>
      </c>
      <c r="G653" s="259" t="s">
        <v>360</v>
      </c>
      <c r="H653" s="71"/>
      <c r="I653" s="401">
        <f>SUM(I654)</f>
        <v>3000</v>
      </c>
      <c r="J653" s="401">
        <f t="shared" si="240"/>
        <v>3000</v>
      </c>
      <c r="K653" s="401">
        <f t="shared" si="240"/>
        <v>3000</v>
      </c>
    </row>
    <row r="654" spans="1:11" s="37" customFormat="1" ht="31.5" x14ac:dyDescent="0.25">
      <c r="A654" s="542" t="s">
        <v>95</v>
      </c>
      <c r="B654" s="53" t="s">
        <v>52</v>
      </c>
      <c r="C654" s="70" t="s">
        <v>29</v>
      </c>
      <c r="D654" s="35" t="s">
        <v>32</v>
      </c>
      <c r="E654" s="257" t="s">
        <v>198</v>
      </c>
      <c r="F654" s="258" t="s">
        <v>10</v>
      </c>
      <c r="G654" s="259" t="s">
        <v>369</v>
      </c>
      <c r="H654" s="2"/>
      <c r="I654" s="398">
        <f>SUM(I655)</f>
        <v>3000</v>
      </c>
      <c r="J654" s="398">
        <f t="shared" si="240"/>
        <v>3000</v>
      </c>
      <c r="K654" s="398">
        <f t="shared" si="240"/>
        <v>3000</v>
      </c>
    </row>
    <row r="655" spans="1:11" s="37" customFormat="1" ht="31.5" x14ac:dyDescent="0.25">
      <c r="A655" s="548" t="s">
        <v>505</v>
      </c>
      <c r="B655" s="281" t="s">
        <v>52</v>
      </c>
      <c r="C655" s="70" t="s">
        <v>29</v>
      </c>
      <c r="D655" s="35" t="s">
        <v>32</v>
      </c>
      <c r="E655" s="257" t="s">
        <v>198</v>
      </c>
      <c r="F655" s="258" t="s">
        <v>10</v>
      </c>
      <c r="G655" s="259" t="s">
        <v>369</v>
      </c>
      <c r="H655" s="71" t="s">
        <v>16</v>
      </c>
      <c r="I655" s="402">
        <v>3000</v>
      </c>
      <c r="J655" s="402">
        <v>3000</v>
      </c>
      <c r="K655" s="402">
        <v>3000</v>
      </c>
    </row>
    <row r="656" spans="1:11" ht="31.5" x14ac:dyDescent="0.25">
      <c r="A656" s="99" t="s">
        <v>131</v>
      </c>
      <c r="B656" s="30" t="s">
        <v>52</v>
      </c>
      <c r="C656" s="28" t="s">
        <v>29</v>
      </c>
      <c r="D656" s="28" t="s">
        <v>32</v>
      </c>
      <c r="E656" s="215" t="s">
        <v>417</v>
      </c>
      <c r="F656" s="216" t="s">
        <v>359</v>
      </c>
      <c r="G656" s="217" t="s">
        <v>360</v>
      </c>
      <c r="H656" s="28"/>
      <c r="I656" s="397">
        <f>SUM(I661+I657)</f>
        <v>4860927</v>
      </c>
      <c r="J656" s="397">
        <f t="shared" ref="J656:K656" si="241">SUM(J661+J657)</f>
        <v>4410940</v>
      </c>
      <c r="K656" s="397">
        <f t="shared" si="241"/>
        <v>4410940</v>
      </c>
    </row>
    <row r="657" spans="1:11" s="457" customFormat="1" ht="63" x14ac:dyDescent="0.25">
      <c r="A657" s="103" t="s">
        <v>136</v>
      </c>
      <c r="B657" s="53" t="s">
        <v>52</v>
      </c>
      <c r="C657" s="2" t="s">
        <v>29</v>
      </c>
      <c r="D657" s="2" t="s">
        <v>32</v>
      </c>
      <c r="E657" s="254" t="s">
        <v>205</v>
      </c>
      <c r="F657" s="255" t="s">
        <v>359</v>
      </c>
      <c r="G657" s="256" t="s">
        <v>360</v>
      </c>
      <c r="H657" s="44"/>
      <c r="I657" s="398">
        <f>SUM(I658)</f>
        <v>50000</v>
      </c>
      <c r="J657" s="398">
        <f t="shared" ref="J657:K659" si="242">SUM(J658)</f>
        <v>67850</v>
      </c>
      <c r="K657" s="398">
        <f t="shared" si="242"/>
        <v>67850</v>
      </c>
    </row>
    <row r="658" spans="1:11" s="457" customFormat="1" ht="31.5" x14ac:dyDescent="0.25">
      <c r="A658" s="103" t="s">
        <v>425</v>
      </c>
      <c r="B658" s="53" t="s">
        <v>52</v>
      </c>
      <c r="C658" s="2" t="s">
        <v>29</v>
      </c>
      <c r="D658" s="2" t="s">
        <v>32</v>
      </c>
      <c r="E658" s="254" t="s">
        <v>205</v>
      </c>
      <c r="F658" s="255" t="s">
        <v>10</v>
      </c>
      <c r="G658" s="256" t="s">
        <v>360</v>
      </c>
      <c r="H658" s="44"/>
      <c r="I658" s="398">
        <f>SUM(I659)</f>
        <v>50000</v>
      </c>
      <c r="J658" s="398">
        <f t="shared" si="242"/>
        <v>67850</v>
      </c>
      <c r="K658" s="398">
        <f t="shared" si="242"/>
        <v>67850</v>
      </c>
    </row>
    <row r="659" spans="1:11" s="457" customFormat="1" ht="15.75" x14ac:dyDescent="0.25">
      <c r="A659" s="542" t="s">
        <v>426</v>
      </c>
      <c r="B659" s="53" t="s">
        <v>52</v>
      </c>
      <c r="C659" s="2" t="s">
        <v>29</v>
      </c>
      <c r="D659" s="2" t="s">
        <v>32</v>
      </c>
      <c r="E659" s="254" t="s">
        <v>205</v>
      </c>
      <c r="F659" s="255" t="s">
        <v>10</v>
      </c>
      <c r="G659" s="256" t="s">
        <v>427</v>
      </c>
      <c r="H659" s="44"/>
      <c r="I659" s="398">
        <f>SUM(I660)</f>
        <v>50000</v>
      </c>
      <c r="J659" s="398">
        <f t="shared" si="242"/>
        <v>67850</v>
      </c>
      <c r="K659" s="398">
        <f t="shared" si="242"/>
        <v>67850</v>
      </c>
    </row>
    <row r="660" spans="1:11" s="457" customFormat="1" ht="31.5" x14ac:dyDescent="0.25">
      <c r="A660" s="543" t="s">
        <v>505</v>
      </c>
      <c r="B660" s="6" t="s">
        <v>52</v>
      </c>
      <c r="C660" s="2" t="s">
        <v>29</v>
      </c>
      <c r="D660" s="2" t="s">
        <v>32</v>
      </c>
      <c r="E660" s="218" t="s">
        <v>205</v>
      </c>
      <c r="F660" s="219" t="s">
        <v>10</v>
      </c>
      <c r="G660" s="220" t="s">
        <v>427</v>
      </c>
      <c r="H660" s="2" t="s">
        <v>16</v>
      </c>
      <c r="I660" s="400">
        <v>50000</v>
      </c>
      <c r="J660" s="400">
        <v>67850</v>
      </c>
      <c r="K660" s="400">
        <v>67850</v>
      </c>
    </row>
    <row r="661" spans="1:11" ht="63" x14ac:dyDescent="0.25">
      <c r="A661" s="61" t="s">
        <v>143</v>
      </c>
      <c r="B661" s="337" t="s">
        <v>52</v>
      </c>
      <c r="C661" s="2" t="s">
        <v>29</v>
      </c>
      <c r="D661" s="2" t="s">
        <v>32</v>
      </c>
      <c r="E661" s="218" t="s">
        <v>208</v>
      </c>
      <c r="F661" s="219" t="s">
        <v>359</v>
      </c>
      <c r="G661" s="220" t="s">
        <v>360</v>
      </c>
      <c r="H661" s="2"/>
      <c r="I661" s="398">
        <f>SUM(I662+I667)</f>
        <v>4810927</v>
      </c>
      <c r="J661" s="398">
        <f>SUM(J662+J667)</f>
        <v>4343090</v>
      </c>
      <c r="K661" s="398">
        <f>SUM(K662+K667)</f>
        <v>4343090</v>
      </c>
    </row>
    <row r="662" spans="1:11" ht="47.25" x14ac:dyDescent="0.25">
      <c r="A662" s="61" t="s">
        <v>438</v>
      </c>
      <c r="B662" s="337" t="s">
        <v>52</v>
      </c>
      <c r="C662" s="2" t="s">
        <v>29</v>
      </c>
      <c r="D662" s="2" t="s">
        <v>32</v>
      </c>
      <c r="E662" s="218" t="s">
        <v>208</v>
      </c>
      <c r="F662" s="219" t="s">
        <v>10</v>
      </c>
      <c r="G662" s="220" t="s">
        <v>360</v>
      </c>
      <c r="H662" s="2"/>
      <c r="I662" s="398">
        <f>SUM(I663)</f>
        <v>2731179</v>
      </c>
      <c r="J662" s="398">
        <f t="shared" ref="J662:K662" si="243">SUM(J663)</f>
        <v>2503573</v>
      </c>
      <c r="K662" s="398">
        <f t="shared" si="243"/>
        <v>2503573</v>
      </c>
    </row>
    <row r="663" spans="1:11" ht="31.5" x14ac:dyDescent="0.25">
      <c r="A663" s="61" t="s">
        <v>83</v>
      </c>
      <c r="B663" s="337" t="s">
        <v>52</v>
      </c>
      <c r="C663" s="44" t="s">
        <v>29</v>
      </c>
      <c r="D663" s="44" t="s">
        <v>32</v>
      </c>
      <c r="E663" s="254" t="s">
        <v>208</v>
      </c>
      <c r="F663" s="255" t="s">
        <v>10</v>
      </c>
      <c r="G663" s="256" t="s">
        <v>391</v>
      </c>
      <c r="H663" s="44"/>
      <c r="I663" s="398">
        <f>SUM(I664:I666)</f>
        <v>2731179</v>
      </c>
      <c r="J663" s="398">
        <f t="shared" ref="J663:K663" si="244">SUM(J664:J666)</f>
        <v>2503573</v>
      </c>
      <c r="K663" s="398">
        <f t="shared" si="244"/>
        <v>2503573</v>
      </c>
    </row>
    <row r="664" spans="1:11" ht="63" x14ac:dyDescent="0.25">
      <c r="A664" s="101" t="s">
        <v>75</v>
      </c>
      <c r="B664" s="337" t="s">
        <v>52</v>
      </c>
      <c r="C664" s="2" t="s">
        <v>29</v>
      </c>
      <c r="D664" s="2" t="s">
        <v>32</v>
      </c>
      <c r="E664" s="218" t="s">
        <v>208</v>
      </c>
      <c r="F664" s="219" t="s">
        <v>10</v>
      </c>
      <c r="G664" s="220" t="s">
        <v>391</v>
      </c>
      <c r="H664" s="2" t="s">
        <v>13</v>
      </c>
      <c r="I664" s="400">
        <v>2215136</v>
      </c>
      <c r="J664" s="400">
        <v>1934561</v>
      </c>
      <c r="K664" s="400">
        <v>1934561</v>
      </c>
    </row>
    <row r="665" spans="1:11" ht="31.5" x14ac:dyDescent="0.25">
      <c r="A665" s="543" t="s">
        <v>505</v>
      </c>
      <c r="B665" s="6" t="s">
        <v>52</v>
      </c>
      <c r="C665" s="2" t="s">
        <v>29</v>
      </c>
      <c r="D665" s="2" t="s">
        <v>32</v>
      </c>
      <c r="E665" s="218" t="s">
        <v>208</v>
      </c>
      <c r="F665" s="219" t="s">
        <v>10</v>
      </c>
      <c r="G665" s="220" t="s">
        <v>391</v>
      </c>
      <c r="H665" s="2" t="s">
        <v>16</v>
      </c>
      <c r="I665" s="461">
        <v>512025</v>
      </c>
      <c r="J665" s="461">
        <v>564494</v>
      </c>
      <c r="K665" s="461">
        <v>564494</v>
      </c>
    </row>
    <row r="666" spans="1:11" ht="15.75" x14ac:dyDescent="0.25">
      <c r="A666" s="61" t="s">
        <v>18</v>
      </c>
      <c r="B666" s="337" t="s">
        <v>52</v>
      </c>
      <c r="C666" s="2" t="s">
        <v>29</v>
      </c>
      <c r="D666" s="2" t="s">
        <v>32</v>
      </c>
      <c r="E666" s="218" t="s">
        <v>208</v>
      </c>
      <c r="F666" s="219" t="s">
        <v>10</v>
      </c>
      <c r="G666" s="220" t="s">
        <v>391</v>
      </c>
      <c r="H666" s="2" t="s">
        <v>17</v>
      </c>
      <c r="I666" s="400">
        <v>4018</v>
      </c>
      <c r="J666" s="400">
        <v>4518</v>
      </c>
      <c r="K666" s="400">
        <v>4518</v>
      </c>
    </row>
    <row r="667" spans="1:11" ht="68.25" customHeight="1" x14ac:dyDescent="0.25">
      <c r="A667" s="61" t="s">
        <v>585</v>
      </c>
      <c r="B667" s="337" t="s">
        <v>52</v>
      </c>
      <c r="C667" s="2" t="s">
        <v>29</v>
      </c>
      <c r="D667" s="2" t="s">
        <v>32</v>
      </c>
      <c r="E667" s="218" t="s">
        <v>208</v>
      </c>
      <c r="F667" s="219" t="s">
        <v>12</v>
      </c>
      <c r="G667" s="220" t="s">
        <v>360</v>
      </c>
      <c r="H667" s="2"/>
      <c r="I667" s="398">
        <f>SUM(I668)</f>
        <v>2079748</v>
      </c>
      <c r="J667" s="398">
        <f t="shared" ref="J667:K667" si="245">SUM(J668)</f>
        <v>1839517</v>
      </c>
      <c r="K667" s="398">
        <f t="shared" si="245"/>
        <v>1839517</v>
      </c>
    </row>
    <row r="668" spans="1:11" ht="31.5" x14ac:dyDescent="0.25">
      <c r="A668" s="61" t="s">
        <v>74</v>
      </c>
      <c r="B668" s="337" t="s">
        <v>52</v>
      </c>
      <c r="C668" s="2" t="s">
        <v>29</v>
      </c>
      <c r="D668" s="2" t="s">
        <v>32</v>
      </c>
      <c r="E668" s="218" t="s">
        <v>208</v>
      </c>
      <c r="F668" s="219" t="s">
        <v>12</v>
      </c>
      <c r="G668" s="220" t="s">
        <v>364</v>
      </c>
      <c r="H668" s="2"/>
      <c r="I668" s="398">
        <f>SUM(I669:I670)</f>
        <v>2079748</v>
      </c>
      <c r="J668" s="398">
        <f t="shared" ref="J668:K668" si="246">SUM(J669:J670)</f>
        <v>1839517</v>
      </c>
      <c r="K668" s="398">
        <f t="shared" si="246"/>
        <v>1839517</v>
      </c>
    </row>
    <row r="669" spans="1:11" ht="63" x14ac:dyDescent="0.25">
      <c r="A669" s="101" t="s">
        <v>75</v>
      </c>
      <c r="B669" s="337" t="s">
        <v>52</v>
      </c>
      <c r="C669" s="2" t="s">
        <v>29</v>
      </c>
      <c r="D669" s="2" t="s">
        <v>32</v>
      </c>
      <c r="E669" s="218" t="s">
        <v>208</v>
      </c>
      <c r="F669" s="219" t="s">
        <v>12</v>
      </c>
      <c r="G669" s="220" t="s">
        <v>364</v>
      </c>
      <c r="H669" s="2" t="s">
        <v>13</v>
      </c>
      <c r="I669" s="399">
        <v>2079748</v>
      </c>
      <c r="J669" s="399">
        <v>1839517</v>
      </c>
      <c r="K669" s="399">
        <v>1839517</v>
      </c>
    </row>
    <row r="670" spans="1:11" ht="31.5" hidden="1" x14ac:dyDescent="0.25">
      <c r="A670" s="548" t="s">
        <v>505</v>
      </c>
      <c r="B670" s="337" t="s">
        <v>52</v>
      </c>
      <c r="C670" s="2" t="s">
        <v>29</v>
      </c>
      <c r="D670" s="2" t="s">
        <v>32</v>
      </c>
      <c r="E670" s="218" t="s">
        <v>208</v>
      </c>
      <c r="F670" s="219" t="s">
        <v>12</v>
      </c>
      <c r="G670" s="220" t="s">
        <v>364</v>
      </c>
      <c r="H670" s="2" t="s">
        <v>16</v>
      </c>
      <c r="I670" s="399"/>
      <c r="J670" s="399"/>
      <c r="K670" s="399"/>
    </row>
    <row r="671" spans="1:11" ht="63" x14ac:dyDescent="0.25">
      <c r="A671" s="102" t="s">
        <v>140</v>
      </c>
      <c r="B671" s="30" t="s">
        <v>52</v>
      </c>
      <c r="C671" s="28" t="s">
        <v>29</v>
      </c>
      <c r="D671" s="28" t="s">
        <v>32</v>
      </c>
      <c r="E671" s="215" t="s">
        <v>432</v>
      </c>
      <c r="F671" s="216" t="s">
        <v>359</v>
      </c>
      <c r="G671" s="217" t="s">
        <v>360</v>
      </c>
      <c r="H671" s="28"/>
      <c r="I671" s="397">
        <f t="shared" ref="I671:K672" si="247">SUM(I672)</f>
        <v>1291214</v>
      </c>
      <c r="J671" s="397">
        <f t="shared" si="247"/>
        <v>951090</v>
      </c>
      <c r="K671" s="397">
        <f t="shared" si="247"/>
        <v>951090</v>
      </c>
    </row>
    <row r="672" spans="1:11" ht="78.75" x14ac:dyDescent="0.25">
      <c r="A672" s="103" t="s">
        <v>142</v>
      </c>
      <c r="B672" s="53" t="s">
        <v>52</v>
      </c>
      <c r="C672" s="44" t="s">
        <v>29</v>
      </c>
      <c r="D672" s="44" t="s">
        <v>32</v>
      </c>
      <c r="E672" s="254" t="s">
        <v>207</v>
      </c>
      <c r="F672" s="255" t="s">
        <v>359</v>
      </c>
      <c r="G672" s="256" t="s">
        <v>360</v>
      </c>
      <c r="H672" s="44"/>
      <c r="I672" s="398">
        <f t="shared" si="247"/>
        <v>1291214</v>
      </c>
      <c r="J672" s="398">
        <f t="shared" si="247"/>
        <v>951090</v>
      </c>
      <c r="K672" s="398">
        <f t="shared" si="247"/>
        <v>951090</v>
      </c>
    </row>
    <row r="673" spans="1:11" ht="31.5" x14ac:dyDescent="0.25">
      <c r="A673" s="103" t="s">
        <v>435</v>
      </c>
      <c r="B673" s="53" t="s">
        <v>52</v>
      </c>
      <c r="C673" s="44" t="s">
        <v>29</v>
      </c>
      <c r="D673" s="44" t="s">
        <v>32</v>
      </c>
      <c r="E673" s="254" t="s">
        <v>207</v>
      </c>
      <c r="F673" s="255" t="s">
        <v>10</v>
      </c>
      <c r="G673" s="256" t="s">
        <v>360</v>
      </c>
      <c r="H673" s="44"/>
      <c r="I673" s="398">
        <f>SUM(I674+I677)</f>
        <v>1291214</v>
      </c>
      <c r="J673" s="398">
        <f t="shared" ref="J673:K673" si="248">SUM(J674+J677)</f>
        <v>951090</v>
      </c>
      <c r="K673" s="398">
        <f t="shared" si="248"/>
        <v>951090</v>
      </c>
    </row>
    <row r="674" spans="1:11" ht="31.5" x14ac:dyDescent="0.25">
      <c r="A674" s="101" t="s">
        <v>436</v>
      </c>
      <c r="B674" s="337" t="s">
        <v>52</v>
      </c>
      <c r="C674" s="2" t="s">
        <v>29</v>
      </c>
      <c r="D674" s="2" t="s">
        <v>32</v>
      </c>
      <c r="E674" s="254" t="s">
        <v>207</v>
      </c>
      <c r="F674" s="219" t="s">
        <v>10</v>
      </c>
      <c r="G674" s="220" t="s">
        <v>437</v>
      </c>
      <c r="H674" s="2"/>
      <c r="I674" s="398">
        <f>SUM(I675:I676)</f>
        <v>880740</v>
      </c>
      <c r="J674" s="398">
        <f t="shared" ref="J674:K674" si="249">SUM(J675:J676)</f>
        <v>880740</v>
      </c>
      <c r="K674" s="398">
        <f t="shared" si="249"/>
        <v>880740</v>
      </c>
    </row>
    <row r="675" spans="1:11" ht="31.5" x14ac:dyDescent="0.25">
      <c r="A675" s="543" t="s">
        <v>505</v>
      </c>
      <c r="B675" s="6" t="s">
        <v>52</v>
      </c>
      <c r="C675" s="2" t="s">
        <v>29</v>
      </c>
      <c r="D675" s="2" t="s">
        <v>32</v>
      </c>
      <c r="E675" s="254" t="s">
        <v>207</v>
      </c>
      <c r="F675" s="219" t="s">
        <v>10</v>
      </c>
      <c r="G675" s="220" t="s">
        <v>437</v>
      </c>
      <c r="H675" s="2" t="s">
        <v>16</v>
      </c>
      <c r="I675" s="400">
        <v>880740</v>
      </c>
      <c r="J675" s="400">
        <v>880740</v>
      </c>
      <c r="K675" s="400">
        <v>880740</v>
      </c>
    </row>
    <row r="676" spans="1:11" s="492" customFormat="1" ht="15.75" hidden="1" x14ac:dyDescent="0.25">
      <c r="A676" s="61" t="s">
        <v>40</v>
      </c>
      <c r="B676" s="6" t="s">
        <v>52</v>
      </c>
      <c r="C676" s="2" t="s">
        <v>29</v>
      </c>
      <c r="D676" s="2" t="s">
        <v>32</v>
      </c>
      <c r="E676" s="254" t="s">
        <v>207</v>
      </c>
      <c r="F676" s="219" t="s">
        <v>10</v>
      </c>
      <c r="G676" s="220" t="s">
        <v>437</v>
      </c>
      <c r="H676" s="2" t="s">
        <v>39</v>
      </c>
      <c r="I676" s="400"/>
      <c r="J676" s="400"/>
      <c r="K676" s="400"/>
    </row>
    <row r="677" spans="1:11" ht="15.75" x14ac:dyDescent="0.25">
      <c r="A677" s="546" t="s">
        <v>514</v>
      </c>
      <c r="B677" s="6" t="s">
        <v>52</v>
      </c>
      <c r="C677" s="2" t="s">
        <v>29</v>
      </c>
      <c r="D677" s="2" t="s">
        <v>32</v>
      </c>
      <c r="E677" s="254" t="s">
        <v>207</v>
      </c>
      <c r="F677" s="219" t="s">
        <v>10</v>
      </c>
      <c r="G677" s="220" t="s">
        <v>513</v>
      </c>
      <c r="H677" s="2"/>
      <c r="I677" s="398">
        <f>SUM(I678:I679)</f>
        <v>410474</v>
      </c>
      <c r="J677" s="398">
        <f t="shared" ref="J677:K677" si="250">SUM(J678:J679)</f>
        <v>70350</v>
      </c>
      <c r="K677" s="398">
        <f t="shared" si="250"/>
        <v>70350</v>
      </c>
    </row>
    <row r="678" spans="1:11" ht="31.5" x14ac:dyDescent="0.25">
      <c r="A678" s="543" t="s">
        <v>505</v>
      </c>
      <c r="B678" s="6" t="s">
        <v>52</v>
      </c>
      <c r="C678" s="2" t="s">
        <v>29</v>
      </c>
      <c r="D678" s="2" t="s">
        <v>32</v>
      </c>
      <c r="E678" s="254" t="s">
        <v>207</v>
      </c>
      <c r="F678" s="219" t="s">
        <v>10</v>
      </c>
      <c r="G678" s="220" t="s">
        <v>513</v>
      </c>
      <c r="H678" s="2" t="s">
        <v>16</v>
      </c>
      <c r="I678" s="400">
        <v>328167</v>
      </c>
      <c r="J678" s="400">
        <v>70350</v>
      </c>
      <c r="K678" s="400">
        <v>70350</v>
      </c>
    </row>
    <row r="679" spans="1:11" s="492" customFormat="1" ht="31.5" x14ac:dyDescent="0.25">
      <c r="A679" s="101" t="s">
        <v>722</v>
      </c>
      <c r="B679" s="6" t="s">
        <v>52</v>
      </c>
      <c r="C679" s="2" t="s">
        <v>29</v>
      </c>
      <c r="D679" s="2" t="s">
        <v>32</v>
      </c>
      <c r="E679" s="254" t="s">
        <v>207</v>
      </c>
      <c r="F679" s="219" t="s">
        <v>10</v>
      </c>
      <c r="G679" s="220" t="s">
        <v>513</v>
      </c>
      <c r="H679" s="2" t="s">
        <v>723</v>
      </c>
      <c r="I679" s="400">
        <v>82307</v>
      </c>
      <c r="J679" s="400"/>
      <c r="K679" s="400"/>
    </row>
    <row r="680" spans="1:11" s="578" customFormat="1" ht="47.25" hidden="1" x14ac:dyDescent="0.25">
      <c r="A680" s="102" t="s">
        <v>98</v>
      </c>
      <c r="B680" s="30" t="s">
        <v>52</v>
      </c>
      <c r="C680" s="28" t="s">
        <v>29</v>
      </c>
      <c r="D680" s="28" t="s">
        <v>32</v>
      </c>
      <c r="E680" s="215" t="s">
        <v>362</v>
      </c>
      <c r="F680" s="216" t="s">
        <v>359</v>
      </c>
      <c r="G680" s="217" t="s">
        <v>360</v>
      </c>
      <c r="H680" s="28"/>
      <c r="I680" s="397">
        <f>SUM(I681)</f>
        <v>0</v>
      </c>
      <c r="J680" s="397">
        <f t="shared" ref="J680:K683" si="251">SUM(J681)</f>
        <v>0</v>
      </c>
      <c r="K680" s="397">
        <f t="shared" si="251"/>
        <v>0</v>
      </c>
    </row>
    <row r="681" spans="1:11" s="578" customFormat="1" ht="63" hidden="1" x14ac:dyDescent="0.25">
      <c r="A681" s="103" t="s">
        <v>109</v>
      </c>
      <c r="B681" s="53" t="s">
        <v>52</v>
      </c>
      <c r="C681" s="2" t="s">
        <v>29</v>
      </c>
      <c r="D681" s="2" t="s">
        <v>32</v>
      </c>
      <c r="E681" s="218" t="s">
        <v>171</v>
      </c>
      <c r="F681" s="219" t="s">
        <v>359</v>
      </c>
      <c r="G681" s="220" t="s">
        <v>360</v>
      </c>
      <c r="H681" s="44"/>
      <c r="I681" s="398">
        <f>SUM(I682)</f>
        <v>0</v>
      </c>
      <c r="J681" s="398">
        <f t="shared" si="251"/>
        <v>0</v>
      </c>
      <c r="K681" s="398">
        <f t="shared" si="251"/>
        <v>0</v>
      </c>
    </row>
    <row r="682" spans="1:11" s="578" customFormat="1" ht="47.25" hidden="1" x14ac:dyDescent="0.25">
      <c r="A682" s="103" t="s">
        <v>366</v>
      </c>
      <c r="B682" s="53" t="s">
        <v>52</v>
      </c>
      <c r="C682" s="2" t="s">
        <v>29</v>
      </c>
      <c r="D682" s="2" t="s">
        <v>32</v>
      </c>
      <c r="E682" s="218" t="s">
        <v>171</v>
      </c>
      <c r="F682" s="219" t="s">
        <v>10</v>
      </c>
      <c r="G682" s="220" t="s">
        <v>360</v>
      </c>
      <c r="H682" s="44"/>
      <c r="I682" s="398">
        <f>SUM(I683)</f>
        <v>0</v>
      </c>
      <c r="J682" s="398">
        <f t="shared" si="251"/>
        <v>0</v>
      </c>
      <c r="K682" s="398">
        <f t="shared" si="251"/>
        <v>0</v>
      </c>
    </row>
    <row r="683" spans="1:11" s="578" customFormat="1" ht="15.75" hidden="1" x14ac:dyDescent="0.25">
      <c r="A683" s="103" t="s">
        <v>100</v>
      </c>
      <c r="B683" s="53" t="s">
        <v>52</v>
      </c>
      <c r="C683" s="2" t="s">
        <v>29</v>
      </c>
      <c r="D683" s="2" t="s">
        <v>32</v>
      </c>
      <c r="E683" s="218" t="s">
        <v>171</v>
      </c>
      <c r="F683" s="219" t="s">
        <v>10</v>
      </c>
      <c r="G683" s="220" t="s">
        <v>365</v>
      </c>
      <c r="H683" s="44"/>
      <c r="I683" s="398">
        <f>SUM(I684)</f>
        <v>0</v>
      </c>
      <c r="J683" s="398">
        <f t="shared" si="251"/>
        <v>0</v>
      </c>
      <c r="K683" s="398">
        <f t="shared" si="251"/>
        <v>0</v>
      </c>
    </row>
    <row r="684" spans="1:11" s="578" customFormat="1" ht="31.5" hidden="1" x14ac:dyDescent="0.25">
      <c r="A684" s="543" t="s">
        <v>505</v>
      </c>
      <c r="B684" s="6" t="s">
        <v>52</v>
      </c>
      <c r="C684" s="2" t="s">
        <v>29</v>
      </c>
      <c r="D684" s="2" t="s">
        <v>32</v>
      </c>
      <c r="E684" s="218" t="s">
        <v>171</v>
      </c>
      <c r="F684" s="219" t="s">
        <v>10</v>
      </c>
      <c r="G684" s="220" t="s">
        <v>365</v>
      </c>
      <c r="H684" s="2" t="s">
        <v>16</v>
      </c>
      <c r="I684" s="400"/>
      <c r="J684" s="400"/>
      <c r="K684" s="400"/>
    </row>
    <row r="685" spans="1:11" s="37" customFormat="1" ht="78.75" x14ac:dyDescent="0.25">
      <c r="A685" s="102" t="s">
        <v>794</v>
      </c>
      <c r="B685" s="30" t="s">
        <v>52</v>
      </c>
      <c r="C685" s="28" t="s">
        <v>29</v>
      </c>
      <c r="D685" s="42" t="s">
        <v>32</v>
      </c>
      <c r="E685" s="227" t="s">
        <v>187</v>
      </c>
      <c r="F685" s="228" t="s">
        <v>359</v>
      </c>
      <c r="G685" s="229" t="s">
        <v>360</v>
      </c>
      <c r="H685" s="28"/>
      <c r="I685" s="397">
        <f>SUM(I686)</f>
        <v>28700</v>
      </c>
      <c r="J685" s="397">
        <f t="shared" ref="J685:K688" si="252">SUM(J686)</f>
        <v>19473</v>
      </c>
      <c r="K685" s="397">
        <f t="shared" si="252"/>
        <v>19473</v>
      </c>
    </row>
    <row r="686" spans="1:11" s="37" customFormat="1" ht="111" customHeight="1" x14ac:dyDescent="0.25">
      <c r="A686" s="103" t="s">
        <v>855</v>
      </c>
      <c r="B686" s="53" t="s">
        <v>52</v>
      </c>
      <c r="C686" s="2" t="s">
        <v>29</v>
      </c>
      <c r="D686" s="35" t="s">
        <v>32</v>
      </c>
      <c r="E686" s="257" t="s">
        <v>189</v>
      </c>
      <c r="F686" s="258" t="s">
        <v>359</v>
      </c>
      <c r="G686" s="259" t="s">
        <v>360</v>
      </c>
      <c r="H686" s="2"/>
      <c r="I686" s="398">
        <f>SUM(I687)</f>
        <v>28700</v>
      </c>
      <c r="J686" s="398">
        <f t="shared" si="252"/>
        <v>19473</v>
      </c>
      <c r="K686" s="398">
        <f t="shared" si="252"/>
        <v>19473</v>
      </c>
    </row>
    <row r="687" spans="1:11" s="37" customFormat="1" ht="47.25" x14ac:dyDescent="0.25">
      <c r="A687" s="103" t="s">
        <v>379</v>
      </c>
      <c r="B687" s="53" t="s">
        <v>52</v>
      </c>
      <c r="C687" s="2" t="s">
        <v>29</v>
      </c>
      <c r="D687" s="35" t="s">
        <v>32</v>
      </c>
      <c r="E687" s="257" t="s">
        <v>189</v>
      </c>
      <c r="F687" s="258" t="s">
        <v>10</v>
      </c>
      <c r="G687" s="259" t="s">
        <v>360</v>
      </c>
      <c r="H687" s="2"/>
      <c r="I687" s="398">
        <f>SUM(I688)</f>
        <v>28700</v>
      </c>
      <c r="J687" s="398">
        <f t="shared" si="252"/>
        <v>19473</v>
      </c>
      <c r="K687" s="398">
        <f t="shared" si="252"/>
        <v>19473</v>
      </c>
    </row>
    <row r="688" spans="1:11" s="37" customFormat="1" ht="31.5" x14ac:dyDescent="0.25">
      <c r="A688" s="61" t="s">
        <v>92</v>
      </c>
      <c r="B688" s="337" t="s">
        <v>52</v>
      </c>
      <c r="C688" s="2" t="s">
        <v>29</v>
      </c>
      <c r="D688" s="35" t="s">
        <v>32</v>
      </c>
      <c r="E688" s="257" t="s">
        <v>189</v>
      </c>
      <c r="F688" s="258" t="s">
        <v>10</v>
      </c>
      <c r="G688" s="259" t="s">
        <v>380</v>
      </c>
      <c r="H688" s="2"/>
      <c r="I688" s="398">
        <f>SUM(I689)</f>
        <v>28700</v>
      </c>
      <c r="J688" s="398">
        <f t="shared" si="252"/>
        <v>19473</v>
      </c>
      <c r="K688" s="398">
        <f t="shared" si="252"/>
        <v>19473</v>
      </c>
    </row>
    <row r="689" spans="1:12" s="37" customFormat="1" ht="31.5" x14ac:dyDescent="0.25">
      <c r="A689" s="543" t="s">
        <v>505</v>
      </c>
      <c r="B689" s="6" t="s">
        <v>52</v>
      </c>
      <c r="C689" s="2" t="s">
        <v>29</v>
      </c>
      <c r="D689" s="35" t="s">
        <v>32</v>
      </c>
      <c r="E689" s="257" t="s">
        <v>189</v>
      </c>
      <c r="F689" s="258" t="s">
        <v>10</v>
      </c>
      <c r="G689" s="259" t="s">
        <v>380</v>
      </c>
      <c r="H689" s="2" t="s">
        <v>16</v>
      </c>
      <c r="I689" s="399">
        <v>28700</v>
      </c>
      <c r="J689" s="399">
        <v>19473</v>
      </c>
      <c r="K689" s="399">
        <v>19473</v>
      </c>
    </row>
    <row r="690" spans="1:12" s="37" customFormat="1" ht="15.75" x14ac:dyDescent="0.25">
      <c r="A690" s="113" t="s">
        <v>37</v>
      </c>
      <c r="B690" s="19" t="s">
        <v>52</v>
      </c>
      <c r="C690" s="19">
        <v>10</v>
      </c>
      <c r="D690" s="19"/>
      <c r="E690" s="282"/>
      <c r="F690" s="283"/>
      <c r="G690" s="284"/>
      <c r="H690" s="15"/>
      <c r="I690" s="395">
        <f>SUM(I691+I717)</f>
        <v>2347921</v>
      </c>
      <c r="J690" s="395">
        <f>SUM(J691+J717)</f>
        <v>2265650</v>
      </c>
      <c r="K690" s="395">
        <f>SUM(K691+K717)</f>
        <v>2265650</v>
      </c>
      <c r="L690" s="460"/>
    </row>
    <row r="691" spans="1:12" s="37" customFormat="1" ht="15.75" x14ac:dyDescent="0.25">
      <c r="A691" s="109" t="s">
        <v>41</v>
      </c>
      <c r="B691" s="26" t="s">
        <v>52</v>
      </c>
      <c r="C691" s="26">
        <v>10</v>
      </c>
      <c r="D691" s="22" t="s">
        <v>15</v>
      </c>
      <c r="E691" s="263"/>
      <c r="F691" s="264"/>
      <c r="G691" s="265"/>
      <c r="H691" s="22"/>
      <c r="I691" s="396">
        <f>SUM(I692)</f>
        <v>660284</v>
      </c>
      <c r="J691" s="396">
        <f t="shared" ref="J691:K691" si="253">SUM(J692)</f>
        <v>660284</v>
      </c>
      <c r="K691" s="396">
        <f t="shared" si="253"/>
        <v>660284</v>
      </c>
    </row>
    <row r="692" spans="1:12" ht="31.5" x14ac:dyDescent="0.25">
      <c r="A692" s="102" t="s">
        <v>131</v>
      </c>
      <c r="B692" s="30" t="s">
        <v>52</v>
      </c>
      <c r="C692" s="30">
        <v>10</v>
      </c>
      <c r="D692" s="28" t="s">
        <v>15</v>
      </c>
      <c r="E692" s="215" t="s">
        <v>417</v>
      </c>
      <c r="F692" s="216" t="s">
        <v>359</v>
      </c>
      <c r="G692" s="217" t="s">
        <v>360</v>
      </c>
      <c r="H692" s="28"/>
      <c r="I692" s="397">
        <f>SUM(I693,I708)</f>
        <v>660284</v>
      </c>
      <c r="J692" s="397">
        <f>SUM(J693,J708)</f>
        <v>660284</v>
      </c>
      <c r="K692" s="397">
        <f>SUM(K693,K708)</f>
        <v>660284</v>
      </c>
    </row>
    <row r="693" spans="1:12" ht="47.25" x14ac:dyDescent="0.25">
      <c r="A693" s="101" t="s">
        <v>132</v>
      </c>
      <c r="B693" s="337" t="s">
        <v>52</v>
      </c>
      <c r="C693" s="337">
        <v>10</v>
      </c>
      <c r="D693" s="2" t="s">
        <v>15</v>
      </c>
      <c r="E693" s="218" t="s">
        <v>203</v>
      </c>
      <c r="F693" s="219" t="s">
        <v>359</v>
      </c>
      <c r="G693" s="220" t="s">
        <v>360</v>
      </c>
      <c r="H693" s="2"/>
      <c r="I693" s="398">
        <f>SUM(I694+I701)</f>
        <v>646197</v>
      </c>
      <c r="J693" s="398">
        <f>SUM(J694+J701)</f>
        <v>646197</v>
      </c>
      <c r="K693" s="398">
        <f>SUM(K694+K701)</f>
        <v>646197</v>
      </c>
    </row>
    <row r="694" spans="1:12" ht="15.75" x14ac:dyDescent="0.25">
      <c r="A694" s="101" t="s">
        <v>418</v>
      </c>
      <c r="B694" s="337" t="s">
        <v>52</v>
      </c>
      <c r="C694" s="337">
        <v>10</v>
      </c>
      <c r="D694" s="2" t="s">
        <v>15</v>
      </c>
      <c r="E694" s="218" t="s">
        <v>203</v>
      </c>
      <c r="F694" s="219" t="s">
        <v>10</v>
      </c>
      <c r="G694" s="220" t="s">
        <v>360</v>
      </c>
      <c r="H694" s="2"/>
      <c r="I694" s="398">
        <f>SUM(I695+I697+I699)</f>
        <v>200338</v>
      </c>
      <c r="J694" s="398">
        <f t="shared" ref="J694:K694" si="254">SUM(J695+J697+J699)</f>
        <v>200338</v>
      </c>
      <c r="K694" s="398">
        <f t="shared" si="254"/>
        <v>200338</v>
      </c>
    </row>
    <row r="695" spans="1:12" ht="31.5" x14ac:dyDescent="0.25">
      <c r="A695" s="101" t="s">
        <v>512</v>
      </c>
      <c r="B695" s="337" t="s">
        <v>52</v>
      </c>
      <c r="C695" s="337">
        <v>10</v>
      </c>
      <c r="D695" s="2" t="s">
        <v>15</v>
      </c>
      <c r="E695" s="218" t="s">
        <v>203</v>
      </c>
      <c r="F695" s="219" t="s">
        <v>10</v>
      </c>
      <c r="G695" s="220" t="s">
        <v>511</v>
      </c>
      <c r="H695" s="2"/>
      <c r="I695" s="398">
        <f>SUM(I696)</f>
        <v>20500</v>
      </c>
      <c r="J695" s="398">
        <f t="shared" ref="J695:K695" si="255">SUM(J696)</f>
        <v>20500</v>
      </c>
      <c r="K695" s="398">
        <f t="shared" si="255"/>
        <v>20500</v>
      </c>
    </row>
    <row r="696" spans="1:12" ht="15.75" x14ac:dyDescent="0.25">
      <c r="A696" s="61" t="s">
        <v>40</v>
      </c>
      <c r="B696" s="337" t="s">
        <v>52</v>
      </c>
      <c r="C696" s="337">
        <v>10</v>
      </c>
      <c r="D696" s="2" t="s">
        <v>15</v>
      </c>
      <c r="E696" s="218" t="s">
        <v>203</v>
      </c>
      <c r="F696" s="219" t="s">
        <v>10</v>
      </c>
      <c r="G696" s="220" t="s">
        <v>511</v>
      </c>
      <c r="H696" s="2" t="s">
        <v>39</v>
      </c>
      <c r="I696" s="400">
        <v>20500</v>
      </c>
      <c r="J696" s="400">
        <v>20500</v>
      </c>
      <c r="K696" s="400">
        <v>20500</v>
      </c>
    </row>
    <row r="697" spans="1:12" ht="31.5" x14ac:dyDescent="0.25">
      <c r="A697" s="61" t="s">
        <v>422</v>
      </c>
      <c r="B697" s="337" t="s">
        <v>52</v>
      </c>
      <c r="C697" s="337">
        <v>10</v>
      </c>
      <c r="D697" s="2" t="s">
        <v>15</v>
      </c>
      <c r="E697" s="218" t="s">
        <v>203</v>
      </c>
      <c r="F697" s="219" t="s">
        <v>10</v>
      </c>
      <c r="G697" s="220" t="s">
        <v>423</v>
      </c>
      <c r="H697" s="2"/>
      <c r="I697" s="398">
        <f>SUM(I698)</f>
        <v>179838</v>
      </c>
      <c r="J697" s="398">
        <f t="shared" ref="J697:K697" si="256">SUM(J698)</f>
        <v>179838</v>
      </c>
      <c r="K697" s="398">
        <f t="shared" si="256"/>
        <v>179838</v>
      </c>
    </row>
    <row r="698" spans="1:12" ht="15.75" x14ac:dyDescent="0.25">
      <c r="A698" s="61" t="s">
        <v>40</v>
      </c>
      <c r="B698" s="337" t="s">
        <v>52</v>
      </c>
      <c r="C698" s="337">
        <v>10</v>
      </c>
      <c r="D698" s="2" t="s">
        <v>15</v>
      </c>
      <c r="E698" s="218" t="s">
        <v>203</v>
      </c>
      <c r="F698" s="219" t="s">
        <v>10</v>
      </c>
      <c r="G698" s="220" t="s">
        <v>423</v>
      </c>
      <c r="H698" s="2" t="s">
        <v>39</v>
      </c>
      <c r="I698" s="400">
        <v>179838</v>
      </c>
      <c r="J698" s="400">
        <v>179838</v>
      </c>
      <c r="K698" s="400">
        <v>179838</v>
      </c>
    </row>
    <row r="699" spans="1:12" s="492" customFormat="1" ht="31.5" hidden="1" x14ac:dyDescent="0.25">
      <c r="A699" s="61" t="s">
        <v>556</v>
      </c>
      <c r="B699" s="493" t="s">
        <v>52</v>
      </c>
      <c r="C699" s="493">
        <v>10</v>
      </c>
      <c r="D699" s="2" t="s">
        <v>15</v>
      </c>
      <c r="E699" s="218" t="s">
        <v>203</v>
      </c>
      <c r="F699" s="219" t="s">
        <v>10</v>
      </c>
      <c r="G699" s="220" t="s">
        <v>635</v>
      </c>
      <c r="H699" s="2"/>
      <c r="I699" s="398">
        <f>SUM(I700)</f>
        <v>0</v>
      </c>
      <c r="J699" s="398">
        <f t="shared" ref="J699:K699" si="257">SUM(J700)</f>
        <v>0</v>
      </c>
      <c r="K699" s="398">
        <f t="shared" si="257"/>
        <v>0</v>
      </c>
    </row>
    <row r="700" spans="1:12" s="492" customFormat="1" ht="15.75" hidden="1" x14ac:dyDescent="0.25">
      <c r="A700" s="61" t="s">
        <v>40</v>
      </c>
      <c r="B700" s="493" t="s">
        <v>52</v>
      </c>
      <c r="C700" s="493">
        <v>10</v>
      </c>
      <c r="D700" s="2" t="s">
        <v>15</v>
      </c>
      <c r="E700" s="218" t="s">
        <v>203</v>
      </c>
      <c r="F700" s="219" t="s">
        <v>10</v>
      </c>
      <c r="G700" s="220" t="s">
        <v>635</v>
      </c>
      <c r="H700" s="2" t="s">
        <v>39</v>
      </c>
      <c r="I700" s="400"/>
      <c r="J700" s="400"/>
      <c r="K700" s="400"/>
    </row>
    <row r="701" spans="1:12" ht="15.75" x14ac:dyDescent="0.25">
      <c r="A701" s="61" t="s">
        <v>428</v>
      </c>
      <c r="B701" s="337" t="s">
        <v>52</v>
      </c>
      <c r="C701" s="337">
        <v>10</v>
      </c>
      <c r="D701" s="2" t="s">
        <v>15</v>
      </c>
      <c r="E701" s="218" t="s">
        <v>203</v>
      </c>
      <c r="F701" s="219" t="s">
        <v>12</v>
      </c>
      <c r="G701" s="220" t="s">
        <v>360</v>
      </c>
      <c r="H701" s="2"/>
      <c r="I701" s="398">
        <f>SUM(I702+I704+I706)</f>
        <v>445859</v>
      </c>
      <c r="J701" s="398">
        <f t="shared" ref="J701:K701" si="258">SUM(J702+J704+J706)</f>
        <v>445859</v>
      </c>
      <c r="K701" s="398">
        <f t="shared" si="258"/>
        <v>445859</v>
      </c>
    </row>
    <row r="702" spans="1:12" ht="31.5" x14ac:dyDescent="0.25">
      <c r="A702" s="101" t="s">
        <v>512</v>
      </c>
      <c r="B702" s="337" t="s">
        <v>52</v>
      </c>
      <c r="C702" s="337">
        <v>10</v>
      </c>
      <c r="D702" s="2" t="s">
        <v>15</v>
      </c>
      <c r="E702" s="218" t="s">
        <v>203</v>
      </c>
      <c r="F702" s="219" t="s">
        <v>12</v>
      </c>
      <c r="G702" s="220" t="s">
        <v>511</v>
      </c>
      <c r="H702" s="2"/>
      <c r="I702" s="398">
        <f>SUM(I703)</f>
        <v>45450</v>
      </c>
      <c r="J702" s="398">
        <f t="shared" ref="J702:K702" si="259">SUM(J703)</f>
        <v>45450</v>
      </c>
      <c r="K702" s="398">
        <f t="shared" si="259"/>
        <v>45450</v>
      </c>
    </row>
    <row r="703" spans="1:12" ht="15.75" x14ac:dyDescent="0.25">
      <c r="A703" s="61" t="s">
        <v>40</v>
      </c>
      <c r="B703" s="337" t="s">
        <v>52</v>
      </c>
      <c r="C703" s="337">
        <v>10</v>
      </c>
      <c r="D703" s="2" t="s">
        <v>15</v>
      </c>
      <c r="E703" s="218" t="s">
        <v>203</v>
      </c>
      <c r="F703" s="219" t="s">
        <v>12</v>
      </c>
      <c r="G703" s="220" t="s">
        <v>511</v>
      </c>
      <c r="H703" s="2" t="s">
        <v>39</v>
      </c>
      <c r="I703" s="400">
        <v>45450</v>
      </c>
      <c r="J703" s="400">
        <v>45450</v>
      </c>
      <c r="K703" s="400">
        <v>45450</v>
      </c>
    </row>
    <row r="704" spans="1:12" ht="31.5" x14ac:dyDescent="0.25">
      <c r="A704" s="61" t="s">
        <v>422</v>
      </c>
      <c r="B704" s="337" t="s">
        <v>52</v>
      </c>
      <c r="C704" s="337">
        <v>10</v>
      </c>
      <c r="D704" s="2" t="s">
        <v>15</v>
      </c>
      <c r="E704" s="218" t="s">
        <v>203</v>
      </c>
      <c r="F704" s="219" t="s">
        <v>12</v>
      </c>
      <c r="G704" s="220" t="s">
        <v>423</v>
      </c>
      <c r="H704" s="2"/>
      <c r="I704" s="398">
        <f>SUM(I705)</f>
        <v>400409</v>
      </c>
      <c r="J704" s="398">
        <f t="shared" ref="J704:K704" si="260">SUM(J705)</f>
        <v>400409</v>
      </c>
      <c r="K704" s="398">
        <f t="shared" si="260"/>
        <v>400409</v>
      </c>
    </row>
    <row r="705" spans="1:11" ht="15.75" x14ac:dyDescent="0.25">
      <c r="A705" s="61" t="s">
        <v>40</v>
      </c>
      <c r="B705" s="337" t="s">
        <v>52</v>
      </c>
      <c r="C705" s="337">
        <v>10</v>
      </c>
      <c r="D705" s="2" t="s">
        <v>15</v>
      </c>
      <c r="E705" s="218" t="s">
        <v>203</v>
      </c>
      <c r="F705" s="219" t="s">
        <v>12</v>
      </c>
      <c r="G705" s="220" t="s">
        <v>423</v>
      </c>
      <c r="H705" s="2" t="s">
        <v>39</v>
      </c>
      <c r="I705" s="400">
        <v>400409</v>
      </c>
      <c r="J705" s="400">
        <v>400409</v>
      </c>
      <c r="K705" s="400">
        <v>400409</v>
      </c>
    </row>
    <row r="706" spans="1:11" ht="31.5" hidden="1" x14ac:dyDescent="0.25">
      <c r="A706" s="380" t="s">
        <v>556</v>
      </c>
      <c r="B706" s="337" t="s">
        <v>52</v>
      </c>
      <c r="C706" s="337">
        <v>10</v>
      </c>
      <c r="D706" s="2" t="s">
        <v>15</v>
      </c>
      <c r="E706" s="218" t="s">
        <v>203</v>
      </c>
      <c r="F706" s="219" t="s">
        <v>12</v>
      </c>
      <c r="G706" s="256" t="s">
        <v>555</v>
      </c>
      <c r="H706" s="2"/>
      <c r="I706" s="398">
        <f>SUM(I707)</f>
        <v>0</v>
      </c>
      <c r="J706" s="398">
        <f t="shared" ref="J706:K706" si="261">SUM(J707)</f>
        <v>0</v>
      </c>
      <c r="K706" s="398">
        <f t="shared" si="261"/>
        <v>0</v>
      </c>
    </row>
    <row r="707" spans="1:11" ht="15.75" hidden="1" x14ac:dyDescent="0.25">
      <c r="A707" s="61" t="s">
        <v>40</v>
      </c>
      <c r="B707" s="337" t="s">
        <v>52</v>
      </c>
      <c r="C707" s="337">
        <v>10</v>
      </c>
      <c r="D707" s="2" t="s">
        <v>15</v>
      </c>
      <c r="E707" s="218" t="s">
        <v>203</v>
      </c>
      <c r="F707" s="219" t="s">
        <v>12</v>
      </c>
      <c r="G707" s="256" t="s">
        <v>555</v>
      </c>
      <c r="H707" s="2" t="s">
        <v>39</v>
      </c>
      <c r="I707" s="400"/>
      <c r="J707" s="400"/>
      <c r="K707" s="400"/>
    </row>
    <row r="708" spans="1:11" ht="65.25" customHeight="1" x14ac:dyDescent="0.25">
      <c r="A708" s="61" t="s">
        <v>135</v>
      </c>
      <c r="B708" s="337" t="s">
        <v>52</v>
      </c>
      <c r="C708" s="337">
        <v>10</v>
      </c>
      <c r="D708" s="2" t="s">
        <v>15</v>
      </c>
      <c r="E708" s="218" t="s">
        <v>204</v>
      </c>
      <c r="F708" s="219" t="s">
        <v>359</v>
      </c>
      <c r="G708" s="220" t="s">
        <v>360</v>
      </c>
      <c r="H708" s="2"/>
      <c r="I708" s="398">
        <f>SUM(I709)</f>
        <v>14087</v>
      </c>
      <c r="J708" s="398">
        <f t="shared" ref="J708:K708" si="262">SUM(J709)</f>
        <v>14087</v>
      </c>
      <c r="K708" s="398">
        <f t="shared" si="262"/>
        <v>14087</v>
      </c>
    </row>
    <row r="709" spans="1:11" ht="31.5" x14ac:dyDescent="0.25">
      <c r="A709" s="61" t="s">
        <v>431</v>
      </c>
      <c r="B709" s="337" t="s">
        <v>52</v>
      </c>
      <c r="C709" s="337">
        <v>10</v>
      </c>
      <c r="D709" s="2" t="s">
        <v>15</v>
      </c>
      <c r="E709" s="218" t="s">
        <v>204</v>
      </c>
      <c r="F709" s="219" t="s">
        <v>10</v>
      </c>
      <c r="G709" s="220" t="s">
        <v>360</v>
      </c>
      <c r="H709" s="2"/>
      <c r="I709" s="398">
        <f>SUM(I710+I712+I715)</f>
        <v>14087</v>
      </c>
      <c r="J709" s="398">
        <f t="shared" ref="J709:K709" si="263">SUM(J710+J712+J715)</f>
        <v>14087</v>
      </c>
      <c r="K709" s="398">
        <f t="shared" si="263"/>
        <v>14087</v>
      </c>
    </row>
    <row r="710" spans="1:11" ht="31.5" x14ac:dyDescent="0.25">
      <c r="A710" s="101" t="s">
        <v>512</v>
      </c>
      <c r="B710" s="337" t="s">
        <v>52</v>
      </c>
      <c r="C710" s="337">
        <v>10</v>
      </c>
      <c r="D710" s="2" t="s">
        <v>15</v>
      </c>
      <c r="E710" s="218" t="s">
        <v>204</v>
      </c>
      <c r="F710" s="219" t="s">
        <v>10</v>
      </c>
      <c r="G710" s="220" t="s">
        <v>511</v>
      </c>
      <c r="H710" s="2"/>
      <c r="I710" s="398">
        <f>SUM(I711)</f>
        <v>1297</v>
      </c>
      <c r="J710" s="398">
        <f t="shared" ref="J710:K710" si="264">SUM(J711)</f>
        <v>1297</v>
      </c>
      <c r="K710" s="398">
        <f t="shared" si="264"/>
        <v>1297</v>
      </c>
    </row>
    <row r="711" spans="1:11" ht="31.5" x14ac:dyDescent="0.25">
      <c r="A711" s="101" t="s">
        <v>722</v>
      </c>
      <c r="B711" s="337" t="s">
        <v>52</v>
      </c>
      <c r="C711" s="337">
        <v>10</v>
      </c>
      <c r="D711" s="2" t="s">
        <v>15</v>
      </c>
      <c r="E711" s="218" t="s">
        <v>204</v>
      </c>
      <c r="F711" s="219" t="s">
        <v>10</v>
      </c>
      <c r="G711" s="220" t="s">
        <v>511</v>
      </c>
      <c r="H711" s="2" t="s">
        <v>723</v>
      </c>
      <c r="I711" s="400">
        <v>1297</v>
      </c>
      <c r="J711" s="400">
        <v>1297</v>
      </c>
      <c r="K711" s="400">
        <v>1297</v>
      </c>
    </row>
    <row r="712" spans="1:11" ht="31.5" x14ac:dyDescent="0.25">
      <c r="A712" s="61" t="s">
        <v>422</v>
      </c>
      <c r="B712" s="337" t="s">
        <v>52</v>
      </c>
      <c r="C712" s="337">
        <v>10</v>
      </c>
      <c r="D712" s="2" t="s">
        <v>15</v>
      </c>
      <c r="E712" s="218" t="s">
        <v>204</v>
      </c>
      <c r="F712" s="219" t="s">
        <v>10</v>
      </c>
      <c r="G712" s="220" t="s">
        <v>423</v>
      </c>
      <c r="H712" s="2"/>
      <c r="I712" s="398">
        <f>SUM(I713:I714)</f>
        <v>12790</v>
      </c>
      <c r="J712" s="398">
        <f t="shared" ref="J712:K712" si="265">SUM(J713:J714)</f>
        <v>12790</v>
      </c>
      <c r="K712" s="398">
        <f t="shared" si="265"/>
        <v>12790</v>
      </c>
    </row>
    <row r="713" spans="1:11" ht="15.75" hidden="1" x14ac:dyDescent="0.25">
      <c r="A713" s="101" t="s">
        <v>40</v>
      </c>
      <c r="B713" s="337" t="s">
        <v>52</v>
      </c>
      <c r="C713" s="337">
        <v>10</v>
      </c>
      <c r="D713" s="2" t="s">
        <v>15</v>
      </c>
      <c r="E713" s="218" t="s">
        <v>204</v>
      </c>
      <c r="F713" s="219" t="s">
        <v>10</v>
      </c>
      <c r="G713" s="220" t="s">
        <v>423</v>
      </c>
      <c r="H713" s="2" t="s">
        <v>39</v>
      </c>
      <c r="I713" s="400"/>
      <c r="J713" s="400"/>
      <c r="K713" s="400"/>
    </row>
    <row r="714" spans="1:11" s="608" customFormat="1" ht="31.5" x14ac:dyDescent="0.25">
      <c r="A714" s="101" t="s">
        <v>722</v>
      </c>
      <c r="B714" s="609" t="s">
        <v>52</v>
      </c>
      <c r="C714" s="609">
        <v>10</v>
      </c>
      <c r="D714" s="2" t="s">
        <v>15</v>
      </c>
      <c r="E714" s="218" t="s">
        <v>204</v>
      </c>
      <c r="F714" s="219" t="s">
        <v>10</v>
      </c>
      <c r="G714" s="220" t="s">
        <v>423</v>
      </c>
      <c r="H714" s="2" t="s">
        <v>723</v>
      </c>
      <c r="I714" s="400">
        <v>12790</v>
      </c>
      <c r="J714" s="400">
        <v>12790</v>
      </c>
      <c r="K714" s="400">
        <v>12790</v>
      </c>
    </row>
    <row r="715" spans="1:11" s="492" customFormat="1" ht="31.5" hidden="1" x14ac:dyDescent="0.25">
      <c r="A715" s="380" t="s">
        <v>556</v>
      </c>
      <c r="B715" s="493" t="s">
        <v>52</v>
      </c>
      <c r="C715" s="493">
        <v>10</v>
      </c>
      <c r="D715" s="2" t="s">
        <v>15</v>
      </c>
      <c r="E715" s="218" t="s">
        <v>204</v>
      </c>
      <c r="F715" s="219" t="s">
        <v>10</v>
      </c>
      <c r="G715" s="256" t="s">
        <v>555</v>
      </c>
      <c r="H715" s="2"/>
      <c r="I715" s="398">
        <f>SUM(I716)</f>
        <v>0</v>
      </c>
      <c r="J715" s="398">
        <f t="shared" ref="J715:K715" si="266">SUM(J716)</f>
        <v>0</v>
      </c>
      <c r="K715" s="398">
        <f t="shared" si="266"/>
        <v>0</v>
      </c>
    </row>
    <row r="716" spans="1:11" s="492" customFormat="1" ht="15.75" hidden="1" x14ac:dyDescent="0.25">
      <c r="A716" s="61" t="s">
        <v>40</v>
      </c>
      <c r="B716" s="493" t="s">
        <v>52</v>
      </c>
      <c r="C716" s="493">
        <v>10</v>
      </c>
      <c r="D716" s="2" t="s">
        <v>15</v>
      </c>
      <c r="E716" s="218" t="s">
        <v>204</v>
      </c>
      <c r="F716" s="219" t="s">
        <v>10</v>
      </c>
      <c r="G716" s="256" t="s">
        <v>555</v>
      </c>
      <c r="H716" s="2" t="s">
        <v>39</v>
      </c>
      <c r="I716" s="400"/>
      <c r="J716" s="400"/>
      <c r="K716" s="400"/>
    </row>
    <row r="717" spans="1:11" ht="15.75" x14ac:dyDescent="0.25">
      <c r="A717" s="109" t="s">
        <v>42</v>
      </c>
      <c r="B717" s="26" t="s">
        <v>52</v>
      </c>
      <c r="C717" s="26">
        <v>10</v>
      </c>
      <c r="D717" s="22" t="s">
        <v>20</v>
      </c>
      <c r="E717" s="263"/>
      <c r="F717" s="264"/>
      <c r="G717" s="265"/>
      <c r="H717" s="22"/>
      <c r="I717" s="396">
        <f>SUM(I718)</f>
        <v>1687637</v>
      </c>
      <c r="J717" s="396">
        <f t="shared" ref="J717:K720" si="267">SUM(J718)</f>
        <v>1605366</v>
      </c>
      <c r="K717" s="396">
        <f t="shared" si="267"/>
        <v>1605366</v>
      </c>
    </row>
    <row r="718" spans="1:11" ht="31.5" x14ac:dyDescent="0.25">
      <c r="A718" s="102" t="s">
        <v>151</v>
      </c>
      <c r="B718" s="30" t="s">
        <v>52</v>
      </c>
      <c r="C718" s="30">
        <v>10</v>
      </c>
      <c r="D718" s="28" t="s">
        <v>20</v>
      </c>
      <c r="E718" s="215" t="s">
        <v>417</v>
      </c>
      <c r="F718" s="216" t="s">
        <v>359</v>
      </c>
      <c r="G718" s="217" t="s">
        <v>360</v>
      </c>
      <c r="H718" s="28"/>
      <c r="I718" s="397">
        <f>SUM(I719)</f>
        <v>1687637</v>
      </c>
      <c r="J718" s="397">
        <f t="shared" si="267"/>
        <v>1605366</v>
      </c>
      <c r="K718" s="397">
        <f t="shared" si="267"/>
        <v>1605366</v>
      </c>
    </row>
    <row r="719" spans="1:11" ht="47.25" x14ac:dyDescent="0.25">
      <c r="A719" s="61" t="s">
        <v>152</v>
      </c>
      <c r="B719" s="337" t="s">
        <v>52</v>
      </c>
      <c r="C719" s="337">
        <v>10</v>
      </c>
      <c r="D719" s="2" t="s">
        <v>20</v>
      </c>
      <c r="E719" s="218" t="s">
        <v>203</v>
      </c>
      <c r="F719" s="219" t="s">
        <v>359</v>
      </c>
      <c r="G719" s="220" t="s">
        <v>360</v>
      </c>
      <c r="H719" s="2"/>
      <c r="I719" s="398">
        <f>SUM(I720)</f>
        <v>1687637</v>
      </c>
      <c r="J719" s="398">
        <f t="shared" si="267"/>
        <v>1605366</v>
      </c>
      <c r="K719" s="398">
        <f t="shared" si="267"/>
        <v>1605366</v>
      </c>
    </row>
    <row r="720" spans="1:11" ht="15.75" x14ac:dyDescent="0.25">
      <c r="A720" s="61" t="s">
        <v>418</v>
      </c>
      <c r="B720" s="337" t="s">
        <v>52</v>
      </c>
      <c r="C720" s="6">
        <v>10</v>
      </c>
      <c r="D720" s="2" t="s">
        <v>20</v>
      </c>
      <c r="E720" s="218" t="s">
        <v>203</v>
      </c>
      <c r="F720" s="219" t="s">
        <v>10</v>
      </c>
      <c r="G720" s="220" t="s">
        <v>360</v>
      </c>
      <c r="H720" s="2"/>
      <c r="I720" s="398">
        <f>SUM(I721)</f>
        <v>1687637</v>
      </c>
      <c r="J720" s="398">
        <f t="shared" si="267"/>
        <v>1605366</v>
      </c>
      <c r="K720" s="398">
        <f t="shared" si="267"/>
        <v>1605366</v>
      </c>
    </row>
    <row r="721" spans="1:13" ht="15.75" x14ac:dyDescent="0.25">
      <c r="A721" s="101" t="s">
        <v>153</v>
      </c>
      <c r="B721" s="337" t="s">
        <v>52</v>
      </c>
      <c r="C721" s="337">
        <v>10</v>
      </c>
      <c r="D721" s="2" t="s">
        <v>20</v>
      </c>
      <c r="E721" s="218" t="s">
        <v>203</v>
      </c>
      <c r="F721" s="219" t="s">
        <v>10</v>
      </c>
      <c r="G721" s="220" t="s">
        <v>455</v>
      </c>
      <c r="H721" s="2"/>
      <c r="I721" s="398">
        <f>SUM(I722:I722)</f>
        <v>1687637</v>
      </c>
      <c r="J721" s="398">
        <f t="shared" ref="J721:K721" si="268">SUM(J722:J722)</f>
        <v>1605366</v>
      </c>
      <c r="K721" s="398">
        <f t="shared" si="268"/>
        <v>1605366</v>
      </c>
    </row>
    <row r="722" spans="1:13" ht="15.75" x14ac:dyDescent="0.25">
      <c r="A722" s="61" t="s">
        <v>40</v>
      </c>
      <c r="B722" s="337" t="s">
        <v>52</v>
      </c>
      <c r="C722" s="337">
        <v>10</v>
      </c>
      <c r="D722" s="2" t="s">
        <v>20</v>
      </c>
      <c r="E722" s="218" t="s">
        <v>203</v>
      </c>
      <c r="F722" s="219" t="s">
        <v>10</v>
      </c>
      <c r="G722" s="220" t="s">
        <v>455</v>
      </c>
      <c r="H722" s="2" t="s">
        <v>39</v>
      </c>
      <c r="I722" s="400">
        <v>1687637</v>
      </c>
      <c r="J722" s="400">
        <v>1605366</v>
      </c>
      <c r="K722" s="400">
        <v>1605366</v>
      </c>
    </row>
    <row r="723" spans="1:13" s="37" customFormat="1" ht="31.5" x14ac:dyDescent="0.25">
      <c r="A723" s="426" t="s">
        <v>58</v>
      </c>
      <c r="B723" s="427" t="s">
        <v>59</v>
      </c>
      <c r="C723" s="420"/>
      <c r="D723" s="421"/>
      <c r="E723" s="422"/>
      <c r="F723" s="423"/>
      <c r="G723" s="424"/>
      <c r="H723" s="425"/>
      <c r="I723" s="413">
        <f>SUM(I731+I754+I820+I724)</f>
        <v>18589600</v>
      </c>
      <c r="J723" s="413">
        <f t="shared" ref="J723:K723" si="269">SUM(J731+J754+J820+J724)</f>
        <v>1894764</v>
      </c>
      <c r="K723" s="413">
        <f t="shared" si="269"/>
        <v>1894764</v>
      </c>
      <c r="L723" s="460"/>
      <c r="M723" s="460"/>
    </row>
    <row r="724" spans="1:13" s="43" customFormat="1" ht="16.5" customHeight="1" x14ac:dyDescent="0.25">
      <c r="A724" s="277" t="s">
        <v>9</v>
      </c>
      <c r="B724" s="294" t="s">
        <v>59</v>
      </c>
      <c r="C724" s="15" t="s">
        <v>10</v>
      </c>
      <c r="D724" s="15"/>
      <c r="E724" s="288"/>
      <c r="F724" s="289"/>
      <c r="G724" s="290"/>
      <c r="H724" s="15"/>
      <c r="I724" s="395">
        <f>SUM(I725)</f>
        <v>51136</v>
      </c>
      <c r="J724" s="395">
        <f t="shared" ref="J724:K725" si="270">SUM(J725)</f>
        <v>0</v>
      </c>
      <c r="K724" s="395">
        <f t="shared" si="270"/>
        <v>0</v>
      </c>
    </row>
    <row r="725" spans="1:13" s="661" customFormat="1" ht="15.75" x14ac:dyDescent="0.25">
      <c r="A725" s="21" t="s">
        <v>23</v>
      </c>
      <c r="B725" s="26" t="s">
        <v>59</v>
      </c>
      <c r="C725" s="22" t="s">
        <v>10</v>
      </c>
      <c r="D725" s="22">
        <v>13</v>
      </c>
      <c r="E725" s="263"/>
      <c r="F725" s="264"/>
      <c r="G725" s="265"/>
      <c r="H725" s="22"/>
      <c r="I725" s="396">
        <f>SUM(I726)</f>
        <v>51136</v>
      </c>
      <c r="J725" s="396">
        <f t="shared" si="270"/>
        <v>0</v>
      </c>
      <c r="K725" s="396">
        <f t="shared" si="270"/>
        <v>0</v>
      </c>
    </row>
    <row r="726" spans="1:13" ht="31.5" x14ac:dyDescent="0.25">
      <c r="A726" s="27" t="s">
        <v>139</v>
      </c>
      <c r="B726" s="30" t="s">
        <v>59</v>
      </c>
      <c r="C726" s="28" t="s">
        <v>10</v>
      </c>
      <c r="D726" s="30">
        <v>13</v>
      </c>
      <c r="E726" s="215" t="s">
        <v>209</v>
      </c>
      <c r="F726" s="216" t="s">
        <v>359</v>
      </c>
      <c r="G726" s="217" t="s">
        <v>360</v>
      </c>
      <c r="H726" s="31"/>
      <c r="I726" s="397">
        <f t="shared" ref="I726:K729" si="271">SUM(I727)</f>
        <v>51136</v>
      </c>
      <c r="J726" s="397">
        <f t="shared" si="271"/>
        <v>0</v>
      </c>
      <c r="K726" s="397">
        <f t="shared" si="271"/>
        <v>0</v>
      </c>
    </row>
    <row r="727" spans="1:13" ht="32.25" customHeight="1" x14ac:dyDescent="0.25">
      <c r="A727" s="3" t="s">
        <v>146</v>
      </c>
      <c r="B727" s="337" t="s">
        <v>59</v>
      </c>
      <c r="C727" s="2" t="s">
        <v>10</v>
      </c>
      <c r="D727" s="2">
        <v>13</v>
      </c>
      <c r="E727" s="218" t="s">
        <v>441</v>
      </c>
      <c r="F727" s="219" t="s">
        <v>359</v>
      </c>
      <c r="G727" s="220" t="s">
        <v>360</v>
      </c>
      <c r="H727" s="2"/>
      <c r="I727" s="398">
        <f t="shared" si="271"/>
        <v>51136</v>
      </c>
      <c r="J727" s="398">
        <f t="shared" si="271"/>
        <v>0</v>
      </c>
      <c r="K727" s="398">
        <f t="shared" si="271"/>
        <v>0</v>
      </c>
    </row>
    <row r="728" spans="1:13" ht="15.75" x14ac:dyDescent="0.25">
      <c r="A728" s="69" t="s">
        <v>527</v>
      </c>
      <c r="B728" s="281" t="s">
        <v>59</v>
      </c>
      <c r="C728" s="2" t="s">
        <v>10</v>
      </c>
      <c r="D728" s="2">
        <v>13</v>
      </c>
      <c r="E728" s="218" t="s">
        <v>213</v>
      </c>
      <c r="F728" s="219" t="s">
        <v>12</v>
      </c>
      <c r="G728" s="220" t="s">
        <v>360</v>
      </c>
      <c r="H728" s="2"/>
      <c r="I728" s="398">
        <f t="shared" si="271"/>
        <v>51136</v>
      </c>
      <c r="J728" s="398">
        <f t="shared" si="271"/>
        <v>0</v>
      </c>
      <c r="K728" s="398">
        <f t="shared" si="271"/>
        <v>0</v>
      </c>
      <c r="L728" s="271"/>
    </row>
    <row r="729" spans="1:13" ht="31.5" x14ac:dyDescent="0.25">
      <c r="A729" s="550" t="s">
        <v>415</v>
      </c>
      <c r="B729" s="6" t="s">
        <v>59</v>
      </c>
      <c r="C729" s="2" t="s">
        <v>10</v>
      </c>
      <c r="D729" s="2">
        <v>13</v>
      </c>
      <c r="E729" s="218" t="s">
        <v>213</v>
      </c>
      <c r="F729" s="219" t="s">
        <v>12</v>
      </c>
      <c r="G729" s="238" t="s">
        <v>414</v>
      </c>
      <c r="H729" s="2"/>
      <c r="I729" s="398">
        <f t="shared" si="271"/>
        <v>51136</v>
      </c>
      <c r="J729" s="398">
        <f t="shared" si="271"/>
        <v>0</v>
      </c>
      <c r="K729" s="398">
        <f t="shared" si="271"/>
        <v>0</v>
      </c>
    </row>
    <row r="730" spans="1:13" ht="16.5" customHeight="1" x14ac:dyDescent="0.25">
      <c r="A730" s="7" t="s">
        <v>21</v>
      </c>
      <c r="B730" s="6" t="s">
        <v>59</v>
      </c>
      <c r="C730" s="2" t="s">
        <v>10</v>
      </c>
      <c r="D730" s="2">
        <v>13</v>
      </c>
      <c r="E730" s="218" t="s">
        <v>213</v>
      </c>
      <c r="F730" s="219" t="s">
        <v>12</v>
      </c>
      <c r="G730" s="238" t="s">
        <v>414</v>
      </c>
      <c r="H730" s="2" t="s">
        <v>66</v>
      </c>
      <c r="I730" s="400">
        <v>51136</v>
      </c>
      <c r="J730" s="400"/>
      <c r="K730" s="400"/>
    </row>
    <row r="731" spans="1:13" s="37" customFormat="1" ht="15.75" x14ac:dyDescent="0.25">
      <c r="A731" s="276" t="s">
        <v>27</v>
      </c>
      <c r="B731" s="19" t="s">
        <v>59</v>
      </c>
      <c r="C731" s="15" t="s">
        <v>29</v>
      </c>
      <c r="D731" s="19"/>
      <c r="E731" s="245"/>
      <c r="F731" s="246"/>
      <c r="G731" s="247"/>
      <c r="H731" s="15"/>
      <c r="I731" s="395">
        <f>SUM(+I732+I744)</f>
        <v>1446628</v>
      </c>
      <c r="J731" s="395">
        <f t="shared" ref="J731:K731" si="272">SUM(+J732+J744)</f>
        <v>771233</v>
      </c>
      <c r="K731" s="395">
        <f t="shared" si="272"/>
        <v>771233</v>
      </c>
    </row>
    <row r="732" spans="1:13" s="37" customFormat="1" ht="15.75" x14ac:dyDescent="0.25">
      <c r="A732" s="109" t="s">
        <v>533</v>
      </c>
      <c r="B732" s="26" t="s">
        <v>59</v>
      </c>
      <c r="C732" s="22" t="s">
        <v>29</v>
      </c>
      <c r="D732" s="22" t="s">
        <v>29</v>
      </c>
      <c r="E732" s="212"/>
      <c r="F732" s="213"/>
      <c r="G732" s="214"/>
      <c r="H732" s="22"/>
      <c r="I732" s="396">
        <f>SUM(I733+I739)</f>
        <v>86500</v>
      </c>
      <c r="J732" s="396">
        <f t="shared" ref="J732:K732" si="273">SUM(J733+J739)</f>
        <v>173000</v>
      </c>
      <c r="K732" s="396">
        <f t="shared" si="273"/>
        <v>173000</v>
      </c>
    </row>
    <row r="733" spans="1:13" ht="63" x14ac:dyDescent="0.25">
      <c r="A733" s="102" t="s">
        <v>140</v>
      </c>
      <c r="B733" s="30" t="s">
        <v>59</v>
      </c>
      <c r="C733" s="28" t="s">
        <v>29</v>
      </c>
      <c r="D733" s="28" t="s">
        <v>29</v>
      </c>
      <c r="E733" s="215" t="s">
        <v>432</v>
      </c>
      <c r="F733" s="216" t="s">
        <v>359</v>
      </c>
      <c r="G733" s="217" t="s">
        <v>360</v>
      </c>
      <c r="H733" s="28"/>
      <c r="I733" s="397">
        <f>SUM(I734)</f>
        <v>74000</v>
      </c>
      <c r="J733" s="397">
        <f t="shared" ref="J733:K733" si="274">SUM(J734)</f>
        <v>148000</v>
      </c>
      <c r="K733" s="397">
        <f t="shared" si="274"/>
        <v>148000</v>
      </c>
    </row>
    <row r="734" spans="1:13" ht="81" customHeight="1" x14ac:dyDescent="0.25">
      <c r="A734" s="105" t="s">
        <v>141</v>
      </c>
      <c r="B734" s="53" t="s">
        <v>59</v>
      </c>
      <c r="C734" s="44" t="s">
        <v>29</v>
      </c>
      <c r="D734" s="44" t="s">
        <v>29</v>
      </c>
      <c r="E734" s="254" t="s">
        <v>211</v>
      </c>
      <c r="F734" s="255" t="s">
        <v>359</v>
      </c>
      <c r="G734" s="256" t="s">
        <v>360</v>
      </c>
      <c r="H734" s="44"/>
      <c r="I734" s="398">
        <f>SUM(I735)</f>
        <v>74000</v>
      </c>
      <c r="J734" s="398">
        <f t="shared" ref="J734:K735" si="275">SUM(J735)</f>
        <v>148000</v>
      </c>
      <c r="K734" s="398">
        <f t="shared" si="275"/>
        <v>148000</v>
      </c>
    </row>
    <row r="735" spans="1:13" ht="31.5" x14ac:dyDescent="0.25">
      <c r="A735" s="105" t="s">
        <v>433</v>
      </c>
      <c r="B735" s="53" t="s">
        <v>59</v>
      </c>
      <c r="C735" s="44" t="s">
        <v>29</v>
      </c>
      <c r="D735" s="44" t="s">
        <v>29</v>
      </c>
      <c r="E735" s="254" t="s">
        <v>211</v>
      </c>
      <c r="F735" s="255" t="s">
        <v>10</v>
      </c>
      <c r="G735" s="256" t="s">
        <v>360</v>
      </c>
      <c r="H735" s="44"/>
      <c r="I735" s="398">
        <f>SUM(I736)</f>
        <v>74000</v>
      </c>
      <c r="J735" s="398">
        <f t="shared" si="275"/>
        <v>148000</v>
      </c>
      <c r="K735" s="398">
        <f t="shared" si="275"/>
        <v>148000</v>
      </c>
    </row>
    <row r="736" spans="1:13" ht="15.75" x14ac:dyDescent="0.25">
      <c r="A736" s="61" t="s">
        <v>84</v>
      </c>
      <c r="B736" s="337" t="s">
        <v>59</v>
      </c>
      <c r="C736" s="44" t="s">
        <v>29</v>
      </c>
      <c r="D736" s="44" t="s">
        <v>29</v>
      </c>
      <c r="E736" s="254" t="s">
        <v>211</v>
      </c>
      <c r="F736" s="255" t="s">
        <v>10</v>
      </c>
      <c r="G736" s="256" t="s">
        <v>434</v>
      </c>
      <c r="H736" s="44"/>
      <c r="I736" s="398">
        <f>SUM(I737:I738)</f>
        <v>74000</v>
      </c>
      <c r="J736" s="398">
        <f t="shared" ref="J736:K736" si="276">SUM(J737:J738)</f>
        <v>148000</v>
      </c>
      <c r="K736" s="398">
        <f t="shared" si="276"/>
        <v>148000</v>
      </c>
    </row>
    <row r="737" spans="1:11" ht="31.5" x14ac:dyDescent="0.25">
      <c r="A737" s="543" t="s">
        <v>505</v>
      </c>
      <c r="B737" s="6" t="s">
        <v>59</v>
      </c>
      <c r="C737" s="44" t="s">
        <v>29</v>
      </c>
      <c r="D737" s="44" t="s">
        <v>29</v>
      </c>
      <c r="E737" s="254" t="s">
        <v>211</v>
      </c>
      <c r="F737" s="255" t="s">
        <v>10</v>
      </c>
      <c r="G737" s="256" t="s">
        <v>434</v>
      </c>
      <c r="H737" s="44" t="s">
        <v>16</v>
      </c>
      <c r="I737" s="400">
        <v>39000</v>
      </c>
      <c r="J737" s="400">
        <v>78000</v>
      </c>
      <c r="K737" s="400">
        <v>78000</v>
      </c>
    </row>
    <row r="738" spans="1:11" s="578" customFormat="1" ht="15.75" x14ac:dyDescent="0.25">
      <c r="A738" s="61" t="s">
        <v>40</v>
      </c>
      <c r="B738" s="6" t="s">
        <v>59</v>
      </c>
      <c r="C738" s="44" t="s">
        <v>29</v>
      </c>
      <c r="D738" s="44" t="s">
        <v>29</v>
      </c>
      <c r="E738" s="254" t="s">
        <v>211</v>
      </c>
      <c r="F738" s="255" t="s">
        <v>10</v>
      </c>
      <c r="G738" s="256" t="s">
        <v>434</v>
      </c>
      <c r="H738" s="44" t="s">
        <v>39</v>
      </c>
      <c r="I738" s="400">
        <v>35000</v>
      </c>
      <c r="J738" s="400">
        <v>70000</v>
      </c>
      <c r="K738" s="400">
        <v>70000</v>
      </c>
    </row>
    <row r="739" spans="1:11" s="64" customFormat="1" ht="47.25" x14ac:dyDescent="0.25">
      <c r="A739" s="102" t="s">
        <v>105</v>
      </c>
      <c r="B739" s="30" t="s">
        <v>59</v>
      </c>
      <c r="C739" s="28" t="s">
        <v>29</v>
      </c>
      <c r="D739" s="28" t="s">
        <v>29</v>
      </c>
      <c r="E739" s="215" t="s">
        <v>374</v>
      </c>
      <c r="F739" s="216" t="s">
        <v>359</v>
      </c>
      <c r="G739" s="217" t="s">
        <v>360</v>
      </c>
      <c r="H739" s="28"/>
      <c r="I739" s="397">
        <f>SUM(I740)</f>
        <v>12500</v>
      </c>
      <c r="J739" s="397">
        <f t="shared" ref="J739:K742" si="277">SUM(J740)</f>
        <v>25000</v>
      </c>
      <c r="K739" s="397">
        <f t="shared" si="277"/>
        <v>25000</v>
      </c>
    </row>
    <row r="740" spans="1:11" s="64" customFormat="1" ht="63" x14ac:dyDescent="0.25">
      <c r="A740" s="103" t="s">
        <v>137</v>
      </c>
      <c r="B740" s="53" t="s">
        <v>59</v>
      </c>
      <c r="C740" s="35" t="s">
        <v>29</v>
      </c>
      <c r="D740" s="44" t="s">
        <v>29</v>
      </c>
      <c r="E740" s="254" t="s">
        <v>206</v>
      </c>
      <c r="F740" s="255" t="s">
        <v>359</v>
      </c>
      <c r="G740" s="256" t="s">
        <v>360</v>
      </c>
      <c r="H740" s="71"/>
      <c r="I740" s="401">
        <f>SUM(I741)</f>
        <v>12500</v>
      </c>
      <c r="J740" s="401">
        <f t="shared" si="277"/>
        <v>25000</v>
      </c>
      <c r="K740" s="401">
        <f t="shared" si="277"/>
        <v>25000</v>
      </c>
    </row>
    <row r="741" spans="1:11" s="64" customFormat="1" ht="31.5" x14ac:dyDescent="0.25">
      <c r="A741" s="103" t="s">
        <v>429</v>
      </c>
      <c r="B741" s="53" t="s">
        <v>59</v>
      </c>
      <c r="C741" s="35" t="s">
        <v>29</v>
      </c>
      <c r="D741" s="44" t="s">
        <v>29</v>
      </c>
      <c r="E741" s="254" t="s">
        <v>206</v>
      </c>
      <c r="F741" s="255" t="s">
        <v>10</v>
      </c>
      <c r="G741" s="256" t="s">
        <v>360</v>
      </c>
      <c r="H741" s="71"/>
      <c r="I741" s="401">
        <f>SUM(I742)</f>
        <v>12500</v>
      </c>
      <c r="J741" s="401">
        <f t="shared" si="277"/>
        <v>25000</v>
      </c>
      <c r="K741" s="401">
        <f t="shared" si="277"/>
        <v>25000</v>
      </c>
    </row>
    <row r="742" spans="1:11" s="37" customFormat="1" ht="31.5" x14ac:dyDescent="0.25">
      <c r="A742" s="104" t="s">
        <v>138</v>
      </c>
      <c r="B742" s="281" t="s">
        <v>59</v>
      </c>
      <c r="C742" s="35" t="s">
        <v>29</v>
      </c>
      <c r="D742" s="44" t="s">
        <v>29</v>
      </c>
      <c r="E742" s="254" t="s">
        <v>206</v>
      </c>
      <c r="F742" s="255" t="s">
        <v>10</v>
      </c>
      <c r="G742" s="256" t="s">
        <v>430</v>
      </c>
      <c r="H742" s="71"/>
      <c r="I742" s="401">
        <f>SUM(I743)</f>
        <v>12500</v>
      </c>
      <c r="J742" s="401">
        <f t="shared" si="277"/>
        <v>25000</v>
      </c>
      <c r="K742" s="401">
        <f t="shared" si="277"/>
        <v>25000</v>
      </c>
    </row>
    <row r="743" spans="1:11" s="37" customFormat="1" ht="31.5" x14ac:dyDescent="0.25">
      <c r="A743" s="548" t="s">
        <v>505</v>
      </c>
      <c r="B743" s="281" t="s">
        <v>59</v>
      </c>
      <c r="C743" s="44" t="s">
        <v>29</v>
      </c>
      <c r="D743" s="44" t="s">
        <v>29</v>
      </c>
      <c r="E743" s="254" t="s">
        <v>206</v>
      </c>
      <c r="F743" s="255" t="s">
        <v>10</v>
      </c>
      <c r="G743" s="256" t="s">
        <v>430</v>
      </c>
      <c r="H743" s="71" t="s">
        <v>16</v>
      </c>
      <c r="I743" s="402">
        <v>12500</v>
      </c>
      <c r="J743" s="402">
        <v>25000</v>
      </c>
      <c r="K743" s="402">
        <v>25000</v>
      </c>
    </row>
    <row r="744" spans="1:11" s="37" customFormat="1" ht="15.75" x14ac:dyDescent="0.25">
      <c r="A744" s="109" t="s">
        <v>31</v>
      </c>
      <c r="B744" s="26" t="s">
        <v>59</v>
      </c>
      <c r="C744" s="22" t="s">
        <v>29</v>
      </c>
      <c r="D744" s="22" t="s">
        <v>32</v>
      </c>
      <c r="E744" s="212"/>
      <c r="F744" s="213"/>
      <c r="G744" s="214"/>
      <c r="H744" s="22"/>
      <c r="I744" s="396">
        <f>SUM(I745)</f>
        <v>1360128</v>
      </c>
      <c r="J744" s="396">
        <f t="shared" ref="J744:K745" si="278">SUM(J745)</f>
        <v>598233</v>
      </c>
      <c r="K744" s="396">
        <f t="shared" si="278"/>
        <v>598233</v>
      </c>
    </row>
    <row r="745" spans="1:11" s="652" customFormat="1" ht="63" x14ac:dyDescent="0.25">
      <c r="A745" s="102" t="s">
        <v>140</v>
      </c>
      <c r="B745" s="30" t="s">
        <v>59</v>
      </c>
      <c r="C745" s="28" t="s">
        <v>29</v>
      </c>
      <c r="D745" s="28" t="s">
        <v>32</v>
      </c>
      <c r="E745" s="215" t="s">
        <v>432</v>
      </c>
      <c r="F745" s="216" t="s">
        <v>359</v>
      </c>
      <c r="G745" s="217" t="s">
        <v>360</v>
      </c>
      <c r="H745" s="28"/>
      <c r="I745" s="397">
        <f>SUM(I746)</f>
        <v>1360128</v>
      </c>
      <c r="J745" s="397">
        <f t="shared" si="278"/>
        <v>598233</v>
      </c>
      <c r="K745" s="397">
        <f t="shared" si="278"/>
        <v>598233</v>
      </c>
    </row>
    <row r="746" spans="1:11" ht="78.75" x14ac:dyDescent="0.25">
      <c r="A746" s="103" t="s">
        <v>142</v>
      </c>
      <c r="B746" s="53" t="s">
        <v>59</v>
      </c>
      <c r="C746" s="44" t="s">
        <v>29</v>
      </c>
      <c r="D746" s="44" t="s">
        <v>32</v>
      </c>
      <c r="E746" s="254" t="s">
        <v>207</v>
      </c>
      <c r="F746" s="255" t="s">
        <v>359</v>
      </c>
      <c r="G746" s="256" t="s">
        <v>360</v>
      </c>
      <c r="H746" s="44"/>
      <c r="I746" s="398">
        <f>SUM(I747)</f>
        <v>1360128</v>
      </c>
      <c r="J746" s="398">
        <f t="shared" ref="J746:K746" si="279">SUM(J747)</f>
        <v>598233</v>
      </c>
      <c r="K746" s="398">
        <f t="shared" si="279"/>
        <v>598233</v>
      </c>
    </row>
    <row r="747" spans="1:11" ht="31.5" x14ac:dyDescent="0.25">
      <c r="A747" s="103" t="s">
        <v>435</v>
      </c>
      <c r="B747" s="53" t="s">
        <v>59</v>
      </c>
      <c r="C747" s="44" t="s">
        <v>29</v>
      </c>
      <c r="D747" s="44" t="s">
        <v>32</v>
      </c>
      <c r="E747" s="254" t="s">
        <v>207</v>
      </c>
      <c r="F747" s="255" t="s">
        <v>10</v>
      </c>
      <c r="G747" s="121" t="s">
        <v>360</v>
      </c>
      <c r="H747" s="44"/>
      <c r="I747" s="398">
        <f>SUM(I748+I750+I752)</f>
        <v>1360128</v>
      </c>
      <c r="J747" s="398">
        <f t="shared" ref="J747:K747" si="280">SUM(J748+J750+J752)</f>
        <v>598233</v>
      </c>
      <c r="K747" s="398">
        <f t="shared" si="280"/>
        <v>598233</v>
      </c>
    </row>
    <row r="748" spans="1:11" ht="15.75" x14ac:dyDescent="0.25">
      <c r="A748" s="103" t="s">
        <v>516</v>
      </c>
      <c r="B748" s="53" t="s">
        <v>59</v>
      </c>
      <c r="C748" s="44" t="s">
        <v>29</v>
      </c>
      <c r="D748" s="44" t="s">
        <v>32</v>
      </c>
      <c r="E748" s="254" t="s">
        <v>207</v>
      </c>
      <c r="F748" s="255" t="s">
        <v>10</v>
      </c>
      <c r="G748" s="256" t="s">
        <v>515</v>
      </c>
      <c r="H748" s="44"/>
      <c r="I748" s="398">
        <f>SUM(I749)</f>
        <v>761895</v>
      </c>
      <c r="J748" s="398">
        <f t="shared" ref="J748:K748" si="281">SUM(J749)</f>
        <v>0</v>
      </c>
      <c r="K748" s="398">
        <f t="shared" si="281"/>
        <v>0</v>
      </c>
    </row>
    <row r="749" spans="1:11" ht="15.75" x14ac:dyDescent="0.25">
      <c r="A749" s="61" t="s">
        <v>40</v>
      </c>
      <c r="B749" s="53" t="s">
        <v>59</v>
      </c>
      <c r="C749" s="44" t="s">
        <v>29</v>
      </c>
      <c r="D749" s="44" t="s">
        <v>32</v>
      </c>
      <c r="E749" s="254" t="s">
        <v>207</v>
      </c>
      <c r="F749" s="255" t="s">
        <v>10</v>
      </c>
      <c r="G749" s="256" t="s">
        <v>515</v>
      </c>
      <c r="H749" s="44" t="s">
        <v>39</v>
      </c>
      <c r="I749" s="400">
        <v>761895</v>
      </c>
      <c r="J749" s="400"/>
      <c r="K749" s="400"/>
    </row>
    <row r="750" spans="1:11" ht="31.5" x14ac:dyDescent="0.25">
      <c r="A750" s="101" t="s">
        <v>436</v>
      </c>
      <c r="B750" s="337" t="s">
        <v>59</v>
      </c>
      <c r="C750" s="2" t="s">
        <v>29</v>
      </c>
      <c r="D750" s="44" t="s">
        <v>32</v>
      </c>
      <c r="E750" s="254" t="s">
        <v>207</v>
      </c>
      <c r="F750" s="219" t="s">
        <v>10</v>
      </c>
      <c r="G750" s="220" t="s">
        <v>437</v>
      </c>
      <c r="H750" s="2"/>
      <c r="I750" s="398">
        <f>SUM(I751:I751)</f>
        <v>598233</v>
      </c>
      <c r="J750" s="398">
        <f t="shared" ref="J750:K750" si="282">SUM(J751:J751)</f>
        <v>598233</v>
      </c>
      <c r="K750" s="398">
        <f t="shared" si="282"/>
        <v>598233</v>
      </c>
    </row>
    <row r="751" spans="1:11" ht="15.75" x14ac:dyDescent="0.25">
      <c r="A751" s="61" t="s">
        <v>40</v>
      </c>
      <c r="B751" s="337" t="s">
        <v>59</v>
      </c>
      <c r="C751" s="2" t="s">
        <v>29</v>
      </c>
      <c r="D751" s="44" t="s">
        <v>32</v>
      </c>
      <c r="E751" s="254" t="s">
        <v>207</v>
      </c>
      <c r="F751" s="219" t="s">
        <v>10</v>
      </c>
      <c r="G751" s="220" t="s">
        <v>437</v>
      </c>
      <c r="H751" s="2" t="s">
        <v>39</v>
      </c>
      <c r="I751" s="400">
        <v>598233</v>
      </c>
      <c r="J751" s="400">
        <v>598233</v>
      </c>
      <c r="K751" s="400">
        <v>598233</v>
      </c>
    </row>
    <row r="752" spans="1:11" ht="15.75" hidden="1" x14ac:dyDescent="0.25">
      <c r="A752" s="61" t="s">
        <v>514</v>
      </c>
      <c r="B752" s="337" t="s">
        <v>59</v>
      </c>
      <c r="C752" s="2" t="s">
        <v>29</v>
      </c>
      <c r="D752" s="44" t="s">
        <v>32</v>
      </c>
      <c r="E752" s="254" t="s">
        <v>207</v>
      </c>
      <c r="F752" s="219" t="s">
        <v>10</v>
      </c>
      <c r="G752" s="220" t="s">
        <v>517</v>
      </c>
      <c r="H752" s="2"/>
      <c r="I752" s="398">
        <f>SUM(I753)</f>
        <v>0</v>
      </c>
      <c r="J752" s="398">
        <f t="shared" ref="J752:K752" si="283">SUM(J753)</f>
        <v>0</v>
      </c>
      <c r="K752" s="398">
        <f t="shared" si="283"/>
        <v>0</v>
      </c>
    </row>
    <row r="753" spans="1:11" ht="31.5" hidden="1" x14ac:dyDescent="0.25">
      <c r="A753" s="543" t="s">
        <v>505</v>
      </c>
      <c r="B753" s="337" t="s">
        <v>59</v>
      </c>
      <c r="C753" s="2" t="s">
        <v>29</v>
      </c>
      <c r="D753" s="44" t="s">
        <v>32</v>
      </c>
      <c r="E753" s="254" t="s">
        <v>207</v>
      </c>
      <c r="F753" s="219" t="s">
        <v>10</v>
      </c>
      <c r="G753" s="220" t="s">
        <v>517</v>
      </c>
      <c r="H753" s="2" t="s">
        <v>16</v>
      </c>
      <c r="I753" s="400"/>
      <c r="J753" s="400"/>
      <c r="K753" s="400"/>
    </row>
    <row r="754" spans="1:11" ht="15.75" x14ac:dyDescent="0.25">
      <c r="A754" s="113" t="s">
        <v>33</v>
      </c>
      <c r="B754" s="19" t="s">
        <v>59</v>
      </c>
      <c r="C754" s="15" t="s">
        <v>35</v>
      </c>
      <c r="D754" s="15"/>
      <c r="E754" s="209"/>
      <c r="F754" s="210"/>
      <c r="G754" s="211"/>
      <c r="H754" s="15"/>
      <c r="I754" s="395">
        <f>SUM(I755+I805)</f>
        <v>17016836</v>
      </c>
      <c r="J754" s="395">
        <f>SUM(J755+J805)</f>
        <v>973531</v>
      </c>
      <c r="K754" s="395">
        <f>SUM(K755+K805)</f>
        <v>973531</v>
      </c>
    </row>
    <row r="755" spans="1:11" ht="15.75" x14ac:dyDescent="0.25">
      <c r="A755" s="109" t="s">
        <v>34</v>
      </c>
      <c r="B755" s="26" t="s">
        <v>59</v>
      </c>
      <c r="C755" s="22" t="s">
        <v>35</v>
      </c>
      <c r="D755" s="22" t="s">
        <v>10</v>
      </c>
      <c r="E755" s="212"/>
      <c r="F755" s="213"/>
      <c r="G755" s="214"/>
      <c r="H755" s="22"/>
      <c r="I755" s="396">
        <f>SUM(I756+I795+I800+I790)</f>
        <v>15704538</v>
      </c>
      <c r="J755" s="396">
        <f>SUM(J756+J795+J800+J790)</f>
        <v>0</v>
      </c>
      <c r="K755" s="396">
        <f>SUM(K756+K795+K800+K790)</f>
        <v>0</v>
      </c>
    </row>
    <row r="756" spans="1:11" ht="31.5" x14ac:dyDescent="0.25">
      <c r="A756" s="99" t="s">
        <v>139</v>
      </c>
      <c r="B756" s="30" t="s">
        <v>59</v>
      </c>
      <c r="C756" s="28" t="s">
        <v>35</v>
      </c>
      <c r="D756" s="28" t="s">
        <v>10</v>
      </c>
      <c r="E756" s="215" t="s">
        <v>209</v>
      </c>
      <c r="F756" s="216" t="s">
        <v>359</v>
      </c>
      <c r="G756" s="217" t="s">
        <v>360</v>
      </c>
      <c r="H756" s="31"/>
      <c r="I756" s="397">
        <f>SUM(I757,I775)</f>
        <v>15679338</v>
      </c>
      <c r="J756" s="397">
        <f>SUM(J757,J775)</f>
        <v>0</v>
      </c>
      <c r="K756" s="397">
        <f>SUM(K757,K775)</f>
        <v>0</v>
      </c>
    </row>
    <row r="757" spans="1:11" ht="48" customHeight="1" x14ac:dyDescent="0.25">
      <c r="A757" s="101" t="s">
        <v>145</v>
      </c>
      <c r="B757" s="337" t="s">
        <v>59</v>
      </c>
      <c r="C757" s="2" t="s">
        <v>35</v>
      </c>
      <c r="D757" s="2" t="s">
        <v>10</v>
      </c>
      <c r="E757" s="218" t="s">
        <v>212</v>
      </c>
      <c r="F757" s="219" t="s">
        <v>359</v>
      </c>
      <c r="G757" s="220" t="s">
        <v>360</v>
      </c>
      <c r="H757" s="2"/>
      <c r="I757" s="398">
        <f>SUM(I758+I772)</f>
        <v>9570622</v>
      </c>
      <c r="J757" s="398">
        <f t="shared" ref="J757:K757" si="284">SUM(J758+J772)</f>
        <v>0</v>
      </c>
      <c r="K757" s="398">
        <f t="shared" si="284"/>
        <v>0</v>
      </c>
    </row>
    <row r="758" spans="1:11" ht="31.5" x14ac:dyDescent="0.25">
      <c r="A758" s="101" t="s">
        <v>440</v>
      </c>
      <c r="B758" s="337" t="s">
        <v>59</v>
      </c>
      <c r="C758" s="2" t="s">
        <v>35</v>
      </c>
      <c r="D758" s="2" t="s">
        <v>10</v>
      </c>
      <c r="E758" s="218" t="s">
        <v>212</v>
      </c>
      <c r="F758" s="219" t="s">
        <v>10</v>
      </c>
      <c r="G758" s="220" t="s">
        <v>360</v>
      </c>
      <c r="H758" s="2"/>
      <c r="I758" s="398">
        <f>SUM(I759+I763+I765+I767+I769)</f>
        <v>9467550</v>
      </c>
      <c r="J758" s="398">
        <f t="shared" ref="J758:K758" si="285">SUM(J759+J763+J765+J767+J769)</f>
        <v>0</v>
      </c>
      <c r="K758" s="398">
        <f t="shared" si="285"/>
        <v>0</v>
      </c>
    </row>
    <row r="759" spans="1:11" s="608" customFormat="1" ht="63" x14ac:dyDescent="0.25">
      <c r="A759" s="610" t="s">
        <v>745</v>
      </c>
      <c r="B759" s="609" t="s">
        <v>59</v>
      </c>
      <c r="C759" s="2" t="s">
        <v>35</v>
      </c>
      <c r="D759" s="2" t="s">
        <v>10</v>
      </c>
      <c r="E759" s="218" t="s">
        <v>212</v>
      </c>
      <c r="F759" s="219" t="s">
        <v>10</v>
      </c>
      <c r="G759" s="220" t="s">
        <v>744</v>
      </c>
      <c r="H759" s="2"/>
      <c r="I759" s="398">
        <f>SUM(I760:I762)</f>
        <v>627823</v>
      </c>
      <c r="J759" s="398">
        <f t="shared" ref="J759:K759" si="286">SUM(J760:J762)</f>
        <v>0</v>
      </c>
      <c r="K759" s="398">
        <f t="shared" si="286"/>
        <v>0</v>
      </c>
    </row>
    <row r="760" spans="1:11" s="608" customFormat="1" ht="63" x14ac:dyDescent="0.25">
      <c r="A760" s="101" t="s">
        <v>75</v>
      </c>
      <c r="B760" s="609" t="s">
        <v>59</v>
      </c>
      <c r="C760" s="2" t="s">
        <v>35</v>
      </c>
      <c r="D760" s="2" t="s">
        <v>10</v>
      </c>
      <c r="E760" s="218" t="s">
        <v>212</v>
      </c>
      <c r="F760" s="219" t="s">
        <v>10</v>
      </c>
      <c r="G760" s="220" t="s">
        <v>744</v>
      </c>
      <c r="H760" s="2" t="s">
        <v>13</v>
      </c>
      <c r="I760" s="400">
        <v>505544</v>
      </c>
      <c r="J760" s="400"/>
      <c r="K760" s="400"/>
    </row>
    <row r="761" spans="1:11" s="608" customFormat="1" ht="31.5" hidden="1" x14ac:dyDescent="0.25">
      <c r="A761" s="543" t="s">
        <v>505</v>
      </c>
      <c r="B761" s="609" t="s">
        <v>59</v>
      </c>
      <c r="C761" s="2" t="s">
        <v>35</v>
      </c>
      <c r="D761" s="2" t="s">
        <v>10</v>
      </c>
      <c r="E761" s="218" t="s">
        <v>212</v>
      </c>
      <c r="F761" s="219" t="s">
        <v>10</v>
      </c>
      <c r="G761" s="220" t="s">
        <v>744</v>
      </c>
      <c r="H761" s="2" t="s">
        <v>16</v>
      </c>
      <c r="I761" s="400"/>
      <c r="J761" s="400"/>
      <c r="K761" s="400"/>
    </row>
    <row r="762" spans="1:11" s="608" customFormat="1" ht="15.75" x14ac:dyDescent="0.25">
      <c r="A762" s="61" t="s">
        <v>40</v>
      </c>
      <c r="B762" s="609" t="s">
        <v>59</v>
      </c>
      <c r="C762" s="2" t="s">
        <v>35</v>
      </c>
      <c r="D762" s="2" t="s">
        <v>10</v>
      </c>
      <c r="E762" s="218" t="s">
        <v>212</v>
      </c>
      <c r="F762" s="219" t="s">
        <v>10</v>
      </c>
      <c r="G762" s="220" t="s">
        <v>744</v>
      </c>
      <c r="H762" s="2" t="s">
        <v>39</v>
      </c>
      <c r="I762" s="400">
        <v>122279</v>
      </c>
      <c r="J762" s="400"/>
      <c r="K762" s="400"/>
    </row>
    <row r="763" spans="1:11" s="653" customFormat="1" ht="31.5" x14ac:dyDescent="0.25">
      <c r="A763" s="61" t="s">
        <v>852</v>
      </c>
      <c r="B763" s="654" t="s">
        <v>59</v>
      </c>
      <c r="C763" s="2" t="s">
        <v>35</v>
      </c>
      <c r="D763" s="2" t="s">
        <v>10</v>
      </c>
      <c r="E763" s="218" t="s">
        <v>212</v>
      </c>
      <c r="F763" s="219" t="s">
        <v>10</v>
      </c>
      <c r="G763" s="220" t="s">
        <v>851</v>
      </c>
      <c r="H763" s="2"/>
      <c r="I763" s="398">
        <f>SUM(I764)</f>
        <v>853921</v>
      </c>
      <c r="J763" s="398">
        <f t="shared" ref="J763:K763" si="287">SUM(J764)</f>
        <v>0</v>
      </c>
      <c r="K763" s="398">
        <f t="shared" si="287"/>
        <v>0</v>
      </c>
    </row>
    <row r="764" spans="1:11" s="653" customFormat="1" ht="63" x14ac:dyDescent="0.25">
      <c r="A764" s="101" t="s">
        <v>75</v>
      </c>
      <c r="B764" s="654" t="s">
        <v>59</v>
      </c>
      <c r="C764" s="2" t="s">
        <v>35</v>
      </c>
      <c r="D764" s="2" t="s">
        <v>10</v>
      </c>
      <c r="E764" s="218" t="s">
        <v>212</v>
      </c>
      <c r="F764" s="219" t="s">
        <v>10</v>
      </c>
      <c r="G764" s="220" t="s">
        <v>851</v>
      </c>
      <c r="H764" s="2" t="s">
        <v>13</v>
      </c>
      <c r="I764" s="400">
        <v>853921</v>
      </c>
      <c r="J764" s="400"/>
      <c r="K764" s="400"/>
    </row>
    <row r="765" spans="1:11" ht="47.25" x14ac:dyDescent="0.25">
      <c r="A765" s="101" t="s">
        <v>558</v>
      </c>
      <c r="B765" s="337" t="s">
        <v>59</v>
      </c>
      <c r="C765" s="2" t="s">
        <v>35</v>
      </c>
      <c r="D765" s="2" t="s">
        <v>10</v>
      </c>
      <c r="E765" s="218" t="s">
        <v>212</v>
      </c>
      <c r="F765" s="219" t="s">
        <v>10</v>
      </c>
      <c r="G765" s="220" t="s">
        <v>557</v>
      </c>
      <c r="H765" s="2"/>
      <c r="I765" s="398">
        <f>SUM(I766)</f>
        <v>854000</v>
      </c>
      <c r="J765" s="398">
        <f t="shared" ref="J765:K765" si="288">SUM(J766)</f>
        <v>0</v>
      </c>
      <c r="K765" s="398">
        <f t="shared" si="288"/>
        <v>0</v>
      </c>
    </row>
    <row r="766" spans="1:11" ht="31.5" x14ac:dyDescent="0.25">
      <c r="A766" s="543" t="s">
        <v>505</v>
      </c>
      <c r="B766" s="337" t="s">
        <v>59</v>
      </c>
      <c r="C766" s="2" t="s">
        <v>35</v>
      </c>
      <c r="D766" s="2" t="s">
        <v>10</v>
      </c>
      <c r="E766" s="218" t="s">
        <v>212</v>
      </c>
      <c r="F766" s="219" t="s">
        <v>10</v>
      </c>
      <c r="G766" s="220" t="s">
        <v>557</v>
      </c>
      <c r="H766" s="2" t="s">
        <v>16</v>
      </c>
      <c r="I766" s="400">
        <v>854000</v>
      </c>
      <c r="J766" s="400"/>
      <c r="K766" s="400"/>
    </row>
    <row r="767" spans="1:11" s="653" customFormat="1" ht="31.5" x14ac:dyDescent="0.25">
      <c r="A767" s="655" t="s">
        <v>854</v>
      </c>
      <c r="B767" s="654" t="s">
        <v>59</v>
      </c>
      <c r="C767" s="2" t="s">
        <v>35</v>
      </c>
      <c r="D767" s="2" t="s">
        <v>10</v>
      </c>
      <c r="E767" s="218" t="s">
        <v>212</v>
      </c>
      <c r="F767" s="219" t="s">
        <v>10</v>
      </c>
      <c r="G767" s="220" t="s">
        <v>853</v>
      </c>
      <c r="H767" s="2"/>
      <c r="I767" s="398">
        <f>SUM(I768)</f>
        <v>6389469</v>
      </c>
      <c r="J767" s="398">
        <f t="shared" ref="J767:K767" si="289">SUM(J768)</f>
        <v>0</v>
      </c>
      <c r="K767" s="398">
        <f t="shared" si="289"/>
        <v>0</v>
      </c>
    </row>
    <row r="768" spans="1:11" ht="63" x14ac:dyDescent="0.25">
      <c r="A768" s="101" t="s">
        <v>75</v>
      </c>
      <c r="B768" s="337" t="s">
        <v>59</v>
      </c>
      <c r="C768" s="2" t="s">
        <v>35</v>
      </c>
      <c r="D768" s="2" t="s">
        <v>10</v>
      </c>
      <c r="E768" s="218" t="s">
        <v>212</v>
      </c>
      <c r="F768" s="219" t="s">
        <v>10</v>
      </c>
      <c r="G768" s="220" t="s">
        <v>853</v>
      </c>
      <c r="H768" s="2" t="s">
        <v>13</v>
      </c>
      <c r="I768" s="400">
        <v>6389469</v>
      </c>
      <c r="J768" s="400"/>
      <c r="K768" s="400"/>
    </row>
    <row r="769" spans="1:11" ht="31.5" x14ac:dyDescent="0.25">
      <c r="A769" s="61" t="s">
        <v>83</v>
      </c>
      <c r="B769" s="337" t="s">
        <v>59</v>
      </c>
      <c r="C769" s="2" t="s">
        <v>35</v>
      </c>
      <c r="D769" s="2" t="s">
        <v>10</v>
      </c>
      <c r="E769" s="218" t="s">
        <v>212</v>
      </c>
      <c r="F769" s="219" t="s">
        <v>10</v>
      </c>
      <c r="G769" s="220" t="s">
        <v>391</v>
      </c>
      <c r="H769" s="2"/>
      <c r="I769" s="398">
        <f>SUM(I770:I771)</f>
        <v>742337</v>
      </c>
      <c r="J769" s="398">
        <f t="shared" ref="J769:K769" si="290">SUM(J770:J771)</f>
        <v>0</v>
      </c>
      <c r="K769" s="398">
        <f t="shared" si="290"/>
        <v>0</v>
      </c>
    </row>
    <row r="770" spans="1:11" ht="31.5" x14ac:dyDescent="0.25">
      <c r="A770" s="543" t="s">
        <v>505</v>
      </c>
      <c r="B770" s="6" t="s">
        <v>59</v>
      </c>
      <c r="C770" s="2" t="s">
        <v>35</v>
      </c>
      <c r="D770" s="2" t="s">
        <v>10</v>
      </c>
      <c r="E770" s="218" t="s">
        <v>212</v>
      </c>
      <c r="F770" s="219" t="s">
        <v>10</v>
      </c>
      <c r="G770" s="220" t="s">
        <v>391</v>
      </c>
      <c r="H770" s="2" t="s">
        <v>16</v>
      </c>
      <c r="I770" s="400">
        <v>726870</v>
      </c>
      <c r="J770" s="400"/>
      <c r="K770" s="400"/>
    </row>
    <row r="771" spans="1:11" ht="15.75" x14ac:dyDescent="0.25">
      <c r="A771" s="61" t="s">
        <v>18</v>
      </c>
      <c r="B771" s="337" t="s">
        <v>59</v>
      </c>
      <c r="C771" s="2" t="s">
        <v>35</v>
      </c>
      <c r="D771" s="2" t="s">
        <v>10</v>
      </c>
      <c r="E771" s="218" t="s">
        <v>212</v>
      </c>
      <c r="F771" s="219" t="s">
        <v>10</v>
      </c>
      <c r="G771" s="220" t="s">
        <v>391</v>
      </c>
      <c r="H771" s="2" t="s">
        <v>17</v>
      </c>
      <c r="I771" s="400">
        <v>15467</v>
      </c>
      <c r="J771" s="400"/>
      <c r="K771" s="400"/>
    </row>
    <row r="772" spans="1:11" s="667" customFormat="1" ht="15.75" x14ac:dyDescent="0.25">
      <c r="A772" s="61" t="s">
        <v>873</v>
      </c>
      <c r="B772" s="668" t="s">
        <v>59</v>
      </c>
      <c r="C772" s="2" t="s">
        <v>35</v>
      </c>
      <c r="D772" s="2" t="s">
        <v>10</v>
      </c>
      <c r="E772" s="218" t="s">
        <v>212</v>
      </c>
      <c r="F772" s="219" t="s">
        <v>877</v>
      </c>
      <c r="G772" s="266" t="s">
        <v>360</v>
      </c>
      <c r="H772" s="2"/>
      <c r="I772" s="398">
        <f>SUM(I773)</f>
        <v>103072</v>
      </c>
      <c r="J772" s="398">
        <f t="shared" ref="J772:K772" si="291">SUM(J773)</f>
        <v>0</v>
      </c>
      <c r="K772" s="398">
        <f t="shared" si="291"/>
        <v>0</v>
      </c>
    </row>
    <row r="773" spans="1:11" ht="31.5" x14ac:dyDescent="0.25">
      <c r="A773" s="669" t="s">
        <v>878</v>
      </c>
      <c r="B773" s="337" t="s">
        <v>59</v>
      </c>
      <c r="C773" s="2" t="s">
        <v>35</v>
      </c>
      <c r="D773" s="2" t="s">
        <v>10</v>
      </c>
      <c r="E773" s="218" t="s">
        <v>212</v>
      </c>
      <c r="F773" s="219" t="s">
        <v>877</v>
      </c>
      <c r="G773" s="220" t="s">
        <v>872</v>
      </c>
      <c r="H773" s="2"/>
      <c r="I773" s="398">
        <f>SUM(I774)</f>
        <v>103072</v>
      </c>
      <c r="J773" s="398">
        <f t="shared" ref="J773:K773" si="292">SUM(J774)</f>
        <v>0</v>
      </c>
      <c r="K773" s="398">
        <f t="shared" si="292"/>
        <v>0</v>
      </c>
    </row>
    <row r="774" spans="1:11" ht="31.5" x14ac:dyDescent="0.25">
      <c r="A774" s="543" t="s">
        <v>505</v>
      </c>
      <c r="B774" s="337" t="s">
        <v>59</v>
      </c>
      <c r="C774" s="2" t="s">
        <v>35</v>
      </c>
      <c r="D774" s="2" t="s">
        <v>10</v>
      </c>
      <c r="E774" s="218" t="s">
        <v>212</v>
      </c>
      <c r="F774" s="219" t="s">
        <v>877</v>
      </c>
      <c r="G774" s="220" t="s">
        <v>872</v>
      </c>
      <c r="H774" s="2" t="s">
        <v>16</v>
      </c>
      <c r="I774" s="400">
        <v>103072</v>
      </c>
      <c r="J774" s="400"/>
      <c r="K774" s="400"/>
    </row>
    <row r="775" spans="1:11" ht="48" customHeight="1" x14ac:dyDescent="0.25">
      <c r="A775" s="61" t="s">
        <v>146</v>
      </c>
      <c r="B775" s="337" t="s">
        <v>59</v>
      </c>
      <c r="C775" s="2" t="s">
        <v>35</v>
      </c>
      <c r="D775" s="2" t="s">
        <v>10</v>
      </c>
      <c r="E775" s="218" t="s">
        <v>441</v>
      </c>
      <c r="F775" s="219" t="s">
        <v>359</v>
      </c>
      <c r="G775" s="220" t="s">
        <v>360</v>
      </c>
      <c r="H775" s="2"/>
      <c r="I775" s="398">
        <f>SUM(I776)</f>
        <v>6108716</v>
      </c>
      <c r="J775" s="398">
        <f t="shared" ref="J775:K775" si="293">SUM(J776)</f>
        <v>0</v>
      </c>
      <c r="K775" s="398">
        <f t="shared" si="293"/>
        <v>0</v>
      </c>
    </row>
    <row r="776" spans="1:11" ht="15.75" x14ac:dyDescent="0.25">
      <c r="A776" s="61" t="s">
        <v>442</v>
      </c>
      <c r="B776" s="337" t="s">
        <v>59</v>
      </c>
      <c r="C776" s="2" t="s">
        <v>35</v>
      </c>
      <c r="D776" s="2" t="s">
        <v>10</v>
      </c>
      <c r="E776" s="218" t="s">
        <v>213</v>
      </c>
      <c r="F776" s="219" t="s">
        <v>10</v>
      </c>
      <c r="G776" s="220" t="s">
        <v>360</v>
      </c>
      <c r="H776" s="2"/>
      <c r="I776" s="398">
        <f>SUM(I787+I781+I777+I783+I785)</f>
        <v>6108716</v>
      </c>
      <c r="J776" s="398">
        <f t="shared" ref="J776:K776" si="294">SUM(J787+J781+J777+J783+J785)</f>
        <v>0</v>
      </c>
      <c r="K776" s="398">
        <f t="shared" si="294"/>
        <v>0</v>
      </c>
    </row>
    <row r="777" spans="1:11" s="608" customFormat="1" ht="63" x14ac:dyDescent="0.25">
      <c r="A777" s="610" t="s">
        <v>745</v>
      </c>
      <c r="B777" s="609" t="s">
        <v>59</v>
      </c>
      <c r="C777" s="2" t="s">
        <v>35</v>
      </c>
      <c r="D777" s="2" t="s">
        <v>10</v>
      </c>
      <c r="E777" s="218" t="s">
        <v>213</v>
      </c>
      <c r="F777" s="219" t="s">
        <v>10</v>
      </c>
      <c r="G777" s="220" t="s">
        <v>744</v>
      </c>
      <c r="H777" s="2"/>
      <c r="I777" s="398">
        <f>SUM(I778:I780)</f>
        <v>364177</v>
      </c>
      <c r="J777" s="398">
        <f t="shared" ref="J777:K777" si="295">SUM(J778:J780)</f>
        <v>0</v>
      </c>
      <c r="K777" s="398">
        <f t="shared" si="295"/>
        <v>0</v>
      </c>
    </row>
    <row r="778" spans="1:11" s="608" customFormat="1" ht="63" x14ac:dyDescent="0.25">
      <c r="A778" s="101" t="s">
        <v>75</v>
      </c>
      <c r="B778" s="609" t="s">
        <v>59</v>
      </c>
      <c r="C778" s="2" t="s">
        <v>35</v>
      </c>
      <c r="D778" s="2" t="s">
        <v>10</v>
      </c>
      <c r="E778" s="218" t="s">
        <v>213</v>
      </c>
      <c r="F778" s="219" t="s">
        <v>10</v>
      </c>
      <c r="G778" s="220" t="s">
        <v>744</v>
      </c>
      <c r="H778" s="2" t="s">
        <v>13</v>
      </c>
      <c r="I778" s="400">
        <v>276177</v>
      </c>
      <c r="J778" s="400"/>
      <c r="K778" s="400"/>
    </row>
    <row r="779" spans="1:11" s="608" customFormat="1" ht="31.5" hidden="1" x14ac:dyDescent="0.25">
      <c r="A779" s="543" t="s">
        <v>505</v>
      </c>
      <c r="B779" s="609" t="s">
        <v>59</v>
      </c>
      <c r="C779" s="2" t="s">
        <v>35</v>
      </c>
      <c r="D779" s="2" t="s">
        <v>10</v>
      </c>
      <c r="E779" s="218" t="s">
        <v>213</v>
      </c>
      <c r="F779" s="219" t="s">
        <v>10</v>
      </c>
      <c r="G779" s="220" t="s">
        <v>744</v>
      </c>
      <c r="H779" s="2" t="s">
        <v>16</v>
      </c>
      <c r="I779" s="400"/>
      <c r="J779" s="400"/>
      <c r="K779" s="400"/>
    </row>
    <row r="780" spans="1:11" s="608" customFormat="1" ht="15.75" x14ac:dyDescent="0.25">
      <c r="A780" s="61" t="s">
        <v>40</v>
      </c>
      <c r="B780" s="609" t="s">
        <v>59</v>
      </c>
      <c r="C780" s="2" t="s">
        <v>35</v>
      </c>
      <c r="D780" s="2" t="s">
        <v>10</v>
      </c>
      <c r="E780" s="218" t="s">
        <v>213</v>
      </c>
      <c r="F780" s="219" t="s">
        <v>10</v>
      </c>
      <c r="G780" s="220" t="s">
        <v>744</v>
      </c>
      <c r="H780" s="2" t="s">
        <v>39</v>
      </c>
      <c r="I780" s="400">
        <v>88000</v>
      </c>
      <c r="J780" s="400"/>
      <c r="K780" s="400"/>
    </row>
    <row r="781" spans="1:11" s="592" customFormat="1" ht="31.5" hidden="1" x14ac:dyDescent="0.25">
      <c r="A781" s="546" t="s">
        <v>728</v>
      </c>
      <c r="B781" s="593" t="s">
        <v>59</v>
      </c>
      <c r="C781" s="2" t="s">
        <v>35</v>
      </c>
      <c r="D781" s="2" t="s">
        <v>10</v>
      </c>
      <c r="E781" s="218" t="s">
        <v>213</v>
      </c>
      <c r="F781" s="219" t="s">
        <v>10</v>
      </c>
      <c r="G781" s="220" t="s">
        <v>729</v>
      </c>
      <c r="H781" s="2"/>
      <c r="I781" s="398">
        <f>SUM(I782)</f>
        <v>0</v>
      </c>
      <c r="J781" s="398">
        <f t="shared" ref="J781:K781" si="296">SUM(J782)</f>
        <v>0</v>
      </c>
      <c r="K781" s="398">
        <f t="shared" si="296"/>
        <v>0</v>
      </c>
    </row>
    <row r="782" spans="1:11" s="592" customFormat="1" ht="31.5" hidden="1" x14ac:dyDescent="0.25">
      <c r="A782" s="543" t="s">
        <v>505</v>
      </c>
      <c r="B782" s="593" t="s">
        <v>59</v>
      </c>
      <c r="C782" s="2" t="s">
        <v>35</v>
      </c>
      <c r="D782" s="2" t="s">
        <v>10</v>
      </c>
      <c r="E782" s="218" t="s">
        <v>213</v>
      </c>
      <c r="F782" s="219" t="s">
        <v>10</v>
      </c>
      <c r="G782" s="220" t="s">
        <v>729</v>
      </c>
      <c r="H782" s="2" t="s">
        <v>16</v>
      </c>
      <c r="I782" s="400"/>
      <c r="J782" s="400"/>
      <c r="K782" s="400"/>
    </row>
    <row r="783" spans="1:11" s="653" customFormat="1" ht="31.5" x14ac:dyDescent="0.25">
      <c r="A783" s="61" t="s">
        <v>852</v>
      </c>
      <c r="B783" s="654" t="s">
        <v>59</v>
      </c>
      <c r="C783" s="2" t="s">
        <v>35</v>
      </c>
      <c r="D783" s="2" t="s">
        <v>10</v>
      </c>
      <c r="E783" s="218" t="s">
        <v>213</v>
      </c>
      <c r="F783" s="219" t="s">
        <v>10</v>
      </c>
      <c r="G783" s="220" t="s">
        <v>851</v>
      </c>
      <c r="H783" s="2"/>
      <c r="I783" s="398">
        <f>SUM(I784)</f>
        <v>854663</v>
      </c>
      <c r="J783" s="398">
        <f t="shared" ref="J783:K783" si="297">SUM(J784)</f>
        <v>0</v>
      </c>
      <c r="K783" s="398">
        <f t="shared" si="297"/>
        <v>0</v>
      </c>
    </row>
    <row r="784" spans="1:11" s="653" customFormat="1" ht="63" x14ac:dyDescent="0.25">
      <c r="A784" s="101" t="s">
        <v>75</v>
      </c>
      <c r="B784" s="654" t="s">
        <v>59</v>
      </c>
      <c r="C784" s="2" t="s">
        <v>35</v>
      </c>
      <c r="D784" s="2" t="s">
        <v>10</v>
      </c>
      <c r="E784" s="218" t="s">
        <v>213</v>
      </c>
      <c r="F784" s="219" t="s">
        <v>10</v>
      </c>
      <c r="G784" s="220" t="s">
        <v>851</v>
      </c>
      <c r="H784" s="2" t="s">
        <v>13</v>
      </c>
      <c r="I784" s="400">
        <v>854663</v>
      </c>
      <c r="J784" s="400"/>
      <c r="K784" s="400"/>
    </row>
    <row r="785" spans="1:11" s="653" customFormat="1" ht="31.5" x14ac:dyDescent="0.25">
      <c r="A785" s="655" t="s">
        <v>854</v>
      </c>
      <c r="B785" s="654" t="s">
        <v>59</v>
      </c>
      <c r="C785" s="2" t="s">
        <v>35</v>
      </c>
      <c r="D785" s="2" t="s">
        <v>10</v>
      </c>
      <c r="E785" s="218" t="s">
        <v>213</v>
      </c>
      <c r="F785" s="219" t="s">
        <v>10</v>
      </c>
      <c r="G785" s="220" t="s">
        <v>853</v>
      </c>
      <c r="H785" s="2"/>
      <c r="I785" s="398">
        <f>SUM(I786)</f>
        <v>4443691</v>
      </c>
      <c r="J785" s="398">
        <f t="shared" ref="J785:K785" si="298">SUM(J786)</f>
        <v>0</v>
      </c>
      <c r="K785" s="398">
        <f t="shared" si="298"/>
        <v>0</v>
      </c>
    </row>
    <row r="786" spans="1:11" ht="63" x14ac:dyDescent="0.25">
      <c r="A786" s="101" t="s">
        <v>75</v>
      </c>
      <c r="B786" s="337" t="s">
        <v>59</v>
      </c>
      <c r="C786" s="2" t="s">
        <v>35</v>
      </c>
      <c r="D786" s="2" t="s">
        <v>10</v>
      </c>
      <c r="E786" s="218" t="s">
        <v>213</v>
      </c>
      <c r="F786" s="219" t="s">
        <v>10</v>
      </c>
      <c r="G786" s="220" t="s">
        <v>853</v>
      </c>
      <c r="H786" s="2" t="s">
        <v>13</v>
      </c>
      <c r="I786" s="400">
        <v>4443691</v>
      </c>
      <c r="J786" s="400"/>
      <c r="K786" s="400"/>
    </row>
    <row r="787" spans="1:11" ht="31.5" x14ac:dyDescent="0.25">
      <c r="A787" s="61" t="s">
        <v>83</v>
      </c>
      <c r="B787" s="337" t="s">
        <v>59</v>
      </c>
      <c r="C787" s="2" t="s">
        <v>35</v>
      </c>
      <c r="D787" s="2" t="s">
        <v>10</v>
      </c>
      <c r="E787" s="218" t="s">
        <v>213</v>
      </c>
      <c r="F787" s="219" t="s">
        <v>10</v>
      </c>
      <c r="G787" s="220" t="s">
        <v>391</v>
      </c>
      <c r="H787" s="2"/>
      <c r="I787" s="398">
        <f>SUM(I788:I789)</f>
        <v>446185</v>
      </c>
      <c r="J787" s="398">
        <f t="shared" ref="J787:K787" si="299">SUM(J788:J789)</f>
        <v>0</v>
      </c>
      <c r="K787" s="398">
        <f t="shared" si="299"/>
        <v>0</v>
      </c>
    </row>
    <row r="788" spans="1:11" ht="31.5" x14ac:dyDescent="0.25">
      <c r="A788" s="543" t="s">
        <v>505</v>
      </c>
      <c r="B788" s="6" t="s">
        <v>59</v>
      </c>
      <c r="C788" s="2" t="s">
        <v>35</v>
      </c>
      <c r="D788" s="2" t="s">
        <v>10</v>
      </c>
      <c r="E788" s="218" t="s">
        <v>213</v>
      </c>
      <c r="F788" s="219" t="s">
        <v>10</v>
      </c>
      <c r="G788" s="220" t="s">
        <v>391</v>
      </c>
      <c r="H788" s="2" t="s">
        <v>16</v>
      </c>
      <c r="I788" s="400">
        <v>444959</v>
      </c>
      <c r="J788" s="400"/>
      <c r="K788" s="400"/>
    </row>
    <row r="789" spans="1:11" ht="15.75" x14ac:dyDescent="0.25">
      <c r="A789" s="61" t="s">
        <v>18</v>
      </c>
      <c r="B789" s="337" t="s">
        <v>59</v>
      </c>
      <c r="C789" s="2" t="s">
        <v>35</v>
      </c>
      <c r="D789" s="2" t="s">
        <v>10</v>
      </c>
      <c r="E789" s="218" t="s">
        <v>213</v>
      </c>
      <c r="F789" s="219" t="s">
        <v>10</v>
      </c>
      <c r="G789" s="220" t="s">
        <v>391</v>
      </c>
      <c r="H789" s="2" t="s">
        <v>17</v>
      </c>
      <c r="I789" s="400">
        <v>1226</v>
      </c>
      <c r="J789" s="400"/>
      <c r="K789" s="400"/>
    </row>
    <row r="790" spans="1:11" s="64" customFormat="1" ht="47.25" hidden="1" x14ac:dyDescent="0.25">
      <c r="A790" s="102" t="s">
        <v>105</v>
      </c>
      <c r="B790" s="30" t="s">
        <v>59</v>
      </c>
      <c r="C790" s="28" t="s">
        <v>35</v>
      </c>
      <c r="D790" s="28" t="s">
        <v>10</v>
      </c>
      <c r="E790" s="215" t="s">
        <v>374</v>
      </c>
      <c r="F790" s="216" t="s">
        <v>359</v>
      </c>
      <c r="G790" s="217" t="s">
        <v>360</v>
      </c>
      <c r="H790" s="28"/>
      <c r="I790" s="397">
        <f>SUM(I791)</f>
        <v>0</v>
      </c>
      <c r="J790" s="397">
        <f t="shared" ref="J790:K793" si="300">SUM(J791)</f>
        <v>0</v>
      </c>
      <c r="K790" s="397">
        <f t="shared" si="300"/>
        <v>0</v>
      </c>
    </row>
    <row r="791" spans="1:11" s="64" customFormat="1" ht="63" hidden="1" x14ac:dyDescent="0.25">
      <c r="A791" s="103" t="s">
        <v>137</v>
      </c>
      <c r="B791" s="53" t="s">
        <v>59</v>
      </c>
      <c r="C791" s="35" t="s">
        <v>35</v>
      </c>
      <c r="D791" s="44" t="s">
        <v>10</v>
      </c>
      <c r="E791" s="254" t="s">
        <v>206</v>
      </c>
      <c r="F791" s="255" t="s">
        <v>359</v>
      </c>
      <c r="G791" s="256" t="s">
        <v>360</v>
      </c>
      <c r="H791" s="71"/>
      <c r="I791" s="401">
        <f>SUM(I792)</f>
        <v>0</v>
      </c>
      <c r="J791" s="401">
        <f t="shared" si="300"/>
        <v>0</v>
      </c>
      <c r="K791" s="401">
        <f t="shared" si="300"/>
        <v>0</v>
      </c>
    </row>
    <row r="792" spans="1:11" s="64" customFormat="1" ht="31.5" hidden="1" x14ac:dyDescent="0.25">
      <c r="A792" s="103" t="s">
        <v>429</v>
      </c>
      <c r="B792" s="53" t="s">
        <v>59</v>
      </c>
      <c r="C792" s="35" t="s">
        <v>35</v>
      </c>
      <c r="D792" s="44" t="s">
        <v>10</v>
      </c>
      <c r="E792" s="254" t="s">
        <v>206</v>
      </c>
      <c r="F792" s="255" t="s">
        <v>10</v>
      </c>
      <c r="G792" s="256" t="s">
        <v>360</v>
      </c>
      <c r="H792" s="71"/>
      <c r="I792" s="401">
        <f>SUM(I793)</f>
        <v>0</v>
      </c>
      <c r="J792" s="401">
        <f t="shared" si="300"/>
        <v>0</v>
      </c>
      <c r="K792" s="401">
        <f t="shared" si="300"/>
        <v>0</v>
      </c>
    </row>
    <row r="793" spans="1:11" s="37" customFormat="1" ht="31.5" hidden="1" x14ac:dyDescent="0.25">
      <c r="A793" s="104" t="s">
        <v>138</v>
      </c>
      <c r="B793" s="281" t="s">
        <v>59</v>
      </c>
      <c r="C793" s="35" t="s">
        <v>35</v>
      </c>
      <c r="D793" s="44" t="s">
        <v>10</v>
      </c>
      <c r="E793" s="254" t="s">
        <v>206</v>
      </c>
      <c r="F793" s="255" t="s">
        <v>10</v>
      </c>
      <c r="G793" s="256" t="s">
        <v>430</v>
      </c>
      <c r="H793" s="71"/>
      <c r="I793" s="401">
        <f>SUM(I794)</f>
        <v>0</v>
      </c>
      <c r="J793" s="401">
        <f t="shared" si="300"/>
        <v>0</v>
      </c>
      <c r="K793" s="401">
        <f t="shared" si="300"/>
        <v>0</v>
      </c>
    </row>
    <row r="794" spans="1:11" s="37" customFormat="1" ht="31.5" hidden="1" x14ac:dyDescent="0.25">
      <c r="A794" s="548" t="s">
        <v>505</v>
      </c>
      <c r="B794" s="281" t="s">
        <v>59</v>
      </c>
      <c r="C794" s="44" t="s">
        <v>35</v>
      </c>
      <c r="D794" s="44" t="s">
        <v>10</v>
      </c>
      <c r="E794" s="254" t="s">
        <v>206</v>
      </c>
      <c r="F794" s="255" t="s">
        <v>10</v>
      </c>
      <c r="G794" s="256" t="s">
        <v>430</v>
      </c>
      <c r="H794" s="71" t="s">
        <v>16</v>
      </c>
      <c r="I794" s="402"/>
      <c r="J794" s="402"/>
      <c r="K794" s="402"/>
    </row>
    <row r="795" spans="1:11" s="37" customFormat="1" ht="78.75" x14ac:dyDescent="0.25">
      <c r="A795" s="102" t="s">
        <v>794</v>
      </c>
      <c r="B795" s="30" t="s">
        <v>59</v>
      </c>
      <c r="C795" s="28" t="s">
        <v>35</v>
      </c>
      <c r="D795" s="42" t="s">
        <v>10</v>
      </c>
      <c r="E795" s="227" t="s">
        <v>187</v>
      </c>
      <c r="F795" s="228" t="s">
        <v>359</v>
      </c>
      <c r="G795" s="229" t="s">
        <v>360</v>
      </c>
      <c r="H795" s="28"/>
      <c r="I795" s="397">
        <f>SUM(I796)</f>
        <v>25200</v>
      </c>
      <c r="J795" s="397">
        <f t="shared" ref="J795:K798" si="301">SUM(J796)</f>
        <v>0</v>
      </c>
      <c r="K795" s="397">
        <f t="shared" si="301"/>
        <v>0</v>
      </c>
    </row>
    <row r="796" spans="1:11" s="37" customFormat="1" ht="111" customHeight="1" x14ac:dyDescent="0.25">
      <c r="A796" s="103" t="s">
        <v>855</v>
      </c>
      <c r="B796" s="53" t="s">
        <v>59</v>
      </c>
      <c r="C796" s="2" t="s">
        <v>35</v>
      </c>
      <c r="D796" s="35" t="s">
        <v>10</v>
      </c>
      <c r="E796" s="257" t="s">
        <v>189</v>
      </c>
      <c r="F796" s="258" t="s">
        <v>359</v>
      </c>
      <c r="G796" s="259" t="s">
        <v>360</v>
      </c>
      <c r="H796" s="2"/>
      <c r="I796" s="398">
        <f>SUM(I797)</f>
        <v>25200</v>
      </c>
      <c r="J796" s="398">
        <f t="shared" si="301"/>
        <v>0</v>
      </c>
      <c r="K796" s="398">
        <f t="shared" si="301"/>
        <v>0</v>
      </c>
    </row>
    <row r="797" spans="1:11" s="37" customFormat="1" ht="47.25" x14ac:dyDescent="0.25">
      <c r="A797" s="103" t="s">
        <v>379</v>
      </c>
      <c r="B797" s="53" t="s">
        <v>59</v>
      </c>
      <c r="C797" s="2" t="s">
        <v>35</v>
      </c>
      <c r="D797" s="35" t="s">
        <v>10</v>
      </c>
      <c r="E797" s="257" t="s">
        <v>189</v>
      </c>
      <c r="F797" s="258" t="s">
        <v>10</v>
      </c>
      <c r="G797" s="259" t="s">
        <v>360</v>
      </c>
      <c r="H797" s="2"/>
      <c r="I797" s="398">
        <f>SUM(I798)</f>
        <v>25200</v>
      </c>
      <c r="J797" s="398">
        <f t="shared" si="301"/>
        <v>0</v>
      </c>
      <c r="K797" s="398">
        <f t="shared" si="301"/>
        <v>0</v>
      </c>
    </row>
    <row r="798" spans="1:11" s="37" customFormat="1" ht="31.5" x14ac:dyDescent="0.25">
      <c r="A798" s="61" t="s">
        <v>92</v>
      </c>
      <c r="B798" s="337" t="s">
        <v>59</v>
      </c>
      <c r="C798" s="2" t="s">
        <v>35</v>
      </c>
      <c r="D798" s="35" t="s">
        <v>10</v>
      </c>
      <c r="E798" s="257" t="s">
        <v>189</v>
      </c>
      <c r="F798" s="258" t="s">
        <v>10</v>
      </c>
      <c r="G798" s="259" t="s">
        <v>380</v>
      </c>
      <c r="H798" s="2"/>
      <c r="I798" s="398">
        <f>SUM(I799)</f>
        <v>25200</v>
      </c>
      <c r="J798" s="398">
        <f t="shared" si="301"/>
        <v>0</v>
      </c>
      <c r="K798" s="398">
        <f t="shared" si="301"/>
        <v>0</v>
      </c>
    </row>
    <row r="799" spans="1:11" s="37" customFormat="1" ht="31.5" x14ac:dyDescent="0.25">
      <c r="A799" s="543" t="s">
        <v>505</v>
      </c>
      <c r="B799" s="6" t="s">
        <v>59</v>
      </c>
      <c r="C799" s="2" t="s">
        <v>35</v>
      </c>
      <c r="D799" s="35" t="s">
        <v>10</v>
      </c>
      <c r="E799" s="257" t="s">
        <v>189</v>
      </c>
      <c r="F799" s="258" t="s">
        <v>10</v>
      </c>
      <c r="G799" s="259" t="s">
        <v>380</v>
      </c>
      <c r="H799" s="2" t="s">
        <v>16</v>
      </c>
      <c r="I799" s="399">
        <v>25200</v>
      </c>
      <c r="J799" s="399"/>
      <c r="K799" s="399"/>
    </row>
    <row r="800" spans="1:11" s="64" customFormat="1" ht="31.5" hidden="1" x14ac:dyDescent="0.25">
      <c r="A800" s="99" t="s">
        <v>125</v>
      </c>
      <c r="B800" s="30" t="s">
        <v>59</v>
      </c>
      <c r="C800" s="28" t="s">
        <v>35</v>
      </c>
      <c r="D800" s="28" t="s">
        <v>10</v>
      </c>
      <c r="E800" s="215" t="s">
        <v>192</v>
      </c>
      <c r="F800" s="216" t="s">
        <v>359</v>
      </c>
      <c r="G800" s="217" t="s">
        <v>360</v>
      </c>
      <c r="H800" s="31"/>
      <c r="I800" s="397">
        <f>SUM(I801)</f>
        <v>0</v>
      </c>
      <c r="J800" s="397">
        <f t="shared" ref="J800:K801" si="302">SUM(J801)</f>
        <v>0</v>
      </c>
      <c r="K800" s="397">
        <f t="shared" si="302"/>
        <v>0</v>
      </c>
    </row>
    <row r="801" spans="1:11" s="64" customFormat="1" ht="63" hidden="1" x14ac:dyDescent="0.25">
      <c r="A801" s="101" t="s">
        <v>147</v>
      </c>
      <c r="B801" s="337" t="s">
        <v>59</v>
      </c>
      <c r="C801" s="2" t="s">
        <v>35</v>
      </c>
      <c r="D801" s="2" t="s">
        <v>10</v>
      </c>
      <c r="E801" s="218" t="s">
        <v>214</v>
      </c>
      <c r="F801" s="219" t="s">
        <v>359</v>
      </c>
      <c r="G801" s="220" t="s">
        <v>360</v>
      </c>
      <c r="H801" s="2"/>
      <c r="I801" s="398">
        <f>SUM(I802)</f>
        <v>0</v>
      </c>
      <c r="J801" s="398">
        <f t="shared" si="302"/>
        <v>0</v>
      </c>
      <c r="K801" s="398">
        <f t="shared" si="302"/>
        <v>0</v>
      </c>
    </row>
    <row r="802" spans="1:11" s="64" customFormat="1" ht="48" hidden="1" customHeight="1" x14ac:dyDescent="0.25">
      <c r="A802" s="101" t="s">
        <v>443</v>
      </c>
      <c r="B802" s="337" t="s">
        <v>59</v>
      </c>
      <c r="C802" s="2" t="s">
        <v>35</v>
      </c>
      <c r="D802" s="2" t="s">
        <v>10</v>
      </c>
      <c r="E802" s="218" t="s">
        <v>214</v>
      </c>
      <c r="F802" s="219" t="s">
        <v>12</v>
      </c>
      <c r="G802" s="220" t="s">
        <v>360</v>
      </c>
      <c r="H802" s="2"/>
      <c r="I802" s="398">
        <f>SUM(+I803)</f>
        <v>0</v>
      </c>
      <c r="J802" s="398">
        <f t="shared" ref="J802:K802" si="303">SUM(+J803)</f>
        <v>0</v>
      </c>
      <c r="K802" s="398">
        <f t="shared" si="303"/>
        <v>0</v>
      </c>
    </row>
    <row r="803" spans="1:11" s="64" customFormat="1" ht="31.5" hidden="1" x14ac:dyDescent="0.25">
      <c r="A803" s="61" t="s">
        <v>445</v>
      </c>
      <c r="B803" s="337" t="s">
        <v>59</v>
      </c>
      <c r="C803" s="2" t="s">
        <v>35</v>
      </c>
      <c r="D803" s="2" t="s">
        <v>10</v>
      </c>
      <c r="E803" s="218" t="s">
        <v>214</v>
      </c>
      <c r="F803" s="219" t="s">
        <v>12</v>
      </c>
      <c r="G803" s="220" t="s">
        <v>444</v>
      </c>
      <c r="H803" s="2"/>
      <c r="I803" s="398">
        <f>SUM(I804)</f>
        <v>0</v>
      </c>
      <c r="J803" s="398">
        <f t="shared" ref="J803:K803" si="304">SUM(J804)</f>
        <v>0</v>
      </c>
      <c r="K803" s="398">
        <f t="shared" si="304"/>
        <v>0</v>
      </c>
    </row>
    <row r="804" spans="1:11" s="64" customFormat="1" ht="31.5" hidden="1" x14ac:dyDescent="0.25">
      <c r="A804" s="543" t="s">
        <v>505</v>
      </c>
      <c r="B804" s="6" t="s">
        <v>59</v>
      </c>
      <c r="C804" s="2" t="s">
        <v>35</v>
      </c>
      <c r="D804" s="2" t="s">
        <v>10</v>
      </c>
      <c r="E804" s="218" t="s">
        <v>214</v>
      </c>
      <c r="F804" s="219" t="s">
        <v>12</v>
      </c>
      <c r="G804" s="220" t="s">
        <v>444</v>
      </c>
      <c r="H804" s="2" t="s">
        <v>16</v>
      </c>
      <c r="I804" s="400"/>
      <c r="J804" s="400"/>
      <c r="K804" s="400"/>
    </row>
    <row r="805" spans="1:11" s="647" customFormat="1" ht="15.75" x14ac:dyDescent="0.25">
      <c r="A805" s="109" t="s">
        <v>36</v>
      </c>
      <c r="B805" s="26" t="s">
        <v>59</v>
      </c>
      <c r="C805" s="22" t="s">
        <v>35</v>
      </c>
      <c r="D805" s="22" t="s">
        <v>20</v>
      </c>
      <c r="E805" s="212"/>
      <c r="F805" s="213"/>
      <c r="G805" s="214"/>
      <c r="H805" s="22"/>
      <c r="I805" s="396">
        <f>SUM(I806,I815)</f>
        <v>1312298</v>
      </c>
      <c r="J805" s="396">
        <f>SUM(J806,J815)</f>
        <v>973531</v>
      </c>
      <c r="K805" s="396">
        <f>SUM(K806,K815)</f>
        <v>973531</v>
      </c>
    </row>
    <row r="806" spans="1:11" s="647" customFormat="1" ht="31.5" x14ac:dyDescent="0.25">
      <c r="A806" s="99" t="s">
        <v>139</v>
      </c>
      <c r="B806" s="30" t="s">
        <v>59</v>
      </c>
      <c r="C806" s="28" t="s">
        <v>35</v>
      </c>
      <c r="D806" s="28" t="s">
        <v>20</v>
      </c>
      <c r="E806" s="215" t="s">
        <v>209</v>
      </c>
      <c r="F806" s="216" t="s">
        <v>359</v>
      </c>
      <c r="G806" s="217" t="s">
        <v>360</v>
      </c>
      <c r="H806" s="28"/>
      <c r="I806" s="397">
        <f>SUM(I807+I811)</f>
        <v>1305298</v>
      </c>
      <c r="J806" s="397">
        <f t="shared" ref="J806:K806" si="305">SUM(J807+J811)</f>
        <v>968781</v>
      </c>
      <c r="K806" s="397">
        <f t="shared" si="305"/>
        <v>968781</v>
      </c>
    </row>
    <row r="807" spans="1:11" s="659" customFormat="1" ht="47.25" x14ac:dyDescent="0.25">
      <c r="A807" s="61" t="s">
        <v>146</v>
      </c>
      <c r="B807" s="660" t="s">
        <v>56</v>
      </c>
      <c r="C807" s="2" t="s">
        <v>35</v>
      </c>
      <c r="D807" s="2" t="s">
        <v>20</v>
      </c>
      <c r="E807" s="218" t="s">
        <v>441</v>
      </c>
      <c r="F807" s="219" t="s">
        <v>359</v>
      </c>
      <c r="G807" s="220" t="s">
        <v>360</v>
      </c>
      <c r="H807" s="2"/>
      <c r="I807" s="398">
        <f t="shared" ref="I807:K809" si="306">SUM(I808)</f>
        <v>210000</v>
      </c>
      <c r="J807" s="398">
        <f t="shared" si="306"/>
        <v>0</v>
      </c>
      <c r="K807" s="398">
        <f t="shared" si="306"/>
        <v>0</v>
      </c>
    </row>
    <row r="808" spans="1:11" s="659" customFormat="1" ht="16.5" customHeight="1" x14ac:dyDescent="0.25">
      <c r="A808" s="105" t="s">
        <v>527</v>
      </c>
      <c r="B808" s="660" t="s">
        <v>56</v>
      </c>
      <c r="C808" s="2" t="s">
        <v>35</v>
      </c>
      <c r="D808" s="2" t="s">
        <v>20</v>
      </c>
      <c r="E808" s="218" t="s">
        <v>213</v>
      </c>
      <c r="F808" s="219" t="s">
        <v>12</v>
      </c>
      <c r="G808" s="220" t="s">
        <v>360</v>
      </c>
      <c r="H808" s="2"/>
      <c r="I808" s="398">
        <f t="shared" si="306"/>
        <v>210000</v>
      </c>
      <c r="J808" s="398">
        <f t="shared" si="306"/>
        <v>0</v>
      </c>
      <c r="K808" s="398">
        <f t="shared" si="306"/>
        <v>0</v>
      </c>
    </row>
    <row r="809" spans="1:11" s="659" customFormat="1" ht="31.5" x14ac:dyDescent="0.25">
      <c r="A809" s="105" t="s">
        <v>526</v>
      </c>
      <c r="B809" s="660" t="s">
        <v>56</v>
      </c>
      <c r="C809" s="2" t="s">
        <v>35</v>
      </c>
      <c r="D809" s="2" t="s">
        <v>20</v>
      </c>
      <c r="E809" s="218" t="s">
        <v>213</v>
      </c>
      <c r="F809" s="219" t="s">
        <v>12</v>
      </c>
      <c r="G809" s="220" t="s">
        <v>525</v>
      </c>
      <c r="H809" s="2"/>
      <c r="I809" s="398">
        <f t="shared" si="306"/>
        <v>210000</v>
      </c>
      <c r="J809" s="398">
        <f t="shared" si="306"/>
        <v>0</v>
      </c>
      <c r="K809" s="398">
        <f t="shared" si="306"/>
        <v>0</v>
      </c>
    </row>
    <row r="810" spans="1:11" s="659" customFormat="1" ht="15.75" x14ac:dyDescent="0.25">
      <c r="A810" s="105" t="s">
        <v>21</v>
      </c>
      <c r="B810" s="660" t="s">
        <v>56</v>
      </c>
      <c r="C810" s="2" t="s">
        <v>35</v>
      </c>
      <c r="D810" s="2" t="s">
        <v>20</v>
      </c>
      <c r="E810" s="218" t="s">
        <v>213</v>
      </c>
      <c r="F810" s="219" t="s">
        <v>12</v>
      </c>
      <c r="G810" s="220" t="s">
        <v>525</v>
      </c>
      <c r="H810" s="2" t="s">
        <v>66</v>
      </c>
      <c r="I810" s="400">
        <v>210000</v>
      </c>
      <c r="J810" s="400"/>
      <c r="K810" s="400"/>
    </row>
    <row r="811" spans="1:11" ht="65.25" customHeight="1" x14ac:dyDescent="0.25">
      <c r="A811" s="61" t="s">
        <v>148</v>
      </c>
      <c r="B811" s="337" t="s">
        <v>59</v>
      </c>
      <c r="C811" s="2" t="s">
        <v>35</v>
      </c>
      <c r="D811" s="2" t="s">
        <v>20</v>
      </c>
      <c r="E811" s="218" t="s">
        <v>215</v>
      </c>
      <c r="F811" s="219" t="s">
        <v>359</v>
      </c>
      <c r="G811" s="220" t="s">
        <v>360</v>
      </c>
      <c r="H811" s="2"/>
      <c r="I811" s="398">
        <f>SUM(I812)</f>
        <v>1095298</v>
      </c>
      <c r="J811" s="398">
        <f t="shared" ref="J811:K811" si="307">SUM(J812)</f>
        <v>968781</v>
      </c>
      <c r="K811" s="398">
        <f t="shared" si="307"/>
        <v>968781</v>
      </c>
    </row>
    <row r="812" spans="1:11" ht="78.75" x14ac:dyDescent="0.25">
      <c r="A812" s="61" t="s">
        <v>446</v>
      </c>
      <c r="B812" s="337" t="s">
        <v>59</v>
      </c>
      <c r="C812" s="2" t="s">
        <v>35</v>
      </c>
      <c r="D812" s="2" t="s">
        <v>20</v>
      </c>
      <c r="E812" s="218" t="s">
        <v>215</v>
      </c>
      <c r="F812" s="219" t="s">
        <v>10</v>
      </c>
      <c r="G812" s="220" t="s">
        <v>360</v>
      </c>
      <c r="H812" s="2"/>
      <c r="I812" s="398">
        <f>SUM(I813)</f>
        <v>1095298</v>
      </c>
      <c r="J812" s="398">
        <f t="shared" ref="J812:K812" si="308">SUM(J813)</f>
        <v>968781</v>
      </c>
      <c r="K812" s="398">
        <f t="shared" si="308"/>
        <v>968781</v>
      </c>
    </row>
    <row r="813" spans="1:11" ht="31.5" x14ac:dyDescent="0.25">
      <c r="A813" s="61" t="s">
        <v>74</v>
      </c>
      <c r="B813" s="337" t="s">
        <v>59</v>
      </c>
      <c r="C813" s="44" t="s">
        <v>35</v>
      </c>
      <c r="D813" s="44" t="s">
        <v>20</v>
      </c>
      <c r="E813" s="254" t="s">
        <v>215</v>
      </c>
      <c r="F813" s="255" t="s">
        <v>447</v>
      </c>
      <c r="G813" s="256" t="s">
        <v>364</v>
      </c>
      <c r="H813" s="44"/>
      <c r="I813" s="398">
        <f>SUM(I814:I814)</f>
        <v>1095298</v>
      </c>
      <c r="J813" s="398">
        <f t="shared" ref="J813:K813" si="309">SUM(J814:J814)</f>
        <v>968781</v>
      </c>
      <c r="K813" s="398">
        <f t="shared" si="309"/>
        <v>968781</v>
      </c>
    </row>
    <row r="814" spans="1:11" ht="63" x14ac:dyDescent="0.25">
      <c r="A814" s="101" t="s">
        <v>75</v>
      </c>
      <c r="B814" s="337" t="s">
        <v>59</v>
      </c>
      <c r="C814" s="2" t="s">
        <v>35</v>
      </c>
      <c r="D814" s="2" t="s">
        <v>20</v>
      </c>
      <c r="E814" s="218" t="s">
        <v>215</v>
      </c>
      <c r="F814" s="219" t="s">
        <v>447</v>
      </c>
      <c r="G814" s="220" t="s">
        <v>364</v>
      </c>
      <c r="H814" s="2" t="s">
        <v>13</v>
      </c>
      <c r="I814" s="400">
        <v>1095298</v>
      </c>
      <c r="J814" s="400">
        <v>968781</v>
      </c>
      <c r="K814" s="400">
        <v>968781</v>
      </c>
    </row>
    <row r="815" spans="1:11" ht="47.25" x14ac:dyDescent="0.25">
      <c r="A815" s="102" t="s">
        <v>98</v>
      </c>
      <c r="B815" s="30" t="s">
        <v>59</v>
      </c>
      <c r="C815" s="28" t="s">
        <v>35</v>
      </c>
      <c r="D815" s="28" t="s">
        <v>20</v>
      </c>
      <c r="E815" s="215" t="s">
        <v>362</v>
      </c>
      <c r="F815" s="216" t="s">
        <v>359</v>
      </c>
      <c r="G815" s="217" t="s">
        <v>360</v>
      </c>
      <c r="H815" s="28"/>
      <c r="I815" s="397">
        <f>SUM(I816)</f>
        <v>7000</v>
      </c>
      <c r="J815" s="397">
        <f t="shared" ref="J815:K818" si="310">SUM(J816)</f>
        <v>4750</v>
      </c>
      <c r="K815" s="397">
        <f t="shared" si="310"/>
        <v>4750</v>
      </c>
    </row>
    <row r="816" spans="1:11" ht="63" x14ac:dyDescent="0.25">
      <c r="A816" s="103" t="s">
        <v>109</v>
      </c>
      <c r="B816" s="53" t="s">
        <v>59</v>
      </c>
      <c r="C816" s="2" t="s">
        <v>35</v>
      </c>
      <c r="D816" s="2" t="s">
        <v>20</v>
      </c>
      <c r="E816" s="218" t="s">
        <v>171</v>
      </c>
      <c r="F816" s="219" t="s">
        <v>359</v>
      </c>
      <c r="G816" s="220" t="s">
        <v>360</v>
      </c>
      <c r="H816" s="44"/>
      <c r="I816" s="398">
        <f>SUM(I817)</f>
        <v>7000</v>
      </c>
      <c r="J816" s="398">
        <f t="shared" si="310"/>
        <v>4750</v>
      </c>
      <c r="K816" s="398">
        <f t="shared" si="310"/>
        <v>4750</v>
      </c>
    </row>
    <row r="817" spans="1:11" ht="47.25" x14ac:dyDescent="0.25">
      <c r="A817" s="103" t="s">
        <v>366</v>
      </c>
      <c r="B817" s="53" t="s">
        <v>59</v>
      </c>
      <c r="C817" s="2" t="s">
        <v>35</v>
      </c>
      <c r="D817" s="2" t="s">
        <v>20</v>
      </c>
      <c r="E817" s="218" t="s">
        <v>171</v>
      </c>
      <c r="F817" s="219" t="s">
        <v>10</v>
      </c>
      <c r="G817" s="220" t="s">
        <v>360</v>
      </c>
      <c r="H817" s="44"/>
      <c r="I817" s="398">
        <f>SUM(I818)</f>
        <v>7000</v>
      </c>
      <c r="J817" s="398">
        <f t="shared" si="310"/>
        <v>4750</v>
      </c>
      <c r="K817" s="398">
        <f t="shared" si="310"/>
        <v>4750</v>
      </c>
    </row>
    <row r="818" spans="1:11" ht="15.75" x14ac:dyDescent="0.25">
      <c r="A818" s="103" t="s">
        <v>100</v>
      </c>
      <c r="B818" s="53" t="s">
        <v>59</v>
      </c>
      <c r="C818" s="2" t="s">
        <v>35</v>
      </c>
      <c r="D818" s="2" t="s">
        <v>20</v>
      </c>
      <c r="E818" s="218" t="s">
        <v>171</v>
      </c>
      <c r="F818" s="219" t="s">
        <v>10</v>
      </c>
      <c r="G818" s="220" t="s">
        <v>365</v>
      </c>
      <c r="H818" s="44"/>
      <c r="I818" s="398">
        <f>SUM(I819)</f>
        <v>7000</v>
      </c>
      <c r="J818" s="398">
        <f t="shared" si="310"/>
        <v>4750</v>
      </c>
      <c r="K818" s="398">
        <f t="shared" si="310"/>
        <v>4750</v>
      </c>
    </row>
    <row r="819" spans="1:11" ht="31.5" x14ac:dyDescent="0.25">
      <c r="A819" s="543" t="s">
        <v>505</v>
      </c>
      <c r="B819" s="6" t="s">
        <v>59</v>
      </c>
      <c r="C819" s="2" t="s">
        <v>35</v>
      </c>
      <c r="D819" s="2" t="s">
        <v>20</v>
      </c>
      <c r="E819" s="218" t="s">
        <v>171</v>
      </c>
      <c r="F819" s="219" t="s">
        <v>10</v>
      </c>
      <c r="G819" s="220" t="s">
        <v>365</v>
      </c>
      <c r="H819" s="2" t="s">
        <v>16</v>
      </c>
      <c r="I819" s="400">
        <v>7000</v>
      </c>
      <c r="J819" s="400">
        <v>4750</v>
      </c>
      <c r="K819" s="400">
        <v>4750</v>
      </c>
    </row>
    <row r="820" spans="1:11" ht="15.75" x14ac:dyDescent="0.25">
      <c r="A820" s="113" t="s">
        <v>43</v>
      </c>
      <c r="B820" s="19" t="s">
        <v>59</v>
      </c>
      <c r="C820" s="19">
        <v>11</v>
      </c>
      <c r="D820" s="19"/>
      <c r="E820" s="245"/>
      <c r="F820" s="246"/>
      <c r="G820" s="247"/>
      <c r="H820" s="15"/>
      <c r="I820" s="395">
        <f>SUM(I821)</f>
        <v>75000</v>
      </c>
      <c r="J820" s="395">
        <f t="shared" ref="J820:K824" si="311">SUM(J821)</f>
        <v>150000</v>
      </c>
      <c r="K820" s="395">
        <f t="shared" si="311"/>
        <v>150000</v>
      </c>
    </row>
    <row r="821" spans="1:11" ht="15.75" x14ac:dyDescent="0.25">
      <c r="A821" s="109" t="s">
        <v>44</v>
      </c>
      <c r="B821" s="26" t="s">
        <v>59</v>
      </c>
      <c r="C821" s="26">
        <v>11</v>
      </c>
      <c r="D821" s="22" t="s">
        <v>12</v>
      </c>
      <c r="E821" s="212"/>
      <c r="F821" s="213"/>
      <c r="G821" s="214"/>
      <c r="H821" s="22"/>
      <c r="I821" s="396">
        <f>SUM(I822)</f>
        <v>75000</v>
      </c>
      <c r="J821" s="396">
        <f t="shared" si="311"/>
        <v>150000</v>
      </c>
      <c r="K821" s="396">
        <f t="shared" si="311"/>
        <v>150000</v>
      </c>
    </row>
    <row r="822" spans="1:11" ht="63" x14ac:dyDescent="0.25">
      <c r="A822" s="107" t="s">
        <v>140</v>
      </c>
      <c r="B822" s="30" t="s">
        <v>59</v>
      </c>
      <c r="C822" s="28" t="s">
        <v>45</v>
      </c>
      <c r="D822" s="28" t="s">
        <v>12</v>
      </c>
      <c r="E822" s="215" t="s">
        <v>432</v>
      </c>
      <c r="F822" s="216" t="s">
        <v>359</v>
      </c>
      <c r="G822" s="217" t="s">
        <v>360</v>
      </c>
      <c r="H822" s="28"/>
      <c r="I822" s="397">
        <f>SUM(I823)</f>
        <v>75000</v>
      </c>
      <c r="J822" s="397">
        <f t="shared" si="311"/>
        <v>150000</v>
      </c>
      <c r="K822" s="397">
        <f t="shared" si="311"/>
        <v>150000</v>
      </c>
    </row>
    <row r="823" spans="1:11" ht="94.5" x14ac:dyDescent="0.25">
      <c r="A823" s="108" t="s">
        <v>155</v>
      </c>
      <c r="B823" s="53" t="s">
        <v>59</v>
      </c>
      <c r="C823" s="2" t="s">
        <v>45</v>
      </c>
      <c r="D823" s="2" t="s">
        <v>12</v>
      </c>
      <c r="E823" s="218" t="s">
        <v>216</v>
      </c>
      <c r="F823" s="219" t="s">
        <v>359</v>
      </c>
      <c r="G823" s="220" t="s">
        <v>360</v>
      </c>
      <c r="H823" s="2"/>
      <c r="I823" s="398">
        <f>SUM(I824)</f>
        <v>75000</v>
      </c>
      <c r="J823" s="398">
        <f t="shared" si="311"/>
        <v>150000</v>
      </c>
      <c r="K823" s="398">
        <f t="shared" si="311"/>
        <v>150000</v>
      </c>
    </row>
    <row r="824" spans="1:11" ht="31.5" x14ac:dyDescent="0.25">
      <c r="A824" s="108" t="s">
        <v>459</v>
      </c>
      <c r="B824" s="53" t="s">
        <v>59</v>
      </c>
      <c r="C824" s="2" t="s">
        <v>45</v>
      </c>
      <c r="D824" s="2" t="s">
        <v>12</v>
      </c>
      <c r="E824" s="218" t="s">
        <v>216</v>
      </c>
      <c r="F824" s="219" t="s">
        <v>10</v>
      </c>
      <c r="G824" s="220" t="s">
        <v>360</v>
      </c>
      <c r="H824" s="2"/>
      <c r="I824" s="398">
        <f>SUM(I825)</f>
        <v>75000</v>
      </c>
      <c r="J824" s="398">
        <f t="shared" si="311"/>
        <v>150000</v>
      </c>
      <c r="K824" s="398">
        <f t="shared" si="311"/>
        <v>150000</v>
      </c>
    </row>
    <row r="825" spans="1:11" ht="47.25" x14ac:dyDescent="0.25">
      <c r="A825" s="61" t="s">
        <v>156</v>
      </c>
      <c r="B825" s="337" t="s">
        <v>59</v>
      </c>
      <c r="C825" s="2" t="s">
        <v>45</v>
      </c>
      <c r="D825" s="2" t="s">
        <v>12</v>
      </c>
      <c r="E825" s="218" t="s">
        <v>216</v>
      </c>
      <c r="F825" s="219" t="s">
        <v>10</v>
      </c>
      <c r="G825" s="220" t="s">
        <v>460</v>
      </c>
      <c r="H825" s="2"/>
      <c r="I825" s="398">
        <f>SUM(I826:I827)</f>
        <v>75000</v>
      </c>
      <c r="J825" s="398">
        <f t="shared" ref="J825:K825" si="312">SUM(J826:J827)</f>
        <v>150000</v>
      </c>
      <c r="K825" s="398">
        <f t="shared" si="312"/>
        <v>150000</v>
      </c>
    </row>
    <row r="826" spans="1:11" ht="31.5" x14ac:dyDescent="0.25">
      <c r="A826" s="550" t="s">
        <v>505</v>
      </c>
      <c r="B826" s="377" t="s">
        <v>59</v>
      </c>
      <c r="C826" s="5" t="s">
        <v>45</v>
      </c>
      <c r="D826" s="5" t="s">
        <v>12</v>
      </c>
      <c r="E826" s="378" t="s">
        <v>216</v>
      </c>
      <c r="F826" s="298" t="s">
        <v>10</v>
      </c>
      <c r="G826" s="379" t="s">
        <v>460</v>
      </c>
      <c r="H826" s="5" t="s">
        <v>16</v>
      </c>
      <c r="I826" s="538">
        <v>35000</v>
      </c>
      <c r="J826" s="538">
        <v>70000</v>
      </c>
      <c r="K826" s="538">
        <v>70000</v>
      </c>
    </row>
    <row r="827" spans="1:11" s="578" customFormat="1" ht="15.75" x14ac:dyDescent="0.25">
      <c r="A827" s="61" t="s">
        <v>40</v>
      </c>
      <c r="B827" s="377" t="s">
        <v>59</v>
      </c>
      <c r="C827" s="5" t="s">
        <v>45</v>
      </c>
      <c r="D827" s="5" t="s">
        <v>12</v>
      </c>
      <c r="E827" s="378" t="s">
        <v>216</v>
      </c>
      <c r="F827" s="298" t="s">
        <v>10</v>
      </c>
      <c r="G827" s="379" t="s">
        <v>460</v>
      </c>
      <c r="H827" s="580" t="s">
        <v>39</v>
      </c>
      <c r="I827" s="538">
        <v>40000</v>
      </c>
      <c r="J827" s="538">
        <v>80000</v>
      </c>
      <c r="K827" s="538">
        <v>80000</v>
      </c>
    </row>
    <row r="828" spans="1:11" ht="31.5" x14ac:dyDescent="0.25">
      <c r="A828" s="426" t="s">
        <v>690</v>
      </c>
      <c r="B828" s="414" t="s">
        <v>689</v>
      </c>
      <c r="C828" s="431"/>
      <c r="D828" s="432"/>
      <c r="E828" s="432"/>
      <c r="F828" s="539"/>
      <c r="G828" s="540"/>
      <c r="H828" s="540"/>
      <c r="I828" s="413">
        <f>SUM(+I829)</f>
        <v>28570996</v>
      </c>
      <c r="J828" s="413">
        <f t="shared" ref="J828:K828" si="313">SUM(+J829)</f>
        <v>11666946</v>
      </c>
      <c r="K828" s="413">
        <f t="shared" si="313"/>
        <v>11666946</v>
      </c>
    </row>
    <row r="829" spans="1:11" ht="15.75" customHeight="1" x14ac:dyDescent="0.25">
      <c r="A829" s="113" t="s">
        <v>37</v>
      </c>
      <c r="B829" s="19" t="s">
        <v>689</v>
      </c>
      <c r="C829" s="19">
        <v>10</v>
      </c>
      <c r="D829" s="19"/>
      <c r="E829" s="245"/>
      <c r="F829" s="246"/>
      <c r="G829" s="247"/>
      <c r="H829" s="15"/>
      <c r="I829" s="395">
        <f>SUM(I830+I836+I864+I852)</f>
        <v>28570996</v>
      </c>
      <c r="J829" s="395">
        <f t="shared" ref="J829:K829" si="314">SUM(J830+J836+J864+J852)</f>
        <v>11666946</v>
      </c>
      <c r="K829" s="395">
        <f t="shared" si="314"/>
        <v>11666946</v>
      </c>
    </row>
    <row r="830" spans="1:11" ht="15.75" x14ac:dyDescent="0.25">
      <c r="A830" s="109" t="s">
        <v>38</v>
      </c>
      <c r="B830" s="26" t="s">
        <v>689</v>
      </c>
      <c r="C830" s="26">
        <v>10</v>
      </c>
      <c r="D830" s="22" t="s">
        <v>10</v>
      </c>
      <c r="E830" s="212"/>
      <c r="F830" s="213"/>
      <c r="G830" s="214"/>
      <c r="H830" s="22"/>
      <c r="I830" s="396">
        <f>SUM(I831)</f>
        <v>2279154</v>
      </c>
      <c r="J830" s="396">
        <f t="shared" ref="J830:K834" si="315">SUM(J831)</f>
        <v>3092460</v>
      </c>
      <c r="K830" s="396">
        <f t="shared" si="315"/>
        <v>3092460</v>
      </c>
    </row>
    <row r="831" spans="1:11" ht="47.25" x14ac:dyDescent="0.25">
      <c r="A831" s="102" t="s">
        <v>103</v>
      </c>
      <c r="B831" s="30" t="s">
        <v>689</v>
      </c>
      <c r="C831" s="30">
        <v>10</v>
      </c>
      <c r="D831" s="28" t="s">
        <v>10</v>
      </c>
      <c r="E831" s="215" t="s">
        <v>168</v>
      </c>
      <c r="F831" s="216" t="s">
        <v>359</v>
      </c>
      <c r="G831" s="217" t="s">
        <v>360</v>
      </c>
      <c r="H831" s="28"/>
      <c r="I831" s="397">
        <f>SUM(I832)</f>
        <v>2279154</v>
      </c>
      <c r="J831" s="397">
        <f t="shared" si="315"/>
        <v>3092460</v>
      </c>
      <c r="K831" s="397">
        <f t="shared" si="315"/>
        <v>3092460</v>
      </c>
    </row>
    <row r="832" spans="1:11" ht="63" x14ac:dyDescent="0.25">
      <c r="A832" s="61" t="s">
        <v>149</v>
      </c>
      <c r="B832" s="337" t="s">
        <v>689</v>
      </c>
      <c r="C832" s="337">
        <v>10</v>
      </c>
      <c r="D832" s="2" t="s">
        <v>10</v>
      </c>
      <c r="E832" s="218" t="s">
        <v>170</v>
      </c>
      <c r="F832" s="219" t="s">
        <v>359</v>
      </c>
      <c r="G832" s="220" t="s">
        <v>360</v>
      </c>
      <c r="H832" s="2"/>
      <c r="I832" s="398">
        <f>SUM(I833)</f>
        <v>2279154</v>
      </c>
      <c r="J832" s="398">
        <f t="shared" si="315"/>
        <v>3092460</v>
      </c>
      <c r="K832" s="398">
        <f t="shared" si="315"/>
        <v>3092460</v>
      </c>
    </row>
    <row r="833" spans="1:11" ht="47.25" x14ac:dyDescent="0.25">
      <c r="A833" s="61" t="s">
        <v>448</v>
      </c>
      <c r="B833" s="337" t="s">
        <v>689</v>
      </c>
      <c r="C833" s="337">
        <v>10</v>
      </c>
      <c r="D833" s="2" t="s">
        <v>10</v>
      </c>
      <c r="E833" s="218" t="s">
        <v>170</v>
      </c>
      <c r="F833" s="219" t="s">
        <v>10</v>
      </c>
      <c r="G833" s="220" t="s">
        <v>360</v>
      </c>
      <c r="H833" s="2"/>
      <c r="I833" s="398">
        <f>SUM(I834)</f>
        <v>2279154</v>
      </c>
      <c r="J833" s="398">
        <f t="shared" si="315"/>
        <v>3092460</v>
      </c>
      <c r="K833" s="398">
        <f t="shared" si="315"/>
        <v>3092460</v>
      </c>
    </row>
    <row r="834" spans="1:11" ht="30" customHeight="1" x14ac:dyDescent="0.25">
      <c r="A834" s="61" t="s">
        <v>150</v>
      </c>
      <c r="B834" s="337" t="s">
        <v>689</v>
      </c>
      <c r="C834" s="337">
        <v>10</v>
      </c>
      <c r="D834" s="2" t="s">
        <v>10</v>
      </c>
      <c r="E834" s="218" t="s">
        <v>170</v>
      </c>
      <c r="F834" s="219" t="s">
        <v>10</v>
      </c>
      <c r="G834" s="220" t="s">
        <v>551</v>
      </c>
      <c r="H834" s="2"/>
      <c r="I834" s="398">
        <f>SUM(I835)</f>
        <v>2279154</v>
      </c>
      <c r="J834" s="398">
        <f t="shared" si="315"/>
        <v>3092460</v>
      </c>
      <c r="K834" s="398">
        <f t="shared" si="315"/>
        <v>3092460</v>
      </c>
    </row>
    <row r="835" spans="1:11" ht="15.75" x14ac:dyDescent="0.25">
      <c r="A835" s="61" t="s">
        <v>40</v>
      </c>
      <c r="B835" s="337" t="s">
        <v>689</v>
      </c>
      <c r="C835" s="337">
        <v>10</v>
      </c>
      <c r="D835" s="2" t="s">
        <v>10</v>
      </c>
      <c r="E835" s="218" t="s">
        <v>170</v>
      </c>
      <c r="F835" s="219" t="s">
        <v>10</v>
      </c>
      <c r="G835" s="220" t="s">
        <v>551</v>
      </c>
      <c r="H835" s="2" t="s">
        <v>39</v>
      </c>
      <c r="I835" s="399">
        <v>2279154</v>
      </c>
      <c r="J835" s="399">
        <v>3092460</v>
      </c>
      <c r="K835" s="399">
        <v>3092460</v>
      </c>
    </row>
    <row r="836" spans="1:11" ht="15.75" x14ac:dyDescent="0.25">
      <c r="A836" s="109" t="s">
        <v>41</v>
      </c>
      <c r="B836" s="26" t="s">
        <v>689</v>
      </c>
      <c r="C836" s="26">
        <v>10</v>
      </c>
      <c r="D836" s="22" t="s">
        <v>15</v>
      </c>
      <c r="E836" s="212"/>
      <c r="F836" s="213"/>
      <c r="G836" s="214"/>
      <c r="H836" s="22"/>
      <c r="I836" s="396">
        <f>SUM(I837)</f>
        <v>4190794</v>
      </c>
      <c r="J836" s="396">
        <f t="shared" ref="J836:K838" si="316">SUM(J837)</f>
        <v>4420231</v>
      </c>
      <c r="K836" s="396">
        <f t="shared" si="316"/>
        <v>4420231</v>
      </c>
    </row>
    <row r="837" spans="1:11" ht="47.25" x14ac:dyDescent="0.25">
      <c r="A837" s="102" t="s">
        <v>103</v>
      </c>
      <c r="B837" s="30" t="s">
        <v>689</v>
      </c>
      <c r="C837" s="30">
        <v>10</v>
      </c>
      <c r="D837" s="28" t="s">
        <v>15</v>
      </c>
      <c r="E837" s="215" t="s">
        <v>168</v>
      </c>
      <c r="F837" s="216" t="s">
        <v>359</v>
      </c>
      <c r="G837" s="217" t="s">
        <v>360</v>
      </c>
      <c r="H837" s="28"/>
      <c r="I837" s="397">
        <f>SUM(I838)</f>
        <v>4190794</v>
      </c>
      <c r="J837" s="397">
        <f t="shared" si="316"/>
        <v>4420231</v>
      </c>
      <c r="K837" s="397">
        <f t="shared" si="316"/>
        <v>4420231</v>
      </c>
    </row>
    <row r="838" spans="1:11" ht="63" x14ac:dyDescent="0.25">
      <c r="A838" s="61" t="s">
        <v>149</v>
      </c>
      <c r="B838" s="337" t="s">
        <v>689</v>
      </c>
      <c r="C838" s="337">
        <v>10</v>
      </c>
      <c r="D838" s="2" t="s">
        <v>15</v>
      </c>
      <c r="E838" s="218" t="s">
        <v>170</v>
      </c>
      <c r="F838" s="219" t="s">
        <v>359</v>
      </c>
      <c r="G838" s="220" t="s">
        <v>360</v>
      </c>
      <c r="H838" s="2"/>
      <c r="I838" s="398">
        <f>SUM(I839)</f>
        <v>4190794</v>
      </c>
      <c r="J838" s="398">
        <f t="shared" si="316"/>
        <v>4420231</v>
      </c>
      <c r="K838" s="398">
        <f t="shared" si="316"/>
        <v>4420231</v>
      </c>
    </row>
    <row r="839" spans="1:11" ht="47.25" x14ac:dyDescent="0.25">
      <c r="A839" s="61" t="s">
        <v>448</v>
      </c>
      <c r="B839" s="337" t="s">
        <v>689</v>
      </c>
      <c r="C839" s="337">
        <v>10</v>
      </c>
      <c r="D839" s="2" t="s">
        <v>15</v>
      </c>
      <c r="E839" s="218" t="s">
        <v>170</v>
      </c>
      <c r="F839" s="219" t="s">
        <v>10</v>
      </c>
      <c r="G839" s="220" t="s">
        <v>360</v>
      </c>
      <c r="H839" s="2"/>
      <c r="I839" s="398">
        <f>SUM(I840+I843+I846+I849)</f>
        <v>4190794</v>
      </c>
      <c r="J839" s="398">
        <f t="shared" ref="J839:K839" si="317">SUM(J840+J843+J846+J849)</f>
        <v>4420231</v>
      </c>
      <c r="K839" s="398">
        <f t="shared" si="317"/>
        <v>4420231</v>
      </c>
    </row>
    <row r="840" spans="1:11" ht="31.5" x14ac:dyDescent="0.25">
      <c r="A840" s="101" t="s">
        <v>844</v>
      </c>
      <c r="B840" s="337" t="s">
        <v>689</v>
      </c>
      <c r="C840" s="337">
        <v>10</v>
      </c>
      <c r="D840" s="2" t="s">
        <v>15</v>
      </c>
      <c r="E840" s="218" t="s">
        <v>170</v>
      </c>
      <c r="F840" s="219" t="s">
        <v>10</v>
      </c>
      <c r="G840" s="220" t="s">
        <v>450</v>
      </c>
      <c r="H840" s="2"/>
      <c r="I840" s="398">
        <f>SUM(I841:I842)</f>
        <v>48856</v>
      </c>
      <c r="J840" s="398">
        <f t="shared" ref="J840:K840" si="318">SUM(J841:J842)</f>
        <v>48856</v>
      </c>
      <c r="K840" s="398">
        <f t="shared" si="318"/>
        <v>48856</v>
      </c>
    </row>
    <row r="841" spans="1:11" ht="31.5" x14ac:dyDescent="0.25">
      <c r="A841" s="543" t="s">
        <v>505</v>
      </c>
      <c r="B841" s="6" t="s">
        <v>689</v>
      </c>
      <c r="C841" s="337">
        <v>10</v>
      </c>
      <c r="D841" s="2" t="s">
        <v>15</v>
      </c>
      <c r="E841" s="218" t="s">
        <v>170</v>
      </c>
      <c r="F841" s="219" t="s">
        <v>10</v>
      </c>
      <c r="G841" s="220" t="s">
        <v>450</v>
      </c>
      <c r="H841" s="2" t="s">
        <v>16</v>
      </c>
      <c r="I841" s="400">
        <v>650</v>
      </c>
      <c r="J841" s="400">
        <v>650</v>
      </c>
      <c r="K841" s="400">
        <v>650</v>
      </c>
    </row>
    <row r="842" spans="1:11" ht="15.75" x14ac:dyDescent="0.25">
      <c r="A842" s="61" t="s">
        <v>40</v>
      </c>
      <c r="B842" s="337" t="s">
        <v>689</v>
      </c>
      <c r="C842" s="337">
        <v>10</v>
      </c>
      <c r="D842" s="2" t="s">
        <v>15</v>
      </c>
      <c r="E842" s="218" t="s">
        <v>170</v>
      </c>
      <c r="F842" s="219" t="s">
        <v>10</v>
      </c>
      <c r="G842" s="220" t="s">
        <v>450</v>
      </c>
      <c r="H842" s="2" t="s">
        <v>39</v>
      </c>
      <c r="I842" s="399">
        <v>48206</v>
      </c>
      <c r="J842" s="399">
        <v>48206</v>
      </c>
      <c r="K842" s="399">
        <v>48206</v>
      </c>
    </row>
    <row r="843" spans="1:11" ht="31.5" x14ac:dyDescent="0.25">
      <c r="A843" s="101" t="s">
        <v>845</v>
      </c>
      <c r="B843" s="337" t="s">
        <v>689</v>
      </c>
      <c r="C843" s="337">
        <v>10</v>
      </c>
      <c r="D843" s="2" t="s">
        <v>15</v>
      </c>
      <c r="E843" s="218" t="s">
        <v>170</v>
      </c>
      <c r="F843" s="219" t="s">
        <v>10</v>
      </c>
      <c r="G843" s="220" t="s">
        <v>451</v>
      </c>
      <c r="H843" s="2"/>
      <c r="I843" s="398">
        <f>SUM(I844:I845)</f>
        <v>139521</v>
      </c>
      <c r="J843" s="398">
        <f t="shared" ref="J843:K843" si="319">SUM(J844:J845)</f>
        <v>368958</v>
      </c>
      <c r="K843" s="398">
        <f t="shared" si="319"/>
        <v>368958</v>
      </c>
    </row>
    <row r="844" spans="1:11" s="78" customFormat="1" ht="31.5" x14ac:dyDescent="0.25">
      <c r="A844" s="543" t="s">
        <v>505</v>
      </c>
      <c r="B844" s="6" t="s">
        <v>689</v>
      </c>
      <c r="C844" s="337">
        <v>10</v>
      </c>
      <c r="D844" s="2" t="s">
        <v>15</v>
      </c>
      <c r="E844" s="218" t="s">
        <v>170</v>
      </c>
      <c r="F844" s="219" t="s">
        <v>10</v>
      </c>
      <c r="G844" s="220" t="s">
        <v>451</v>
      </c>
      <c r="H844" s="77" t="s">
        <v>16</v>
      </c>
      <c r="I844" s="403">
        <v>2424</v>
      </c>
      <c r="J844" s="403">
        <v>2424</v>
      </c>
      <c r="K844" s="403">
        <v>2424</v>
      </c>
    </row>
    <row r="845" spans="1:11" ht="15.75" x14ac:dyDescent="0.25">
      <c r="A845" s="61" t="s">
        <v>40</v>
      </c>
      <c r="B845" s="337" t="s">
        <v>689</v>
      </c>
      <c r="C845" s="337">
        <v>10</v>
      </c>
      <c r="D845" s="2" t="s">
        <v>15</v>
      </c>
      <c r="E845" s="218" t="s">
        <v>170</v>
      </c>
      <c r="F845" s="219" t="s">
        <v>10</v>
      </c>
      <c r="G845" s="220" t="s">
        <v>451</v>
      </c>
      <c r="H845" s="2" t="s">
        <v>39</v>
      </c>
      <c r="I845" s="400">
        <v>137097</v>
      </c>
      <c r="J845" s="400">
        <v>366534</v>
      </c>
      <c r="K845" s="400">
        <v>366534</v>
      </c>
    </row>
    <row r="846" spans="1:11" ht="15.75" x14ac:dyDescent="0.25">
      <c r="A846" s="111" t="s">
        <v>846</v>
      </c>
      <c r="B846" s="50" t="s">
        <v>689</v>
      </c>
      <c r="C846" s="337">
        <v>10</v>
      </c>
      <c r="D846" s="2" t="s">
        <v>15</v>
      </c>
      <c r="E846" s="218" t="s">
        <v>170</v>
      </c>
      <c r="F846" s="219" t="s">
        <v>10</v>
      </c>
      <c r="G846" s="220" t="s">
        <v>452</v>
      </c>
      <c r="H846" s="2"/>
      <c r="I846" s="398">
        <f>SUM(I847:I848)</f>
        <v>3744297</v>
      </c>
      <c r="J846" s="398">
        <f t="shared" ref="J846:K846" si="320">SUM(J847:J848)</f>
        <v>3744297</v>
      </c>
      <c r="K846" s="398">
        <f t="shared" si="320"/>
        <v>3744297</v>
      </c>
    </row>
    <row r="847" spans="1:11" ht="31.5" x14ac:dyDescent="0.25">
      <c r="A847" s="543" t="s">
        <v>505</v>
      </c>
      <c r="B847" s="6" t="s">
        <v>689</v>
      </c>
      <c r="C847" s="337">
        <v>10</v>
      </c>
      <c r="D847" s="2" t="s">
        <v>15</v>
      </c>
      <c r="E847" s="218" t="s">
        <v>170</v>
      </c>
      <c r="F847" s="219" t="s">
        <v>10</v>
      </c>
      <c r="G847" s="220" t="s">
        <v>452</v>
      </c>
      <c r="H847" s="2" t="s">
        <v>16</v>
      </c>
      <c r="I847" s="400">
        <v>33370</v>
      </c>
      <c r="J847" s="400">
        <v>33370</v>
      </c>
      <c r="K847" s="400">
        <v>33370</v>
      </c>
    </row>
    <row r="848" spans="1:11" ht="15.75" x14ac:dyDescent="0.25">
      <c r="A848" s="61" t="s">
        <v>40</v>
      </c>
      <c r="B848" s="337" t="s">
        <v>689</v>
      </c>
      <c r="C848" s="337">
        <v>10</v>
      </c>
      <c r="D848" s="2" t="s">
        <v>15</v>
      </c>
      <c r="E848" s="218" t="s">
        <v>170</v>
      </c>
      <c r="F848" s="219" t="s">
        <v>10</v>
      </c>
      <c r="G848" s="220" t="s">
        <v>452</v>
      </c>
      <c r="H848" s="2" t="s">
        <v>39</v>
      </c>
      <c r="I848" s="400">
        <v>3710927</v>
      </c>
      <c r="J848" s="400">
        <v>3710927</v>
      </c>
      <c r="K848" s="400">
        <v>3710927</v>
      </c>
    </row>
    <row r="849" spans="1:22" ht="15.75" x14ac:dyDescent="0.25">
      <c r="A849" s="101" t="s">
        <v>847</v>
      </c>
      <c r="B849" s="337" t="s">
        <v>689</v>
      </c>
      <c r="C849" s="337">
        <v>10</v>
      </c>
      <c r="D849" s="2" t="s">
        <v>15</v>
      </c>
      <c r="E849" s="218" t="s">
        <v>170</v>
      </c>
      <c r="F849" s="219" t="s">
        <v>10</v>
      </c>
      <c r="G849" s="220" t="s">
        <v>453</v>
      </c>
      <c r="H849" s="2"/>
      <c r="I849" s="398">
        <f>SUM(I850:I851)</f>
        <v>258120</v>
      </c>
      <c r="J849" s="398">
        <f t="shared" ref="J849:K849" si="321">SUM(J850:J851)</f>
        <v>258120</v>
      </c>
      <c r="K849" s="398">
        <f t="shared" si="321"/>
        <v>258120</v>
      </c>
    </row>
    <row r="850" spans="1:22" ht="31.5" x14ac:dyDescent="0.25">
      <c r="A850" s="543" t="s">
        <v>505</v>
      </c>
      <c r="B850" s="6" t="s">
        <v>689</v>
      </c>
      <c r="C850" s="337">
        <v>10</v>
      </c>
      <c r="D850" s="2" t="s">
        <v>15</v>
      </c>
      <c r="E850" s="218" t="s">
        <v>170</v>
      </c>
      <c r="F850" s="219" t="s">
        <v>10</v>
      </c>
      <c r="G850" s="220" t="s">
        <v>453</v>
      </c>
      <c r="H850" s="2" t="s">
        <v>16</v>
      </c>
      <c r="I850" s="400">
        <v>2720</v>
      </c>
      <c r="J850" s="400">
        <v>2720</v>
      </c>
      <c r="K850" s="400">
        <v>2720</v>
      </c>
    </row>
    <row r="851" spans="1:22" ht="15.75" x14ac:dyDescent="0.25">
      <c r="A851" s="61" t="s">
        <v>40</v>
      </c>
      <c r="B851" s="337" t="s">
        <v>689</v>
      </c>
      <c r="C851" s="337">
        <v>10</v>
      </c>
      <c r="D851" s="2" t="s">
        <v>15</v>
      </c>
      <c r="E851" s="218" t="s">
        <v>170</v>
      </c>
      <c r="F851" s="219" t="s">
        <v>10</v>
      </c>
      <c r="G851" s="220" t="s">
        <v>453</v>
      </c>
      <c r="H851" s="2" t="s">
        <v>39</v>
      </c>
      <c r="I851" s="400">
        <v>255400</v>
      </c>
      <c r="J851" s="400">
        <v>255400</v>
      </c>
      <c r="K851" s="400">
        <v>255400</v>
      </c>
    </row>
    <row r="852" spans="1:22" ht="15.75" x14ac:dyDescent="0.25">
      <c r="A852" s="86" t="s">
        <v>42</v>
      </c>
      <c r="B852" s="26" t="s">
        <v>689</v>
      </c>
      <c r="C852" s="26">
        <v>10</v>
      </c>
      <c r="D852" s="25" t="s">
        <v>20</v>
      </c>
      <c r="E852" s="212"/>
      <c r="F852" s="213"/>
      <c r="G852" s="214"/>
      <c r="H852" s="52"/>
      <c r="I852" s="396">
        <f>SUM(I853)</f>
        <v>18658785</v>
      </c>
      <c r="J852" s="396">
        <f t="shared" ref="J852:K854" si="322">SUM(J853)</f>
        <v>1045862</v>
      </c>
      <c r="K852" s="396">
        <f t="shared" si="322"/>
        <v>1045862</v>
      </c>
    </row>
    <row r="853" spans="1:22" ht="47.25" x14ac:dyDescent="0.25">
      <c r="A853" s="75" t="s">
        <v>103</v>
      </c>
      <c r="B853" s="279" t="s">
        <v>689</v>
      </c>
      <c r="C853" s="67">
        <v>10</v>
      </c>
      <c r="D853" s="68" t="s">
        <v>20</v>
      </c>
      <c r="E853" s="260" t="s">
        <v>168</v>
      </c>
      <c r="F853" s="261" t="s">
        <v>359</v>
      </c>
      <c r="G853" s="262" t="s">
        <v>360</v>
      </c>
      <c r="H853" s="31"/>
      <c r="I853" s="397">
        <f>SUM(I854)</f>
        <v>18658785</v>
      </c>
      <c r="J853" s="397">
        <f t="shared" si="322"/>
        <v>1045862</v>
      </c>
      <c r="K853" s="397">
        <f t="shared" si="322"/>
        <v>1045862</v>
      </c>
    </row>
    <row r="854" spans="1:22" ht="63" x14ac:dyDescent="0.25">
      <c r="A854" s="3" t="s">
        <v>149</v>
      </c>
      <c r="B854" s="6" t="s">
        <v>689</v>
      </c>
      <c r="C854" s="34">
        <v>10</v>
      </c>
      <c r="D854" s="35" t="s">
        <v>20</v>
      </c>
      <c r="E854" s="218" t="s">
        <v>170</v>
      </c>
      <c r="F854" s="258" t="s">
        <v>359</v>
      </c>
      <c r="G854" s="259" t="s">
        <v>360</v>
      </c>
      <c r="H854" s="266"/>
      <c r="I854" s="398">
        <f>SUM(I855)</f>
        <v>18658785</v>
      </c>
      <c r="J854" s="398">
        <f t="shared" si="322"/>
        <v>1045862</v>
      </c>
      <c r="K854" s="398">
        <f t="shared" si="322"/>
        <v>1045862</v>
      </c>
    </row>
    <row r="855" spans="1:22" ht="47.25" x14ac:dyDescent="0.25">
      <c r="A855" s="3" t="s">
        <v>448</v>
      </c>
      <c r="B855" s="6" t="s">
        <v>689</v>
      </c>
      <c r="C855" s="34">
        <v>10</v>
      </c>
      <c r="D855" s="35" t="s">
        <v>20</v>
      </c>
      <c r="E855" s="218" t="s">
        <v>170</v>
      </c>
      <c r="F855" s="258" t="s">
        <v>10</v>
      </c>
      <c r="G855" s="259" t="s">
        <v>360</v>
      </c>
      <c r="H855" s="266"/>
      <c r="I855" s="398">
        <f>SUM(I856+I860+I862+I858)</f>
        <v>18658785</v>
      </c>
      <c r="J855" s="398">
        <f t="shared" ref="J855:K855" si="323">SUM(J856+J860+J862+J858)</f>
        <v>1045862</v>
      </c>
      <c r="K855" s="398">
        <f t="shared" si="323"/>
        <v>1045862</v>
      </c>
    </row>
    <row r="856" spans="1:22" ht="15.75" x14ac:dyDescent="0.25">
      <c r="A856" s="84" t="s">
        <v>518</v>
      </c>
      <c r="B856" s="337" t="s">
        <v>689</v>
      </c>
      <c r="C856" s="34">
        <v>10</v>
      </c>
      <c r="D856" s="35" t="s">
        <v>20</v>
      </c>
      <c r="E856" s="218" t="s">
        <v>170</v>
      </c>
      <c r="F856" s="258" t="s">
        <v>10</v>
      </c>
      <c r="G856" s="259" t="s">
        <v>449</v>
      </c>
      <c r="H856" s="266"/>
      <c r="I856" s="398">
        <f>SUM(I857)</f>
        <v>1045862</v>
      </c>
      <c r="J856" s="398">
        <f t="shared" ref="J856:K856" si="324">SUM(J857)</f>
        <v>1045862</v>
      </c>
      <c r="K856" s="398">
        <f t="shared" si="324"/>
        <v>1045862</v>
      </c>
    </row>
    <row r="857" spans="1:22" ht="15.75" x14ac:dyDescent="0.25">
      <c r="A857" s="3" t="s">
        <v>40</v>
      </c>
      <c r="B857" s="337" t="s">
        <v>689</v>
      </c>
      <c r="C857" s="34">
        <v>10</v>
      </c>
      <c r="D857" s="35" t="s">
        <v>20</v>
      </c>
      <c r="E857" s="218" t="s">
        <v>170</v>
      </c>
      <c r="F857" s="258" t="s">
        <v>10</v>
      </c>
      <c r="G857" s="259" t="s">
        <v>449</v>
      </c>
      <c r="H857" s="2" t="s">
        <v>39</v>
      </c>
      <c r="I857" s="400">
        <v>1045862</v>
      </c>
      <c r="J857" s="400">
        <v>1045862</v>
      </c>
      <c r="K857" s="400">
        <v>1045862</v>
      </c>
      <c r="N857" s="686"/>
      <c r="O857" s="686"/>
      <c r="P857" s="686"/>
      <c r="Q857" s="686"/>
      <c r="R857" s="686"/>
      <c r="S857" s="686"/>
      <c r="T857" s="686"/>
      <c r="U857" s="686"/>
      <c r="V857" s="686"/>
    </row>
    <row r="858" spans="1:22" s="497" customFormat="1" ht="31.5" hidden="1" x14ac:dyDescent="0.25">
      <c r="A858" s="61" t="s">
        <v>640</v>
      </c>
      <c r="B858" s="498" t="s">
        <v>689</v>
      </c>
      <c r="C858" s="34">
        <v>10</v>
      </c>
      <c r="D858" s="35" t="s">
        <v>20</v>
      </c>
      <c r="E858" s="218" t="s">
        <v>170</v>
      </c>
      <c r="F858" s="258" t="s">
        <v>10</v>
      </c>
      <c r="G858" s="259" t="s">
        <v>641</v>
      </c>
      <c r="H858" s="266"/>
      <c r="I858" s="398">
        <f>SUM(I859)</f>
        <v>0</v>
      </c>
      <c r="J858" s="398">
        <f t="shared" ref="J858:K858" si="325">SUM(J859)</f>
        <v>0</v>
      </c>
      <c r="K858" s="398">
        <f t="shared" si="325"/>
        <v>0</v>
      </c>
      <c r="N858" s="499"/>
      <c r="O858" s="499"/>
      <c r="P858" s="499"/>
      <c r="Q858" s="499"/>
      <c r="R858" s="499"/>
      <c r="S858" s="499"/>
      <c r="T858" s="499"/>
      <c r="U858" s="499"/>
      <c r="V858" s="499"/>
    </row>
    <row r="859" spans="1:22" s="497" customFormat="1" ht="15.75" hidden="1" x14ac:dyDescent="0.25">
      <c r="A859" s="3" t="s">
        <v>40</v>
      </c>
      <c r="B859" s="498" t="s">
        <v>689</v>
      </c>
      <c r="C859" s="34">
        <v>10</v>
      </c>
      <c r="D859" s="35" t="s">
        <v>20</v>
      </c>
      <c r="E859" s="218" t="s">
        <v>170</v>
      </c>
      <c r="F859" s="258" t="s">
        <v>10</v>
      </c>
      <c r="G859" s="259" t="s">
        <v>641</v>
      </c>
      <c r="H859" s="266" t="s">
        <v>39</v>
      </c>
      <c r="I859" s="400"/>
      <c r="J859" s="400"/>
      <c r="K859" s="400"/>
      <c r="N859" s="499"/>
      <c r="O859" s="499"/>
      <c r="P859" s="499"/>
      <c r="Q859" s="499"/>
      <c r="R859" s="499"/>
      <c r="S859" s="499"/>
      <c r="T859" s="499"/>
      <c r="U859" s="499"/>
      <c r="V859" s="499"/>
    </row>
    <row r="860" spans="1:22" s="492" customFormat="1" ht="31.5" x14ac:dyDescent="0.25">
      <c r="A860" s="61" t="s">
        <v>848</v>
      </c>
      <c r="B860" s="493" t="s">
        <v>689</v>
      </c>
      <c r="C860" s="34">
        <v>10</v>
      </c>
      <c r="D860" s="35" t="s">
        <v>20</v>
      </c>
      <c r="E860" s="218" t="s">
        <v>170</v>
      </c>
      <c r="F860" s="258" t="s">
        <v>10</v>
      </c>
      <c r="G860" s="259" t="s">
        <v>626</v>
      </c>
      <c r="H860" s="266"/>
      <c r="I860" s="398">
        <f>SUM(I861)</f>
        <v>17369747</v>
      </c>
      <c r="J860" s="398">
        <f t="shared" ref="J860:K860" si="326">SUM(J861)</f>
        <v>0</v>
      </c>
      <c r="K860" s="398">
        <f t="shared" si="326"/>
        <v>0</v>
      </c>
    </row>
    <row r="861" spans="1:22" s="492" customFormat="1" ht="15.75" x14ac:dyDescent="0.25">
      <c r="A861" s="3" t="s">
        <v>40</v>
      </c>
      <c r="B861" s="493" t="s">
        <v>689</v>
      </c>
      <c r="C861" s="34">
        <v>10</v>
      </c>
      <c r="D861" s="35" t="s">
        <v>20</v>
      </c>
      <c r="E861" s="218" t="s">
        <v>170</v>
      </c>
      <c r="F861" s="258" t="s">
        <v>10</v>
      </c>
      <c r="G861" s="259" t="s">
        <v>626</v>
      </c>
      <c r="H861" s="266" t="s">
        <v>39</v>
      </c>
      <c r="I861" s="400">
        <v>17369747</v>
      </c>
      <c r="J861" s="400"/>
      <c r="K861" s="400"/>
    </row>
    <row r="862" spans="1:22" s="492" customFormat="1" ht="31.5" x14ac:dyDescent="0.25">
      <c r="A862" s="61" t="s">
        <v>849</v>
      </c>
      <c r="B862" s="493" t="s">
        <v>689</v>
      </c>
      <c r="C862" s="34">
        <v>10</v>
      </c>
      <c r="D862" s="35" t="s">
        <v>20</v>
      </c>
      <c r="E862" s="218" t="s">
        <v>170</v>
      </c>
      <c r="F862" s="258" t="s">
        <v>10</v>
      </c>
      <c r="G862" s="259" t="s">
        <v>625</v>
      </c>
      <c r="H862" s="266"/>
      <c r="I862" s="398">
        <f>SUM(I863)</f>
        <v>243176</v>
      </c>
      <c r="J862" s="398">
        <f t="shared" ref="J862:K862" si="327">SUM(J863)</f>
        <v>0</v>
      </c>
      <c r="K862" s="398">
        <f t="shared" si="327"/>
        <v>0</v>
      </c>
    </row>
    <row r="863" spans="1:22" s="492" customFormat="1" ht="31.5" x14ac:dyDescent="0.25">
      <c r="A863" s="543" t="s">
        <v>505</v>
      </c>
      <c r="B863" s="493" t="s">
        <v>689</v>
      </c>
      <c r="C863" s="34">
        <v>10</v>
      </c>
      <c r="D863" s="35" t="s">
        <v>20</v>
      </c>
      <c r="E863" s="218" t="s">
        <v>170</v>
      </c>
      <c r="F863" s="258" t="s">
        <v>10</v>
      </c>
      <c r="G863" s="259" t="s">
        <v>625</v>
      </c>
      <c r="H863" s="266" t="s">
        <v>16</v>
      </c>
      <c r="I863" s="400">
        <v>243176</v>
      </c>
      <c r="J863" s="400"/>
      <c r="K863" s="400"/>
    </row>
    <row r="864" spans="1:22" s="9" customFormat="1" ht="15.75" x14ac:dyDescent="0.25">
      <c r="A864" s="100" t="s">
        <v>70</v>
      </c>
      <c r="B864" s="26" t="s">
        <v>689</v>
      </c>
      <c r="C864" s="26">
        <v>10</v>
      </c>
      <c r="D864" s="25" t="s">
        <v>68</v>
      </c>
      <c r="E864" s="212"/>
      <c r="F864" s="213"/>
      <c r="G864" s="214"/>
      <c r="H864" s="52"/>
      <c r="I864" s="396">
        <f>SUM(I865)</f>
        <v>3442263</v>
      </c>
      <c r="J864" s="396">
        <f t="shared" ref="J864:K864" si="328">SUM(J865)</f>
        <v>3108393</v>
      </c>
      <c r="K864" s="396">
        <f t="shared" si="328"/>
        <v>3108393</v>
      </c>
    </row>
    <row r="865" spans="1:23" ht="47.25" x14ac:dyDescent="0.25">
      <c r="A865" s="106" t="s">
        <v>116</v>
      </c>
      <c r="B865" s="279" t="s">
        <v>689</v>
      </c>
      <c r="C865" s="67">
        <v>10</v>
      </c>
      <c r="D865" s="68" t="s">
        <v>68</v>
      </c>
      <c r="E865" s="260" t="s">
        <v>168</v>
      </c>
      <c r="F865" s="261" t="s">
        <v>359</v>
      </c>
      <c r="G865" s="262" t="s">
        <v>360</v>
      </c>
      <c r="H865" s="31"/>
      <c r="I865" s="397">
        <f>SUM(I866+I880+I876)</f>
        <v>3442263</v>
      </c>
      <c r="J865" s="397">
        <f t="shared" ref="J865:K865" si="329">SUM(J866+J880+J876)</f>
        <v>3108393</v>
      </c>
      <c r="K865" s="397">
        <f t="shared" si="329"/>
        <v>3108393</v>
      </c>
    </row>
    <row r="866" spans="1:23" ht="63" x14ac:dyDescent="0.25">
      <c r="A866" s="112" t="s">
        <v>115</v>
      </c>
      <c r="B866" s="6" t="s">
        <v>689</v>
      </c>
      <c r="C866" s="34">
        <v>10</v>
      </c>
      <c r="D866" s="35" t="s">
        <v>68</v>
      </c>
      <c r="E866" s="257" t="s">
        <v>199</v>
      </c>
      <c r="F866" s="258" t="s">
        <v>359</v>
      </c>
      <c r="G866" s="259" t="s">
        <v>360</v>
      </c>
      <c r="H866" s="266"/>
      <c r="I866" s="398">
        <f>SUM(I867)</f>
        <v>3432263</v>
      </c>
      <c r="J866" s="398">
        <f t="shared" ref="J866:K866" si="330">SUM(J867)</f>
        <v>3098393</v>
      </c>
      <c r="K866" s="398">
        <f t="shared" si="330"/>
        <v>3098393</v>
      </c>
    </row>
    <row r="867" spans="1:23" ht="47.25" x14ac:dyDescent="0.25">
      <c r="A867" s="112" t="s">
        <v>383</v>
      </c>
      <c r="B867" s="6" t="s">
        <v>689</v>
      </c>
      <c r="C867" s="34">
        <v>10</v>
      </c>
      <c r="D867" s="35" t="s">
        <v>68</v>
      </c>
      <c r="E867" s="257" t="s">
        <v>199</v>
      </c>
      <c r="F867" s="258" t="s">
        <v>10</v>
      </c>
      <c r="G867" s="259" t="s">
        <v>360</v>
      </c>
      <c r="H867" s="266"/>
      <c r="I867" s="398">
        <f>SUM(I868+I874+I871)</f>
        <v>3432263</v>
      </c>
      <c r="J867" s="398">
        <f t="shared" ref="J867:K867" si="331">SUM(J868+J874+J871)</f>
        <v>3098393</v>
      </c>
      <c r="K867" s="398">
        <f t="shared" si="331"/>
        <v>3098393</v>
      </c>
    </row>
    <row r="868" spans="1:23" ht="31.5" x14ac:dyDescent="0.25">
      <c r="A868" s="61" t="s">
        <v>85</v>
      </c>
      <c r="B868" s="337" t="s">
        <v>689</v>
      </c>
      <c r="C868" s="34">
        <v>10</v>
      </c>
      <c r="D868" s="35" t="s">
        <v>68</v>
      </c>
      <c r="E868" s="257" t="s">
        <v>199</v>
      </c>
      <c r="F868" s="258" t="s">
        <v>10</v>
      </c>
      <c r="G868" s="259" t="s">
        <v>456</v>
      </c>
      <c r="H868" s="266"/>
      <c r="I868" s="398">
        <f>SUM(I869:I870)</f>
        <v>2677600</v>
      </c>
      <c r="J868" s="398">
        <f t="shared" ref="J868:K868" si="332">SUM(J869:J870)</f>
        <v>2677600</v>
      </c>
      <c r="K868" s="398">
        <f t="shared" si="332"/>
        <v>2677600</v>
      </c>
    </row>
    <row r="869" spans="1:23" ht="63" x14ac:dyDescent="0.25">
      <c r="A869" s="101" t="s">
        <v>75</v>
      </c>
      <c r="B869" s="337" t="s">
        <v>689</v>
      </c>
      <c r="C869" s="34">
        <v>10</v>
      </c>
      <c r="D869" s="35" t="s">
        <v>68</v>
      </c>
      <c r="E869" s="257" t="s">
        <v>199</v>
      </c>
      <c r="F869" s="258" t="s">
        <v>10</v>
      </c>
      <c r="G869" s="259" t="s">
        <v>456</v>
      </c>
      <c r="H869" s="2" t="s">
        <v>13</v>
      </c>
      <c r="I869" s="400">
        <v>2467600</v>
      </c>
      <c r="J869" s="400">
        <v>2467600</v>
      </c>
      <c r="K869" s="400">
        <v>2467600</v>
      </c>
      <c r="O869" s="686"/>
      <c r="P869" s="686"/>
      <c r="Q869" s="686"/>
      <c r="R869" s="686"/>
      <c r="S869" s="686"/>
      <c r="T869" s="686"/>
      <c r="U869" s="686"/>
      <c r="V869" s="686"/>
      <c r="W869" s="686"/>
    </row>
    <row r="870" spans="1:23" ht="31.5" x14ac:dyDescent="0.25">
      <c r="A870" s="543" t="s">
        <v>505</v>
      </c>
      <c r="B870" s="6" t="s">
        <v>689</v>
      </c>
      <c r="C870" s="34">
        <v>10</v>
      </c>
      <c r="D870" s="35" t="s">
        <v>68</v>
      </c>
      <c r="E870" s="257" t="s">
        <v>199</v>
      </c>
      <c r="F870" s="258" t="s">
        <v>10</v>
      </c>
      <c r="G870" s="259" t="s">
        <v>456</v>
      </c>
      <c r="H870" s="2" t="s">
        <v>16</v>
      </c>
      <c r="I870" s="400">
        <v>210000</v>
      </c>
      <c r="J870" s="400">
        <v>210000</v>
      </c>
      <c r="K870" s="400">
        <v>210000</v>
      </c>
    </row>
    <row r="871" spans="1:23" s="492" customFormat="1" ht="47.25" x14ac:dyDescent="0.25">
      <c r="A871" s="61" t="s">
        <v>850</v>
      </c>
      <c r="B871" s="6" t="s">
        <v>689</v>
      </c>
      <c r="C871" s="34">
        <v>10</v>
      </c>
      <c r="D871" s="35" t="s">
        <v>68</v>
      </c>
      <c r="E871" s="257" t="s">
        <v>199</v>
      </c>
      <c r="F871" s="258" t="s">
        <v>10</v>
      </c>
      <c r="G871" s="259" t="s">
        <v>627</v>
      </c>
      <c r="H871" s="2"/>
      <c r="I871" s="398">
        <f>SUM(I872:I873)</f>
        <v>278917</v>
      </c>
      <c r="J871" s="398">
        <f t="shared" ref="J871:K871" si="333">SUM(J872:J873)</f>
        <v>0</v>
      </c>
      <c r="K871" s="398">
        <f t="shared" si="333"/>
        <v>0</v>
      </c>
    </row>
    <row r="872" spans="1:23" s="492" customFormat="1" ht="63" x14ac:dyDescent="0.25">
      <c r="A872" s="101" t="s">
        <v>75</v>
      </c>
      <c r="B872" s="6" t="s">
        <v>689</v>
      </c>
      <c r="C872" s="34">
        <v>10</v>
      </c>
      <c r="D872" s="35" t="s">
        <v>68</v>
      </c>
      <c r="E872" s="257" t="s">
        <v>199</v>
      </c>
      <c r="F872" s="258" t="s">
        <v>10</v>
      </c>
      <c r="G872" s="259" t="s">
        <v>627</v>
      </c>
      <c r="H872" s="2" t="s">
        <v>13</v>
      </c>
      <c r="I872" s="400">
        <v>278917</v>
      </c>
      <c r="J872" s="400"/>
      <c r="K872" s="400"/>
    </row>
    <row r="873" spans="1:23" s="492" customFormat="1" ht="31.5" hidden="1" x14ac:dyDescent="0.25">
      <c r="A873" s="543" t="s">
        <v>505</v>
      </c>
      <c r="B873" s="6" t="s">
        <v>689</v>
      </c>
      <c r="C873" s="34">
        <v>10</v>
      </c>
      <c r="D873" s="35" t="s">
        <v>68</v>
      </c>
      <c r="E873" s="257" t="s">
        <v>199</v>
      </c>
      <c r="F873" s="258" t="s">
        <v>10</v>
      </c>
      <c r="G873" s="259" t="s">
        <v>627</v>
      </c>
      <c r="H873" s="2" t="s">
        <v>16</v>
      </c>
      <c r="I873" s="400"/>
      <c r="J873" s="400"/>
      <c r="K873" s="400"/>
    </row>
    <row r="874" spans="1:23" ht="31.5" x14ac:dyDescent="0.25">
      <c r="A874" s="3" t="s">
        <v>74</v>
      </c>
      <c r="B874" s="6" t="s">
        <v>689</v>
      </c>
      <c r="C874" s="34">
        <v>10</v>
      </c>
      <c r="D874" s="35" t="s">
        <v>68</v>
      </c>
      <c r="E874" s="257" t="s">
        <v>199</v>
      </c>
      <c r="F874" s="258" t="s">
        <v>10</v>
      </c>
      <c r="G874" s="259" t="s">
        <v>364</v>
      </c>
      <c r="H874" s="2"/>
      <c r="I874" s="398">
        <f>SUM(I875)</f>
        <v>475746</v>
      </c>
      <c r="J874" s="398">
        <f t="shared" ref="J874:K874" si="334">SUM(J875)</f>
        <v>420793</v>
      </c>
      <c r="K874" s="398">
        <f t="shared" si="334"/>
        <v>420793</v>
      </c>
    </row>
    <row r="875" spans="1:23" ht="63" x14ac:dyDescent="0.25">
      <c r="A875" s="84" t="s">
        <v>75</v>
      </c>
      <c r="B875" s="6" t="s">
        <v>689</v>
      </c>
      <c r="C875" s="34">
        <v>10</v>
      </c>
      <c r="D875" s="35" t="s">
        <v>68</v>
      </c>
      <c r="E875" s="257" t="s">
        <v>199</v>
      </c>
      <c r="F875" s="258" t="s">
        <v>10</v>
      </c>
      <c r="G875" s="259" t="s">
        <v>364</v>
      </c>
      <c r="H875" s="2" t="s">
        <v>13</v>
      </c>
      <c r="I875" s="400">
        <v>475746</v>
      </c>
      <c r="J875" s="400">
        <v>420793</v>
      </c>
      <c r="K875" s="400">
        <v>420793</v>
      </c>
    </row>
    <row r="876" spans="1:23" s="37" customFormat="1" ht="63" x14ac:dyDescent="0.25">
      <c r="A876" s="61" t="s">
        <v>149</v>
      </c>
      <c r="B876" s="337" t="s">
        <v>689</v>
      </c>
      <c r="C876" s="35">
        <v>10</v>
      </c>
      <c r="D876" s="35" t="s">
        <v>68</v>
      </c>
      <c r="E876" s="257" t="s">
        <v>170</v>
      </c>
      <c r="F876" s="258" t="s">
        <v>359</v>
      </c>
      <c r="G876" s="259" t="s">
        <v>360</v>
      </c>
      <c r="H876" s="36"/>
      <c r="I876" s="401">
        <f>SUM(I877)</f>
        <v>5000</v>
      </c>
      <c r="J876" s="401">
        <f t="shared" ref="J876:K878" si="335">SUM(J877)</f>
        <v>5000</v>
      </c>
      <c r="K876" s="401">
        <f t="shared" si="335"/>
        <v>5000</v>
      </c>
    </row>
    <row r="877" spans="1:23" s="37" customFormat="1" ht="47.25" x14ac:dyDescent="0.25">
      <c r="A877" s="3" t="s">
        <v>448</v>
      </c>
      <c r="B877" s="337" t="s">
        <v>689</v>
      </c>
      <c r="C877" s="35">
        <v>10</v>
      </c>
      <c r="D877" s="35" t="s">
        <v>68</v>
      </c>
      <c r="E877" s="257" t="s">
        <v>170</v>
      </c>
      <c r="F877" s="258" t="s">
        <v>10</v>
      </c>
      <c r="G877" s="259" t="s">
        <v>360</v>
      </c>
      <c r="H877" s="36"/>
      <c r="I877" s="401">
        <f>SUM(I878)</f>
        <v>5000</v>
      </c>
      <c r="J877" s="401">
        <f t="shared" si="335"/>
        <v>5000</v>
      </c>
      <c r="K877" s="401">
        <f t="shared" si="335"/>
        <v>5000</v>
      </c>
    </row>
    <row r="878" spans="1:23" s="37" customFormat="1" ht="31.5" x14ac:dyDescent="0.25">
      <c r="A878" s="556" t="s">
        <v>458</v>
      </c>
      <c r="B878" s="281" t="s">
        <v>689</v>
      </c>
      <c r="C878" s="35">
        <v>10</v>
      </c>
      <c r="D878" s="35" t="s">
        <v>68</v>
      </c>
      <c r="E878" s="257" t="s">
        <v>170</v>
      </c>
      <c r="F878" s="258" t="s">
        <v>10</v>
      </c>
      <c r="G878" s="259" t="s">
        <v>457</v>
      </c>
      <c r="H878" s="36"/>
      <c r="I878" s="401">
        <f>SUM(I879)</f>
        <v>5000</v>
      </c>
      <c r="J878" s="401">
        <f t="shared" si="335"/>
        <v>5000</v>
      </c>
      <c r="K878" s="401">
        <f t="shared" si="335"/>
        <v>5000</v>
      </c>
    </row>
    <row r="879" spans="1:23" s="37" customFormat="1" ht="31.5" x14ac:dyDescent="0.25">
      <c r="A879" s="548" t="s">
        <v>505</v>
      </c>
      <c r="B879" s="281" t="s">
        <v>689</v>
      </c>
      <c r="C879" s="35">
        <v>10</v>
      </c>
      <c r="D879" s="35" t="s">
        <v>68</v>
      </c>
      <c r="E879" s="257" t="s">
        <v>170</v>
      </c>
      <c r="F879" s="258" t="s">
        <v>10</v>
      </c>
      <c r="G879" s="259" t="s">
        <v>457</v>
      </c>
      <c r="H879" s="36" t="s">
        <v>16</v>
      </c>
      <c r="I879" s="402">
        <v>5000</v>
      </c>
      <c r="J879" s="402">
        <v>5000</v>
      </c>
      <c r="K879" s="402">
        <v>5000</v>
      </c>
    </row>
    <row r="880" spans="1:23" ht="78.75" x14ac:dyDescent="0.25">
      <c r="A880" s="103" t="s">
        <v>104</v>
      </c>
      <c r="B880" s="53" t="s">
        <v>689</v>
      </c>
      <c r="C880" s="34">
        <v>10</v>
      </c>
      <c r="D880" s="35" t="s">
        <v>68</v>
      </c>
      <c r="E880" s="257" t="s">
        <v>198</v>
      </c>
      <c r="F880" s="258" t="s">
        <v>359</v>
      </c>
      <c r="G880" s="259" t="s">
        <v>360</v>
      </c>
      <c r="H880" s="2"/>
      <c r="I880" s="398">
        <f>SUM(I881)</f>
        <v>5000</v>
      </c>
      <c r="J880" s="398">
        <f t="shared" ref="J880:K882" si="336">SUM(J881)</f>
        <v>5000</v>
      </c>
      <c r="K880" s="398">
        <f t="shared" si="336"/>
        <v>5000</v>
      </c>
    </row>
    <row r="881" spans="1:11" ht="47.25" x14ac:dyDescent="0.25">
      <c r="A881" s="103" t="s">
        <v>367</v>
      </c>
      <c r="B881" s="53" t="s">
        <v>689</v>
      </c>
      <c r="C881" s="34">
        <v>10</v>
      </c>
      <c r="D881" s="35" t="s">
        <v>68</v>
      </c>
      <c r="E881" s="257" t="s">
        <v>198</v>
      </c>
      <c r="F881" s="258" t="s">
        <v>10</v>
      </c>
      <c r="G881" s="259" t="s">
        <v>360</v>
      </c>
      <c r="H881" s="2"/>
      <c r="I881" s="398">
        <f>SUM(I882)</f>
        <v>5000</v>
      </c>
      <c r="J881" s="398">
        <f t="shared" si="336"/>
        <v>5000</v>
      </c>
      <c r="K881" s="398">
        <f t="shared" si="336"/>
        <v>5000</v>
      </c>
    </row>
    <row r="882" spans="1:11" ht="31.5" x14ac:dyDescent="0.25">
      <c r="A882" s="542" t="s">
        <v>95</v>
      </c>
      <c r="B882" s="53" t="s">
        <v>689</v>
      </c>
      <c r="C882" s="34">
        <v>10</v>
      </c>
      <c r="D882" s="35" t="s">
        <v>68</v>
      </c>
      <c r="E882" s="257" t="s">
        <v>198</v>
      </c>
      <c r="F882" s="258" t="s">
        <v>10</v>
      </c>
      <c r="G882" s="259" t="s">
        <v>369</v>
      </c>
      <c r="H882" s="2"/>
      <c r="I882" s="398">
        <f>SUM(I883)</f>
        <v>5000</v>
      </c>
      <c r="J882" s="398">
        <f t="shared" si="336"/>
        <v>5000</v>
      </c>
      <c r="K882" s="398">
        <f t="shared" si="336"/>
        <v>5000</v>
      </c>
    </row>
    <row r="883" spans="1:11" ht="31.5" x14ac:dyDescent="0.25">
      <c r="A883" s="553" t="s">
        <v>505</v>
      </c>
      <c r="B883" s="6" t="s">
        <v>689</v>
      </c>
      <c r="C883" s="281">
        <v>10</v>
      </c>
      <c r="D883" s="36" t="s">
        <v>68</v>
      </c>
      <c r="E883" s="257" t="s">
        <v>198</v>
      </c>
      <c r="F883" s="258" t="s">
        <v>10</v>
      </c>
      <c r="G883" s="259" t="s">
        <v>369</v>
      </c>
      <c r="H883" s="2" t="s">
        <v>16</v>
      </c>
      <c r="I883" s="399">
        <v>5000</v>
      </c>
      <c r="J883" s="399">
        <v>5000</v>
      </c>
      <c r="K883" s="399">
        <v>5000</v>
      </c>
    </row>
    <row r="884" spans="1:11" ht="15.75" x14ac:dyDescent="0.25">
      <c r="A884" s="431" t="s">
        <v>813</v>
      </c>
      <c r="B884" s="640"/>
      <c r="C884" s="640"/>
      <c r="D884" s="640"/>
      <c r="E884" s="640"/>
      <c r="F884" s="640"/>
      <c r="G884" s="640"/>
      <c r="H884" s="640"/>
      <c r="I884" s="640"/>
      <c r="J884" s="413">
        <v>3363332</v>
      </c>
      <c r="K884" s="413">
        <v>6750840</v>
      </c>
    </row>
  </sheetData>
  <mergeCells count="9">
    <mergeCell ref="O869:W869"/>
    <mergeCell ref="N139:V139"/>
    <mergeCell ref="E13:G13"/>
    <mergeCell ref="A9:I9"/>
    <mergeCell ref="A10:I10"/>
    <mergeCell ref="A11:I11"/>
    <mergeCell ref="N857:V857"/>
    <mergeCell ref="N382:V382"/>
    <mergeCell ref="O406:W406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77"/>
  <sheetViews>
    <sheetView zoomScaleNormal="100" workbookViewId="0">
      <selection activeCell="B9" sqref="B9"/>
    </sheetView>
  </sheetViews>
  <sheetFormatPr defaultRowHeight="15" x14ac:dyDescent="0.25"/>
  <cols>
    <col min="1" max="1" width="81.7109375" customWidth="1"/>
    <col min="2" max="2" width="4.7109375" customWidth="1"/>
    <col min="3" max="3" width="3.28515625" customWidth="1"/>
    <col min="4" max="4" width="7.140625" customWidth="1"/>
    <col min="5" max="5" width="5.42578125" customWidth="1"/>
    <col min="6" max="8" width="13.85546875" style="445" customWidth="1"/>
    <col min="9" max="9" width="11.5703125" customWidth="1"/>
    <col min="10" max="10" width="12.5703125" customWidth="1"/>
  </cols>
  <sheetData>
    <row r="1" spans="1:10" x14ac:dyDescent="0.25">
      <c r="B1" s="694" t="s">
        <v>773</v>
      </c>
      <c r="C1" s="694"/>
      <c r="D1" s="694"/>
      <c r="E1" s="694"/>
      <c r="F1" s="694"/>
      <c r="G1" s="623"/>
      <c r="H1" s="623"/>
    </row>
    <row r="2" spans="1:10" x14ac:dyDescent="0.25">
      <c r="B2" s="694" t="s">
        <v>87</v>
      </c>
      <c r="C2" s="694"/>
      <c r="D2" s="694"/>
      <c r="E2" s="694"/>
      <c r="F2" s="694"/>
      <c r="G2" s="623"/>
      <c r="H2" s="623"/>
    </row>
    <row r="3" spans="1:10" x14ac:dyDescent="0.25">
      <c r="B3" s="694" t="s">
        <v>88</v>
      </c>
      <c r="C3" s="694"/>
      <c r="D3" s="694"/>
      <c r="E3" s="694"/>
      <c r="F3" s="694"/>
      <c r="G3" s="623"/>
      <c r="H3" s="623"/>
    </row>
    <row r="4" spans="1:10" x14ac:dyDescent="0.25">
      <c r="B4" s="354" t="s">
        <v>89</v>
      </c>
      <c r="C4" s="354"/>
      <c r="D4" s="354"/>
      <c r="E4" s="354"/>
      <c r="F4" s="447"/>
      <c r="G4" s="447"/>
      <c r="H4" s="447"/>
      <c r="I4" s="125"/>
      <c r="J4" s="125"/>
    </row>
    <row r="5" spans="1:10" x14ac:dyDescent="0.25">
      <c r="B5" s="354" t="s">
        <v>757</v>
      </c>
      <c r="C5" s="354"/>
      <c r="D5" s="354"/>
      <c r="E5" s="354"/>
      <c r="F5" s="447"/>
      <c r="G5" s="447"/>
      <c r="H5" s="447"/>
      <c r="I5" s="125"/>
      <c r="J5" s="125"/>
    </row>
    <row r="6" spans="1:10" x14ac:dyDescent="0.25">
      <c r="B6" s="352" t="s">
        <v>758</v>
      </c>
      <c r="C6" s="352"/>
      <c r="D6" s="352"/>
      <c r="E6" s="352"/>
      <c r="F6" s="448"/>
      <c r="G6" s="448"/>
      <c r="H6" s="448"/>
    </row>
    <row r="7" spans="1:10" x14ac:dyDescent="0.25">
      <c r="B7" s="4" t="s">
        <v>867</v>
      </c>
      <c r="C7" s="4"/>
      <c r="D7" s="4"/>
      <c r="E7" s="4"/>
      <c r="F7" s="449"/>
      <c r="G7" s="449"/>
      <c r="H7" s="449"/>
    </row>
    <row r="8" spans="1:10" x14ac:dyDescent="0.25">
      <c r="B8" s="598" t="s">
        <v>881</v>
      </c>
      <c r="C8" s="4"/>
      <c r="D8" s="4"/>
      <c r="E8" s="4"/>
      <c r="F8" s="449"/>
      <c r="G8" s="449"/>
      <c r="H8" s="449"/>
    </row>
    <row r="9" spans="1:10" s="483" customFormat="1" x14ac:dyDescent="0.25">
      <c r="B9" s="482"/>
      <c r="C9" s="482"/>
      <c r="D9" s="482"/>
      <c r="E9" s="482"/>
      <c r="F9" s="449"/>
      <c r="G9" s="449"/>
      <c r="H9" s="449"/>
    </row>
    <row r="10" spans="1:10" ht="18.75" customHeight="1" x14ac:dyDescent="0.25">
      <c r="A10" s="679" t="s">
        <v>229</v>
      </c>
      <c r="B10" s="679"/>
      <c r="C10" s="679"/>
      <c r="D10" s="679"/>
      <c r="E10" s="679"/>
      <c r="F10" s="679"/>
      <c r="G10" s="621"/>
      <c r="H10" s="621"/>
    </row>
    <row r="11" spans="1:10" ht="18.75" customHeight="1" x14ac:dyDescent="0.25">
      <c r="A11" s="679" t="s">
        <v>230</v>
      </c>
      <c r="B11" s="679"/>
      <c r="C11" s="679"/>
      <c r="D11" s="679"/>
      <c r="E11" s="679"/>
      <c r="F11" s="679"/>
      <c r="G11" s="621"/>
      <c r="H11" s="621"/>
    </row>
    <row r="12" spans="1:10" ht="18.75" customHeight="1" x14ac:dyDescent="0.25">
      <c r="A12" s="679" t="s">
        <v>231</v>
      </c>
      <c r="B12" s="679"/>
      <c r="C12" s="679"/>
      <c r="D12" s="679"/>
      <c r="E12" s="679"/>
      <c r="F12" s="679"/>
      <c r="G12" s="621"/>
      <c r="H12" s="621"/>
    </row>
    <row r="13" spans="1:10" ht="18.75" customHeight="1" x14ac:dyDescent="0.25">
      <c r="A13" s="679" t="s">
        <v>769</v>
      </c>
      <c r="B13" s="679"/>
      <c r="C13" s="679"/>
      <c r="D13" s="679"/>
      <c r="E13" s="679"/>
      <c r="F13" s="679"/>
      <c r="G13" s="621"/>
      <c r="H13" s="621"/>
    </row>
    <row r="14" spans="1:10" ht="15.75" x14ac:dyDescent="0.25">
      <c r="B14" s="348"/>
      <c r="C14" s="348"/>
      <c r="D14" s="348"/>
      <c r="E14" s="348"/>
      <c r="F14" s="454"/>
      <c r="G14" s="454"/>
      <c r="H14" s="454" t="s">
        <v>482</v>
      </c>
    </row>
    <row r="15" spans="1:10" ht="45.75" customHeight="1" x14ac:dyDescent="0.25">
      <c r="A15" s="50" t="s">
        <v>0</v>
      </c>
      <c r="B15" s="691" t="s">
        <v>3</v>
      </c>
      <c r="C15" s="692"/>
      <c r="D15" s="693"/>
      <c r="E15" s="50" t="s">
        <v>4</v>
      </c>
      <c r="F15" s="10" t="s">
        <v>768</v>
      </c>
      <c r="G15" s="10" t="s">
        <v>715</v>
      </c>
      <c r="H15" s="10" t="s">
        <v>756</v>
      </c>
    </row>
    <row r="16" spans="1:10" ht="15.75" x14ac:dyDescent="0.25">
      <c r="A16" s="432" t="s">
        <v>584</v>
      </c>
      <c r="B16" s="421"/>
      <c r="C16" s="433"/>
      <c r="D16" s="434"/>
      <c r="E16" s="425"/>
      <c r="F16" s="413">
        <f>SUM(F17+F418)</f>
        <v>665407795</v>
      </c>
      <c r="G16" s="413">
        <f>SUM(G17+G418+G477)</f>
        <v>423485540</v>
      </c>
      <c r="H16" s="413">
        <f>SUM(H17+H418+H477)</f>
        <v>418217473</v>
      </c>
    </row>
    <row r="17" spans="1:8" ht="21.75" customHeight="1" x14ac:dyDescent="0.25">
      <c r="A17" s="444" t="s">
        <v>579</v>
      </c>
      <c r="B17" s="435"/>
      <c r="C17" s="436"/>
      <c r="D17" s="437"/>
      <c r="E17" s="438"/>
      <c r="F17" s="450">
        <f>SUM(F18+F61+F109+F247+F255+F265+F293+F314+F319+F329+F348+F359+F381+F400+F409+F260)</f>
        <v>634828483</v>
      </c>
      <c r="G17" s="450">
        <f>SUM(G18+G61+G109+G247+G255+G265+G293+G314+G319+G329+G348+G359+G381+G400+G409+G260)</f>
        <v>396484916</v>
      </c>
      <c r="H17" s="450">
        <f>SUM(H18+H61+H109+H247+H255+H265+H293+H314+H319+H329+H348+H359+H381+H400+H409+H260)</f>
        <v>387803341</v>
      </c>
    </row>
    <row r="18" spans="1:8" ht="33.75" customHeight="1" x14ac:dyDescent="0.25">
      <c r="A18" s="133" t="s">
        <v>225</v>
      </c>
      <c r="B18" s="135" t="s">
        <v>209</v>
      </c>
      <c r="C18" s="242" t="s">
        <v>359</v>
      </c>
      <c r="D18" s="136" t="s">
        <v>360</v>
      </c>
      <c r="E18" s="134"/>
      <c r="F18" s="446">
        <f>SUM(F19+F37+F57)</f>
        <v>38790411</v>
      </c>
      <c r="G18" s="446">
        <f>SUM(G19+G37+G57)</f>
        <v>26767166</v>
      </c>
      <c r="H18" s="446">
        <f>SUM(H19+H37+H57)</f>
        <v>26767166</v>
      </c>
    </row>
    <row r="19" spans="1:8" ht="36" customHeight="1" x14ac:dyDescent="0.25">
      <c r="A19" s="132" t="s">
        <v>145</v>
      </c>
      <c r="B19" s="138" t="s">
        <v>212</v>
      </c>
      <c r="C19" s="309" t="s">
        <v>359</v>
      </c>
      <c r="D19" s="139" t="s">
        <v>360</v>
      </c>
      <c r="E19" s="137"/>
      <c r="F19" s="451">
        <f>SUM(F20+F34)</f>
        <v>23513064</v>
      </c>
      <c r="G19" s="451">
        <f t="shared" ref="G19:H19" si="0">SUM(G20+G34)</f>
        <v>15794992</v>
      </c>
      <c r="H19" s="451">
        <f t="shared" si="0"/>
        <v>15794992</v>
      </c>
    </row>
    <row r="20" spans="1:8" ht="16.5" customHeight="1" x14ac:dyDescent="0.25">
      <c r="A20" s="299" t="s">
        <v>440</v>
      </c>
      <c r="B20" s="300" t="s">
        <v>212</v>
      </c>
      <c r="C20" s="301" t="s">
        <v>10</v>
      </c>
      <c r="D20" s="302" t="s">
        <v>360</v>
      </c>
      <c r="E20" s="303"/>
      <c r="F20" s="401">
        <f>SUM(F31+F27+F21+F25+F29)</f>
        <v>23409992</v>
      </c>
      <c r="G20" s="401">
        <f t="shared" ref="G20:H20" si="1">SUM(G31+G35+G27+G21+G25+G29)</f>
        <v>15794992</v>
      </c>
      <c r="H20" s="401">
        <f t="shared" si="1"/>
        <v>15794992</v>
      </c>
    </row>
    <row r="21" spans="1:8" s="608" customFormat="1" ht="47.25" x14ac:dyDescent="0.25">
      <c r="A21" s="27" t="s">
        <v>748</v>
      </c>
      <c r="B21" s="116" t="s">
        <v>212</v>
      </c>
      <c r="C21" s="204" t="s">
        <v>447</v>
      </c>
      <c r="D21" s="115" t="s">
        <v>744</v>
      </c>
      <c r="E21" s="140"/>
      <c r="F21" s="397">
        <f>SUM(F22:F24)</f>
        <v>1273441</v>
      </c>
      <c r="G21" s="397">
        <f t="shared" ref="G21:H21" si="2">SUM(G22:G24)</f>
        <v>1273441</v>
      </c>
      <c r="H21" s="397">
        <f t="shared" si="2"/>
        <v>1273441</v>
      </c>
    </row>
    <row r="22" spans="1:8" s="43" customFormat="1" ht="47.25" x14ac:dyDescent="0.25">
      <c r="A22" s="54" t="s">
        <v>75</v>
      </c>
      <c r="B22" s="124" t="s">
        <v>212</v>
      </c>
      <c r="C22" s="205" t="s">
        <v>447</v>
      </c>
      <c r="D22" s="121" t="s">
        <v>744</v>
      </c>
      <c r="E22" s="127" t="s">
        <v>13</v>
      </c>
      <c r="F22" s="400">
        <f>SUM(прил3!H482)</f>
        <v>1082400</v>
      </c>
      <c r="G22" s="400">
        <f>SUM(прил3!I482)</f>
        <v>1082400</v>
      </c>
      <c r="H22" s="400">
        <f>SUM(прил3!J482)</f>
        <v>1082400</v>
      </c>
    </row>
    <row r="23" spans="1:8" s="608" customFormat="1" ht="33" hidden="1" customHeight="1" x14ac:dyDescent="0.25">
      <c r="A23" s="54" t="s">
        <v>505</v>
      </c>
      <c r="B23" s="124" t="s">
        <v>212</v>
      </c>
      <c r="C23" s="205" t="s">
        <v>447</v>
      </c>
      <c r="D23" s="121" t="s">
        <v>744</v>
      </c>
      <c r="E23" s="127" t="s">
        <v>16</v>
      </c>
      <c r="F23" s="400">
        <f>SUM(прил3!H483)</f>
        <v>0</v>
      </c>
      <c r="G23" s="400">
        <f>SUM(прил3!I483)</f>
        <v>0</v>
      </c>
      <c r="H23" s="400">
        <f>SUM(прил3!J483)</f>
        <v>0</v>
      </c>
    </row>
    <row r="24" spans="1:8" s="608" customFormat="1" ht="16.5" customHeight="1" x14ac:dyDescent="0.25">
      <c r="A24" s="54" t="s">
        <v>40</v>
      </c>
      <c r="B24" s="124" t="s">
        <v>212</v>
      </c>
      <c r="C24" s="205" t="s">
        <v>447</v>
      </c>
      <c r="D24" s="121" t="s">
        <v>744</v>
      </c>
      <c r="E24" s="127" t="s">
        <v>39</v>
      </c>
      <c r="F24" s="400">
        <f>SUM(прил3!H484)</f>
        <v>191041</v>
      </c>
      <c r="G24" s="400">
        <f>SUM(прил3!I484)</f>
        <v>191041</v>
      </c>
      <c r="H24" s="400">
        <f>SUM(прил3!J484)</f>
        <v>191041</v>
      </c>
    </row>
    <row r="25" spans="1:8" s="653" customFormat="1" ht="31.5" customHeight="1" x14ac:dyDescent="0.25">
      <c r="A25" s="99" t="s">
        <v>852</v>
      </c>
      <c r="B25" s="116" t="s">
        <v>212</v>
      </c>
      <c r="C25" s="204" t="s">
        <v>447</v>
      </c>
      <c r="D25" s="115" t="s">
        <v>851</v>
      </c>
      <c r="E25" s="140"/>
      <c r="F25" s="397">
        <f>SUM(F26)</f>
        <v>4203799</v>
      </c>
      <c r="G25" s="397">
        <f t="shared" ref="G25:H25" si="3">SUM(G26)</f>
        <v>0</v>
      </c>
      <c r="H25" s="397">
        <f t="shared" si="3"/>
        <v>0</v>
      </c>
    </row>
    <row r="26" spans="1:8" s="653" customFormat="1" ht="48.75" customHeight="1" x14ac:dyDescent="0.25">
      <c r="A26" s="54" t="s">
        <v>75</v>
      </c>
      <c r="B26" s="124" t="s">
        <v>212</v>
      </c>
      <c r="C26" s="205" t="s">
        <v>447</v>
      </c>
      <c r="D26" s="121" t="s">
        <v>851</v>
      </c>
      <c r="E26" s="127" t="s">
        <v>13</v>
      </c>
      <c r="F26" s="400">
        <f>SUM(прил3!H486)</f>
        <v>4203799</v>
      </c>
      <c r="G26" s="400"/>
      <c r="H26" s="400"/>
    </row>
    <row r="27" spans="1:8" ht="33.75" customHeight="1" x14ac:dyDescent="0.25">
      <c r="A27" s="27" t="s">
        <v>558</v>
      </c>
      <c r="B27" s="116" t="s">
        <v>212</v>
      </c>
      <c r="C27" s="204" t="s">
        <v>447</v>
      </c>
      <c r="D27" s="115" t="s">
        <v>557</v>
      </c>
      <c r="E27" s="140"/>
      <c r="F27" s="397">
        <f>SUM(F28)</f>
        <v>854000</v>
      </c>
      <c r="G27" s="397">
        <f t="shared" ref="G27:H27" si="4">SUM(G28)</f>
        <v>40000</v>
      </c>
      <c r="H27" s="397">
        <f t="shared" si="4"/>
        <v>40000</v>
      </c>
    </row>
    <row r="28" spans="1:8" ht="34.5" customHeight="1" x14ac:dyDescent="0.25">
      <c r="A28" s="89" t="s">
        <v>505</v>
      </c>
      <c r="B28" s="124" t="s">
        <v>212</v>
      </c>
      <c r="C28" s="205" t="s">
        <v>447</v>
      </c>
      <c r="D28" s="121" t="s">
        <v>557</v>
      </c>
      <c r="E28" s="127" t="s">
        <v>16</v>
      </c>
      <c r="F28" s="400">
        <f>SUM(прил3!H488)</f>
        <v>854000</v>
      </c>
      <c r="G28" s="400">
        <f>SUM(прил3!I488)</f>
        <v>40000</v>
      </c>
      <c r="H28" s="400">
        <f>SUM(прил3!J488)</f>
        <v>40000</v>
      </c>
    </row>
    <row r="29" spans="1:8" s="653" customFormat="1" ht="34.5" customHeight="1" x14ac:dyDescent="0.25">
      <c r="A29" s="656" t="s">
        <v>854</v>
      </c>
      <c r="B29" s="116" t="s">
        <v>212</v>
      </c>
      <c r="C29" s="204" t="s">
        <v>447</v>
      </c>
      <c r="D29" s="115" t="s">
        <v>853</v>
      </c>
      <c r="E29" s="140"/>
      <c r="F29" s="397">
        <f>SUM(F30)</f>
        <v>15808888</v>
      </c>
      <c r="G29" s="397">
        <f t="shared" ref="G29:H29" si="5">SUM(G30)</f>
        <v>13808240</v>
      </c>
      <c r="H29" s="397">
        <f t="shared" si="5"/>
        <v>13808240</v>
      </c>
    </row>
    <row r="30" spans="1:8" ht="50.25" customHeight="1" x14ac:dyDescent="0.25">
      <c r="A30" s="54" t="s">
        <v>75</v>
      </c>
      <c r="B30" s="315" t="s">
        <v>212</v>
      </c>
      <c r="C30" s="316" t="s">
        <v>10</v>
      </c>
      <c r="D30" s="121" t="s">
        <v>853</v>
      </c>
      <c r="E30" s="127" t="s">
        <v>13</v>
      </c>
      <c r="F30" s="400">
        <f>SUM(прил3!H490)</f>
        <v>15808888</v>
      </c>
      <c r="G30" s="400">
        <f>SUM(прил3!I490)</f>
        <v>13808240</v>
      </c>
      <c r="H30" s="400">
        <f>SUM(прил3!J490)</f>
        <v>13808240</v>
      </c>
    </row>
    <row r="31" spans="1:8" ht="32.25" customHeight="1" x14ac:dyDescent="0.25">
      <c r="A31" s="27" t="s">
        <v>83</v>
      </c>
      <c r="B31" s="313" t="s">
        <v>212</v>
      </c>
      <c r="C31" s="314" t="s">
        <v>10</v>
      </c>
      <c r="D31" s="115" t="s">
        <v>391</v>
      </c>
      <c r="E31" s="140"/>
      <c r="F31" s="397">
        <f>SUM(F32:F33)</f>
        <v>1269864</v>
      </c>
      <c r="G31" s="397">
        <f t="shared" ref="G31:H31" si="6">SUM(G32:G33)</f>
        <v>673311</v>
      </c>
      <c r="H31" s="397">
        <f t="shared" si="6"/>
        <v>673311</v>
      </c>
    </row>
    <row r="32" spans="1:8" ht="30.75" customHeight="1" x14ac:dyDescent="0.25">
      <c r="A32" s="54" t="s">
        <v>505</v>
      </c>
      <c r="B32" s="315" t="s">
        <v>212</v>
      </c>
      <c r="C32" s="316" t="s">
        <v>10</v>
      </c>
      <c r="D32" s="121" t="s">
        <v>391</v>
      </c>
      <c r="E32" s="127" t="s">
        <v>16</v>
      </c>
      <c r="F32" s="400">
        <f>SUM(прил3!H492)</f>
        <v>1238000</v>
      </c>
      <c r="G32" s="400">
        <f>SUM(прил3!I492)</f>
        <v>641277</v>
      </c>
      <c r="H32" s="400">
        <f>SUM(прил3!J492)</f>
        <v>641277</v>
      </c>
    </row>
    <row r="33" spans="1:8" ht="16.5" customHeight="1" x14ac:dyDescent="0.25">
      <c r="A33" s="54" t="s">
        <v>18</v>
      </c>
      <c r="B33" s="315" t="s">
        <v>212</v>
      </c>
      <c r="C33" s="316" t="s">
        <v>10</v>
      </c>
      <c r="D33" s="121" t="s">
        <v>391</v>
      </c>
      <c r="E33" s="127" t="s">
        <v>17</v>
      </c>
      <c r="F33" s="400">
        <f>SUM(прил3!H493)</f>
        <v>31864</v>
      </c>
      <c r="G33" s="400">
        <f>SUM(прил3!I493)</f>
        <v>32034</v>
      </c>
      <c r="H33" s="400">
        <f>SUM(прил3!J493)</f>
        <v>32034</v>
      </c>
    </row>
    <row r="34" spans="1:8" s="667" customFormat="1" ht="16.5" customHeight="1" x14ac:dyDescent="0.25">
      <c r="A34" s="299" t="s">
        <v>873</v>
      </c>
      <c r="B34" s="300" t="s">
        <v>212</v>
      </c>
      <c r="C34" s="301" t="s">
        <v>877</v>
      </c>
      <c r="D34" s="302" t="s">
        <v>360</v>
      </c>
      <c r="E34" s="303"/>
      <c r="F34" s="401">
        <f>SUM(F35)</f>
        <v>103072</v>
      </c>
      <c r="G34" s="401">
        <f t="shared" ref="G34:H34" si="7">SUM(G35)</f>
        <v>0</v>
      </c>
      <c r="H34" s="401">
        <f t="shared" si="7"/>
        <v>0</v>
      </c>
    </row>
    <row r="35" spans="1:8" ht="31.5" customHeight="1" x14ac:dyDescent="0.25">
      <c r="A35" s="27" t="s">
        <v>878</v>
      </c>
      <c r="B35" s="313" t="s">
        <v>212</v>
      </c>
      <c r="C35" s="314" t="s">
        <v>877</v>
      </c>
      <c r="D35" s="115" t="s">
        <v>872</v>
      </c>
      <c r="E35" s="140"/>
      <c r="F35" s="397">
        <f>SUM(F36)</f>
        <v>103072</v>
      </c>
      <c r="G35" s="397">
        <f t="shared" ref="G35:H35" si="8">SUM(G36)</f>
        <v>0</v>
      </c>
      <c r="H35" s="397">
        <f t="shared" si="8"/>
        <v>0</v>
      </c>
    </row>
    <row r="36" spans="1:8" ht="31.5" customHeight="1" x14ac:dyDescent="0.25">
      <c r="A36" s="54" t="s">
        <v>505</v>
      </c>
      <c r="B36" s="315" t="s">
        <v>212</v>
      </c>
      <c r="C36" s="316" t="s">
        <v>877</v>
      </c>
      <c r="D36" s="121" t="s">
        <v>872</v>
      </c>
      <c r="E36" s="127" t="s">
        <v>16</v>
      </c>
      <c r="F36" s="400">
        <f>SUM(прил3!H496)</f>
        <v>103072</v>
      </c>
      <c r="G36" s="400">
        <f>SUM(прил3!I496)</f>
        <v>0</v>
      </c>
      <c r="H36" s="400">
        <f>SUM(прил3!J496)</f>
        <v>0</v>
      </c>
    </row>
    <row r="37" spans="1:8" ht="35.25" customHeight="1" x14ac:dyDescent="0.25">
      <c r="A37" s="141" t="s">
        <v>146</v>
      </c>
      <c r="B37" s="312" t="s">
        <v>441</v>
      </c>
      <c r="C37" s="243" t="s">
        <v>359</v>
      </c>
      <c r="D37" s="143" t="s">
        <v>360</v>
      </c>
      <c r="E37" s="144"/>
      <c r="F37" s="452">
        <f>SUM(F38+F52)</f>
        <v>14182049</v>
      </c>
      <c r="G37" s="452">
        <f>SUM(G38+G52)</f>
        <v>10003393</v>
      </c>
      <c r="H37" s="452">
        <f>SUM(H38+H52)</f>
        <v>10003393</v>
      </c>
    </row>
    <row r="38" spans="1:8" ht="18" customHeight="1" x14ac:dyDescent="0.25">
      <c r="A38" s="304" t="s">
        <v>442</v>
      </c>
      <c r="B38" s="305" t="s">
        <v>213</v>
      </c>
      <c r="C38" s="306" t="s">
        <v>10</v>
      </c>
      <c r="D38" s="307" t="s">
        <v>360</v>
      </c>
      <c r="E38" s="308"/>
      <c r="F38" s="398">
        <f>SUM(F49+F43+F39+F45+F47)</f>
        <v>13920913</v>
      </c>
      <c r="G38" s="398">
        <f t="shared" ref="G38:H38" si="9">SUM(G49+G43+G39+G45+G47)</f>
        <v>10003393</v>
      </c>
      <c r="H38" s="398">
        <f t="shared" si="9"/>
        <v>10003393</v>
      </c>
    </row>
    <row r="39" spans="1:8" s="608" customFormat="1" ht="47.25" x14ac:dyDescent="0.25">
      <c r="A39" s="27" t="s">
        <v>748</v>
      </c>
      <c r="B39" s="116" t="s">
        <v>213</v>
      </c>
      <c r="C39" s="204" t="s">
        <v>447</v>
      </c>
      <c r="D39" s="115" t="s">
        <v>744</v>
      </c>
      <c r="E39" s="140"/>
      <c r="F39" s="397">
        <f>SUM(F40:F42)</f>
        <v>871200</v>
      </c>
      <c r="G39" s="397">
        <f t="shared" ref="G39:H39" si="10">SUM(G40:G42)</f>
        <v>871200</v>
      </c>
      <c r="H39" s="397">
        <f t="shared" si="10"/>
        <v>871200</v>
      </c>
    </row>
    <row r="40" spans="1:8" s="43" customFormat="1" ht="47.25" x14ac:dyDescent="0.25">
      <c r="A40" s="54" t="s">
        <v>75</v>
      </c>
      <c r="B40" s="124" t="s">
        <v>213</v>
      </c>
      <c r="C40" s="205" t="s">
        <v>447</v>
      </c>
      <c r="D40" s="121" t="s">
        <v>744</v>
      </c>
      <c r="E40" s="127" t="s">
        <v>13</v>
      </c>
      <c r="F40" s="400">
        <f>SUM(прил3!H500)</f>
        <v>660000</v>
      </c>
      <c r="G40" s="400">
        <f>SUM(прил3!I500)</f>
        <v>660000</v>
      </c>
      <c r="H40" s="400">
        <f>SUM(прил3!J500)</f>
        <v>660000</v>
      </c>
    </row>
    <row r="41" spans="1:8" s="608" customFormat="1" ht="33" hidden="1" customHeight="1" x14ac:dyDescent="0.25">
      <c r="A41" s="54" t="s">
        <v>505</v>
      </c>
      <c r="B41" s="124" t="s">
        <v>213</v>
      </c>
      <c r="C41" s="205" t="s">
        <v>447</v>
      </c>
      <c r="D41" s="121" t="s">
        <v>744</v>
      </c>
      <c r="E41" s="127" t="s">
        <v>16</v>
      </c>
      <c r="F41" s="400">
        <f>SUM(прил3!H501)</f>
        <v>0</v>
      </c>
      <c r="G41" s="400">
        <f>SUM(прил3!I501)</f>
        <v>0</v>
      </c>
      <c r="H41" s="400">
        <f>SUM(прил3!J501)</f>
        <v>0</v>
      </c>
    </row>
    <row r="42" spans="1:8" s="608" customFormat="1" ht="16.5" customHeight="1" x14ac:dyDescent="0.25">
      <c r="A42" s="54" t="s">
        <v>40</v>
      </c>
      <c r="B42" s="124" t="s">
        <v>213</v>
      </c>
      <c r="C42" s="205" t="s">
        <v>447</v>
      </c>
      <c r="D42" s="121" t="s">
        <v>744</v>
      </c>
      <c r="E42" s="127" t="s">
        <v>39</v>
      </c>
      <c r="F42" s="400">
        <f>SUM(прил3!H502)</f>
        <v>211200</v>
      </c>
      <c r="G42" s="400">
        <f>SUM(прил3!I502)</f>
        <v>211200</v>
      </c>
      <c r="H42" s="400">
        <f>SUM(прил3!J502)</f>
        <v>211200</v>
      </c>
    </row>
    <row r="43" spans="1:8" s="592" customFormat="1" ht="19.5" hidden="1" customHeight="1" x14ac:dyDescent="0.25">
      <c r="A43" s="596" t="s">
        <v>728</v>
      </c>
      <c r="B43" s="116" t="s">
        <v>213</v>
      </c>
      <c r="C43" s="204" t="s">
        <v>10</v>
      </c>
      <c r="D43" s="115" t="s">
        <v>729</v>
      </c>
      <c r="E43" s="140"/>
      <c r="F43" s="397">
        <f>SUM(F44)</f>
        <v>0</v>
      </c>
      <c r="G43" s="397">
        <f t="shared" ref="G43:H43" si="11">SUM(G44)</f>
        <v>0</v>
      </c>
      <c r="H43" s="397">
        <f t="shared" si="11"/>
        <v>0</v>
      </c>
    </row>
    <row r="44" spans="1:8" s="592" customFormat="1" ht="34.5" hidden="1" customHeight="1" x14ac:dyDescent="0.25">
      <c r="A44" s="595" t="s">
        <v>505</v>
      </c>
      <c r="B44" s="124" t="s">
        <v>213</v>
      </c>
      <c r="C44" s="205" t="s">
        <v>10</v>
      </c>
      <c r="D44" s="121" t="s">
        <v>729</v>
      </c>
      <c r="E44" s="127"/>
      <c r="F44" s="400">
        <f>SUM(прил3!H506)</f>
        <v>0</v>
      </c>
      <c r="G44" s="400">
        <f>SUM(прил3!I506)</f>
        <v>0</v>
      </c>
      <c r="H44" s="400">
        <f>SUM(прил3!J506)</f>
        <v>0</v>
      </c>
    </row>
    <row r="45" spans="1:8" s="653" customFormat="1" ht="32.25" customHeight="1" x14ac:dyDescent="0.25">
      <c r="A45" s="99" t="s">
        <v>852</v>
      </c>
      <c r="B45" s="116" t="s">
        <v>213</v>
      </c>
      <c r="C45" s="204" t="s">
        <v>447</v>
      </c>
      <c r="D45" s="115" t="s">
        <v>851</v>
      </c>
      <c r="E45" s="140"/>
      <c r="F45" s="397">
        <f>SUM(F46)</f>
        <v>2630536</v>
      </c>
      <c r="G45" s="397">
        <f t="shared" ref="G45:H45" si="12">SUM(G46)</f>
        <v>0</v>
      </c>
      <c r="H45" s="397">
        <f t="shared" si="12"/>
        <v>0</v>
      </c>
    </row>
    <row r="46" spans="1:8" s="653" customFormat="1" ht="48" customHeight="1" x14ac:dyDescent="0.25">
      <c r="A46" s="54" t="s">
        <v>75</v>
      </c>
      <c r="B46" s="124" t="s">
        <v>213</v>
      </c>
      <c r="C46" s="205" t="s">
        <v>447</v>
      </c>
      <c r="D46" s="121" t="s">
        <v>851</v>
      </c>
      <c r="E46" s="127" t="s">
        <v>13</v>
      </c>
      <c r="F46" s="400">
        <f>SUM(прил3!H504)</f>
        <v>2630536</v>
      </c>
      <c r="G46" s="400"/>
      <c r="H46" s="400"/>
    </row>
    <row r="47" spans="1:8" s="653" customFormat="1" ht="32.25" customHeight="1" x14ac:dyDescent="0.25">
      <c r="A47" s="656" t="s">
        <v>854</v>
      </c>
      <c r="B47" s="116" t="s">
        <v>213</v>
      </c>
      <c r="C47" s="204" t="s">
        <v>10</v>
      </c>
      <c r="D47" s="115" t="s">
        <v>853</v>
      </c>
      <c r="E47" s="140"/>
      <c r="F47" s="397">
        <f>SUM(F48)</f>
        <v>9895034</v>
      </c>
      <c r="G47" s="397">
        <f t="shared" ref="G47:H47" si="13">SUM(G48)</f>
        <v>8641703</v>
      </c>
      <c r="H47" s="397">
        <f t="shared" si="13"/>
        <v>8641703</v>
      </c>
    </row>
    <row r="48" spans="1:8" ht="47.25" customHeight="1" x14ac:dyDescent="0.25">
      <c r="A48" s="54" t="s">
        <v>75</v>
      </c>
      <c r="B48" s="315" t="s">
        <v>213</v>
      </c>
      <c r="C48" s="316" t="s">
        <v>10</v>
      </c>
      <c r="D48" s="121" t="s">
        <v>853</v>
      </c>
      <c r="E48" s="127" t="s">
        <v>13</v>
      </c>
      <c r="F48" s="400">
        <f>SUM(прил3!H508)</f>
        <v>9895034</v>
      </c>
      <c r="G48" s="400">
        <f>SUM(прил3!I508)</f>
        <v>8641703</v>
      </c>
      <c r="H48" s="400">
        <f>SUM(прил3!J508)</f>
        <v>8641703</v>
      </c>
    </row>
    <row r="49" spans="1:8" ht="33" customHeight="1" x14ac:dyDescent="0.25">
      <c r="A49" s="27" t="s">
        <v>83</v>
      </c>
      <c r="B49" s="313" t="s">
        <v>213</v>
      </c>
      <c r="C49" s="314" t="s">
        <v>10</v>
      </c>
      <c r="D49" s="115" t="s">
        <v>391</v>
      </c>
      <c r="E49" s="140"/>
      <c r="F49" s="397">
        <f>SUM(F50:F51)</f>
        <v>524143</v>
      </c>
      <c r="G49" s="397">
        <f t="shared" ref="G49:H49" si="14">SUM(G50:G51)</f>
        <v>490490</v>
      </c>
      <c r="H49" s="397">
        <f t="shared" si="14"/>
        <v>490490</v>
      </c>
    </row>
    <row r="50" spans="1:8" ht="33" customHeight="1" x14ac:dyDescent="0.25">
      <c r="A50" s="54" t="s">
        <v>505</v>
      </c>
      <c r="B50" s="315" t="s">
        <v>213</v>
      </c>
      <c r="C50" s="316" t="s">
        <v>10</v>
      </c>
      <c r="D50" s="121" t="s">
        <v>391</v>
      </c>
      <c r="E50" s="127" t="s">
        <v>16</v>
      </c>
      <c r="F50" s="400">
        <f>SUM(прил3!H510)</f>
        <v>515797</v>
      </c>
      <c r="G50" s="400">
        <f>SUM(прил3!I510)</f>
        <v>481644</v>
      </c>
      <c r="H50" s="400">
        <f>SUM(прил3!J510)</f>
        <v>481644</v>
      </c>
    </row>
    <row r="51" spans="1:8" ht="18" customHeight="1" x14ac:dyDescent="0.25">
      <c r="A51" s="54" t="s">
        <v>18</v>
      </c>
      <c r="B51" s="315" t="s">
        <v>213</v>
      </c>
      <c r="C51" s="316" t="s">
        <v>10</v>
      </c>
      <c r="D51" s="121" t="s">
        <v>391</v>
      </c>
      <c r="E51" s="127" t="s">
        <v>17</v>
      </c>
      <c r="F51" s="400">
        <f>SUM(прил3!H511)</f>
        <v>8346</v>
      </c>
      <c r="G51" s="400">
        <f>SUM(прил3!I511)</f>
        <v>8846</v>
      </c>
      <c r="H51" s="400">
        <f>SUM(прил3!J511)</f>
        <v>8846</v>
      </c>
    </row>
    <row r="52" spans="1:8" ht="18" customHeight="1" x14ac:dyDescent="0.25">
      <c r="A52" s="304" t="s">
        <v>527</v>
      </c>
      <c r="B52" s="365" t="s">
        <v>213</v>
      </c>
      <c r="C52" s="366" t="s">
        <v>12</v>
      </c>
      <c r="D52" s="307" t="s">
        <v>360</v>
      </c>
      <c r="E52" s="308"/>
      <c r="F52" s="398">
        <f>SUM(F53+F55)</f>
        <v>261136</v>
      </c>
      <c r="G52" s="398">
        <f t="shared" ref="G52:H52" si="15">SUM(G53+G55)</f>
        <v>0</v>
      </c>
      <c r="H52" s="398">
        <f t="shared" si="15"/>
        <v>0</v>
      </c>
    </row>
    <row r="53" spans="1:8" ht="33.75" customHeight="1" x14ac:dyDescent="0.25">
      <c r="A53" s="27" t="s">
        <v>526</v>
      </c>
      <c r="B53" s="313" t="s">
        <v>213</v>
      </c>
      <c r="C53" s="314" t="s">
        <v>12</v>
      </c>
      <c r="D53" s="115" t="s">
        <v>525</v>
      </c>
      <c r="E53" s="140"/>
      <c r="F53" s="397">
        <f>SUM(F54)</f>
        <v>210000</v>
      </c>
      <c r="G53" s="397">
        <f t="shared" ref="G53:H53" si="16">SUM(G54)</f>
        <v>0</v>
      </c>
      <c r="H53" s="397">
        <f t="shared" si="16"/>
        <v>0</v>
      </c>
    </row>
    <row r="54" spans="1:8" ht="18" customHeight="1" x14ac:dyDescent="0.25">
      <c r="A54" s="54" t="s">
        <v>21</v>
      </c>
      <c r="B54" s="315" t="s">
        <v>213</v>
      </c>
      <c r="C54" s="316" t="s">
        <v>12</v>
      </c>
      <c r="D54" s="121" t="s">
        <v>525</v>
      </c>
      <c r="E54" s="127" t="s">
        <v>66</v>
      </c>
      <c r="F54" s="400">
        <f>SUM(прил3!H532)</f>
        <v>210000</v>
      </c>
      <c r="G54" s="400">
        <f>SUM(прил3!I532)</f>
        <v>0</v>
      </c>
      <c r="H54" s="400">
        <f>SUM(прил3!J532)</f>
        <v>0</v>
      </c>
    </row>
    <row r="55" spans="1:8" ht="31.5" customHeight="1" x14ac:dyDescent="0.25">
      <c r="A55" s="27" t="s">
        <v>415</v>
      </c>
      <c r="B55" s="313" t="s">
        <v>213</v>
      </c>
      <c r="C55" s="314" t="s">
        <v>12</v>
      </c>
      <c r="D55" s="115" t="s">
        <v>414</v>
      </c>
      <c r="E55" s="140"/>
      <c r="F55" s="397">
        <f>SUM(F56)</f>
        <v>51136</v>
      </c>
      <c r="G55" s="397">
        <f t="shared" ref="G55:H55" si="17">SUM(G56)</f>
        <v>0</v>
      </c>
      <c r="H55" s="397">
        <f t="shared" si="17"/>
        <v>0</v>
      </c>
    </row>
    <row r="56" spans="1:8" ht="16.5" customHeight="1" x14ac:dyDescent="0.25">
      <c r="A56" s="54" t="s">
        <v>21</v>
      </c>
      <c r="B56" s="315" t="s">
        <v>213</v>
      </c>
      <c r="C56" s="316" t="s">
        <v>12</v>
      </c>
      <c r="D56" s="121" t="s">
        <v>414</v>
      </c>
      <c r="E56" s="127" t="s">
        <v>66</v>
      </c>
      <c r="F56" s="400">
        <f>SUM(прил3!H115)</f>
        <v>51136</v>
      </c>
      <c r="G56" s="400">
        <f>SUM(прил3!I115)</f>
        <v>0</v>
      </c>
      <c r="H56" s="400">
        <f>SUM(прил3!J115)</f>
        <v>0</v>
      </c>
    </row>
    <row r="57" spans="1:8" s="43" customFormat="1" ht="49.5" customHeight="1" x14ac:dyDescent="0.25">
      <c r="A57" s="151" t="s">
        <v>148</v>
      </c>
      <c r="B57" s="152" t="s">
        <v>215</v>
      </c>
      <c r="C57" s="160" t="s">
        <v>359</v>
      </c>
      <c r="D57" s="148" t="s">
        <v>360</v>
      </c>
      <c r="E57" s="146"/>
      <c r="F57" s="452">
        <f>SUM(F58)</f>
        <v>1095298</v>
      </c>
      <c r="G57" s="452">
        <f t="shared" ref="G57:H57" si="18">SUM(G58)</f>
        <v>968781</v>
      </c>
      <c r="H57" s="452">
        <f t="shared" si="18"/>
        <v>968781</v>
      </c>
    </row>
    <row r="58" spans="1:8" s="43" customFormat="1" ht="64.5" customHeight="1" x14ac:dyDescent="0.25">
      <c r="A58" s="317" t="s">
        <v>446</v>
      </c>
      <c r="B58" s="321" t="s">
        <v>215</v>
      </c>
      <c r="C58" s="322" t="s">
        <v>10</v>
      </c>
      <c r="D58" s="320" t="s">
        <v>360</v>
      </c>
      <c r="E58" s="311"/>
      <c r="F58" s="398">
        <f>SUM(F59)</f>
        <v>1095298</v>
      </c>
      <c r="G58" s="398">
        <f t="shared" ref="G58:H58" si="19">SUM(G59)</f>
        <v>968781</v>
      </c>
      <c r="H58" s="398">
        <f t="shared" si="19"/>
        <v>968781</v>
      </c>
    </row>
    <row r="59" spans="1:8" s="43" customFormat="1" ht="33" customHeight="1" x14ac:dyDescent="0.25">
      <c r="A59" s="75" t="s">
        <v>74</v>
      </c>
      <c r="B59" s="323" t="s">
        <v>215</v>
      </c>
      <c r="C59" s="324" t="s">
        <v>447</v>
      </c>
      <c r="D59" s="150" t="s">
        <v>364</v>
      </c>
      <c r="E59" s="30"/>
      <c r="F59" s="397">
        <f>SUM(F60:F60)</f>
        <v>1095298</v>
      </c>
      <c r="G59" s="397">
        <f t="shared" ref="G59:H59" si="20">SUM(G60:G60)</f>
        <v>968781</v>
      </c>
      <c r="H59" s="397">
        <f t="shared" si="20"/>
        <v>968781</v>
      </c>
    </row>
    <row r="60" spans="1:8" s="43" customFormat="1" ht="49.5" customHeight="1" x14ac:dyDescent="0.25">
      <c r="A60" s="76" t="s">
        <v>75</v>
      </c>
      <c r="B60" s="325" t="s">
        <v>215</v>
      </c>
      <c r="C60" s="326" t="s">
        <v>447</v>
      </c>
      <c r="D60" s="147" t="s">
        <v>364</v>
      </c>
      <c r="E60" s="53">
        <v>100</v>
      </c>
      <c r="F60" s="400">
        <f>SUM(прил3!H536)</f>
        <v>1095298</v>
      </c>
      <c r="G60" s="400">
        <f>SUM(прил3!I536)</f>
        <v>968781</v>
      </c>
      <c r="H60" s="400">
        <f>SUM(прил3!J536)</f>
        <v>968781</v>
      </c>
    </row>
    <row r="61" spans="1:8" s="43" customFormat="1" ht="34.5" customHeight="1" x14ac:dyDescent="0.25">
      <c r="A61" s="58" t="s">
        <v>103</v>
      </c>
      <c r="B61" s="153" t="s">
        <v>168</v>
      </c>
      <c r="C61" s="244" t="s">
        <v>359</v>
      </c>
      <c r="D61" s="154" t="s">
        <v>360</v>
      </c>
      <c r="E61" s="39"/>
      <c r="F61" s="446">
        <f>SUM(F62+F72+F98)</f>
        <v>37627822</v>
      </c>
      <c r="G61" s="446">
        <f t="shared" ref="G61:H61" si="21">SUM(G62+G72+G98)</f>
        <v>24638769</v>
      </c>
      <c r="H61" s="446">
        <f t="shared" si="21"/>
        <v>27455334</v>
      </c>
    </row>
    <row r="62" spans="1:8" s="43" customFormat="1" ht="48.75" customHeight="1" x14ac:dyDescent="0.25">
      <c r="A62" s="141" t="s">
        <v>115</v>
      </c>
      <c r="B62" s="152" t="s">
        <v>199</v>
      </c>
      <c r="C62" s="160" t="s">
        <v>359</v>
      </c>
      <c r="D62" s="148" t="s">
        <v>360</v>
      </c>
      <c r="E62" s="146"/>
      <c r="F62" s="452">
        <f>SUM(F63)</f>
        <v>3432263</v>
      </c>
      <c r="G62" s="452">
        <f t="shared" ref="G62:H62" si="22">SUM(G63)</f>
        <v>3098393</v>
      </c>
      <c r="H62" s="452">
        <f t="shared" si="22"/>
        <v>3098393</v>
      </c>
    </row>
    <row r="63" spans="1:8" s="43" customFormat="1" ht="48.75" customHeight="1" x14ac:dyDescent="0.25">
      <c r="A63" s="304" t="s">
        <v>383</v>
      </c>
      <c r="B63" s="318" t="s">
        <v>199</v>
      </c>
      <c r="C63" s="319" t="s">
        <v>10</v>
      </c>
      <c r="D63" s="320" t="s">
        <v>360</v>
      </c>
      <c r="E63" s="311"/>
      <c r="F63" s="398">
        <f>SUM(+F64+F70+F67)</f>
        <v>3432263</v>
      </c>
      <c r="G63" s="398">
        <f t="shared" ref="G63:H63" si="23">SUM(+G64+G70+G67)</f>
        <v>3098393</v>
      </c>
      <c r="H63" s="398">
        <f t="shared" si="23"/>
        <v>3098393</v>
      </c>
    </row>
    <row r="64" spans="1:8" s="43" customFormat="1" ht="33" customHeight="1" x14ac:dyDescent="0.25">
      <c r="A64" s="27" t="s">
        <v>85</v>
      </c>
      <c r="B64" s="122" t="s">
        <v>199</v>
      </c>
      <c r="C64" s="158" t="s">
        <v>10</v>
      </c>
      <c r="D64" s="150" t="s">
        <v>456</v>
      </c>
      <c r="E64" s="30"/>
      <c r="F64" s="397">
        <f>SUM(F65:F66)</f>
        <v>2677600</v>
      </c>
      <c r="G64" s="397">
        <f t="shared" ref="G64:H64" si="24">SUM(G65:G66)</f>
        <v>2677600</v>
      </c>
      <c r="H64" s="397">
        <f t="shared" si="24"/>
        <v>2677600</v>
      </c>
    </row>
    <row r="65" spans="1:8" s="43" customFormat="1" ht="48.75" customHeight="1" x14ac:dyDescent="0.25">
      <c r="A65" s="54" t="s">
        <v>75</v>
      </c>
      <c r="B65" s="123" t="s">
        <v>199</v>
      </c>
      <c r="C65" s="155" t="s">
        <v>10</v>
      </c>
      <c r="D65" s="147" t="s">
        <v>456</v>
      </c>
      <c r="E65" s="53">
        <v>100</v>
      </c>
      <c r="F65" s="400">
        <f>SUM(прил3!H630)</f>
        <v>2467600</v>
      </c>
      <c r="G65" s="400">
        <f>SUM(прил3!I630)</f>
        <v>2467600</v>
      </c>
      <c r="H65" s="400">
        <f>SUM(прил3!J630)</f>
        <v>2467600</v>
      </c>
    </row>
    <row r="66" spans="1:8" s="43" customFormat="1" ht="33" customHeight="1" x14ac:dyDescent="0.25">
      <c r="A66" s="54" t="s">
        <v>505</v>
      </c>
      <c r="B66" s="123" t="s">
        <v>199</v>
      </c>
      <c r="C66" s="155" t="s">
        <v>10</v>
      </c>
      <c r="D66" s="147" t="s">
        <v>456</v>
      </c>
      <c r="E66" s="53">
        <v>200</v>
      </c>
      <c r="F66" s="400">
        <f>SUM(прил3!H631)</f>
        <v>210000</v>
      </c>
      <c r="G66" s="400">
        <f>SUM(прил3!I631)</f>
        <v>210000</v>
      </c>
      <c r="H66" s="400">
        <f>SUM(прил3!J631)</f>
        <v>210000</v>
      </c>
    </row>
    <row r="67" spans="1:8" s="43" customFormat="1" ht="47.25" customHeight="1" x14ac:dyDescent="0.25">
      <c r="A67" s="99" t="s">
        <v>850</v>
      </c>
      <c r="B67" s="260" t="s">
        <v>199</v>
      </c>
      <c r="C67" s="261" t="s">
        <v>10</v>
      </c>
      <c r="D67" s="262" t="s">
        <v>627</v>
      </c>
      <c r="E67" s="28"/>
      <c r="F67" s="397">
        <f>SUM(F68:F69)</f>
        <v>278917</v>
      </c>
      <c r="G67" s="397">
        <f t="shared" ref="G67:H67" si="25">SUM(G68:G69)</f>
        <v>0</v>
      </c>
      <c r="H67" s="397">
        <f t="shared" si="25"/>
        <v>0</v>
      </c>
    </row>
    <row r="68" spans="1:8" s="43" customFormat="1" ht="48" customHeight="1" x14ac:dyDescent="0.25">
      <c r="A68" s="101" t="s">
        <v>75</v>
      </c>
      <c r="B68" s="257" t="s">
        <v>199</v>
      </c>
      <c r="C68" s="258" t="s">
        <v>10</v>
      </c>
      <c r="D68" s="259" t="s">
        <v>627</v>
      </c>
      <c r="E68" s="2" t="s">
        <v>13</v>
      </c>
      <c r="F68" s="400">
        <f>SUM(прил3!H633)</f>
        <v>278917</v>
      </c>
      <c r="G68" s="400">
        <f>SUM(прил3!I633)</f>
        <v>0</v>
      </c>
      <c r="H68" s="400">
        <f>SUM(прил3!J633)</f>
        <v>0</v>
      </c>
    </row>
    <row r="69" spans="1:8" s="43" customFormat="1" ht="32.25" hidden="1" customHeight="1" x14ac:dyDescent="0.25">
      <c r="A69" s="110" t="s">
        <v>505</v>
      </c>
      <c r="B69" s="257" t="s">
        <v>199</v>
      </c>
      <c r="C69" s="258" t="s">
        <v>10</v>
      </c>
      <c r="D69" s="259" t="s">
        <v>627</v>
      </c>
      <c r="E69" s="2" t="s">
        <v>16</v>
      </c>
      <c r="F69" s="400">
        <f>SUM(прил3!H634)</f>
        <v>0</v>
      </c>
      <c r="G69" s="400">
        <f>SUM(прил3!I634)</f>
        <v>0</v>
      </c>
      <c r="H69" s="400">
        <f>SUM(прил3!J634)</f>
        <v>0</v>
      </c>
    </row>
    <row r="70" spans="1:8" s="43" customFormat="1" ht="33.75" customHeight="1" x14ac:dyDescent="0.25">
      <c r="A70" s="75" t="s">
        <v>74</v>
      </c>
      <c r="B70" s="122" t="s">
        <v>199</v>
      </c>
      <c r="C70" s="158" t="s">
        <v>10</v>
      </c>
      <c r="D70" s="150" t="s">
        <v>364</v>
      </c>
      <c r="E70" s="30"/>
      <c r="F70" s="397">
        <f>SUM(F71)</f>
        <v>475746</v>
      </c>
      <c r="G70" s="397">
        <f t="shared" ref="G70:H70" si="26">SUM(G71)</f>
        <v>420793</v>
      </c>
      <c r="H70" s="397">
        <f t="shared" si="26"/>
        <v>420793</v>
      </c>
    </row>
    <row r="71" spans="1:8" s="43" customFormat="1" ht="51.75" customHeight="1" x14ac:dyDescent="0.25">
      <c r="A71" s="54" t="s">
        <v>75</v>
      </c>
      <c r="B71" s="123" t="s">
        <v>199</v>
      </c>
      <c r="C71" s="155" t="s">
        <v>10</v>
      </c>
      <c r="D71" s="147" t="s">
        <v>364</v>
      </c>
      <c r="E71" s="53">
        <v>100</v>
      </c>
      <c r="F71" s="400">
        <f>SUM(прил3!H636)</f>
        <v>475746</v>
      </c>
      <c r="G71" s="400">
        <f>SUM(прил3!I636)</f>
        <v>420793</v>
      </c>
      <c r="H71" s="400">
        <f>SUM(прил3!J636)</f>
        <v>420793</v>
      </c>
    </row>
    <row r="72" spans="1:8" s="43" customFormat="1" ht="48" customHeight="1" x14ac:dyDescent="0.25">
      <c r="A72" s="141" t="s">
        <v>149</v>
      </c>
      <c r="B72" s="152" t="s">
        <v>170</v>
      </c>
      <c r="C72" s="160" t="s">
        <v>359</v>
      </c>
      <c r="D72" s="148" t="s">
        <v>360</v>
      </c>
      <c r="E72" s="146"/>
      <c r="F72" s="452">
        <f>SUM(F73)</f>
        <v>25133733</v>
      </c>
      <c r="G72" s="452">
        <f t="shared" ref="G72:H72" si="27">SUM(G73)</f>
        <v>8563553</v>
      </c>
      <c r="H72" s="452">
        <f t="shared" si="27"/>
        <v>8563553</v>
      </c>
    </row>
    <row r="73" spans="1:8" s="43" customFormat="1" ht="48" customHeight="1" x14ac:dyDescent="0.25">
      <c r="A73" s="304" t="s">
        <v>448</v>
      </c>
      <c r="B73" s="318" t="s">
        <v>170</v>
      </c>
      <c r="C73" s="319" t="s">
        <v>10</v>
      </c>
      <c r="D73" s="320" t="s">
        <v>360</v>
      </c>
      <c r="E73" s="311"/>
      <c r="F73" s="398">
        <f>SUM(F74+F76+F79+F82+F85+F94+F96+F90+F92+F88)</f>
        <v>25133733</v>
      </c>
      <c r="G73" s="398">
        <f t="shared" ref="G73:H73" si="28">SUM(G74+G76+G79+G82+G85+G94+G96+G90+G92+G88)</f>
        <v>8563553</v>
      </c>
      <c r="H73" s="398">
        <f t="shared" si="28"/>
        <v>8563553</v>
      </c>
    </row>
    <row r="74" spans="1:8" s="43" customFormat="1" ht="16.5" customHeight="1" x14ac:dyDescent="0.25">
      <c r="A74" s="27" t="s">
        <v>518</v>
      </c>
      <c r="B74" s="122" t="s">
        <v>170</v>
      </c>
      <c r="C74" s="158" t="s">
        <v>10</v>
      </c>
      <c r="D74" s="150" t="s">
        <v>449</v>
      </c>
      <c r="E74" s="30"/>
      <c r="F74" s="397">
        <f>SUM(F75)</f>
        <v>1045862</v>
      </c>
      <c r="G74" s="397">
        <f t="shared" ref="G74:H74" si="29">SUM(G75)</f>
        <v>1045862</v>
      </c>
      <c r="H74" s="397">
        <f t="shared" si="29"/>
        <v>1045862</v>
      </c>
    </row>
    <row r="75" spans="1:8" s="43" customFormat="1" ht="16.5" customHeight="1" x14ac:dyDescent="0.25">
      <c r="A75" s="54" t="s">
        <v>40</v>
      </c>
      <c r="B75" s="123" t="s">
        <v>170</v>
      </c>
      <c r="C75" s="155" t="s">
        <v>10</v>
      </c>
      <c r="D75" s="147" t="s">
        <v>449</v>
      </c>
      <c r="E75" s="53" t="s">
        <v>39</v>
      </c>
      <c r="F75" s="400">
        <f>SUM(прил3!H601)</f>
        <v>1045862</v>
      </c>
      <c r="G75" s="400">
        <f>SUM(прил3!I601)</f>
        <v>1045862</v>
      </c>
      <c r="H75" s="400">
        <f>SUM(прил3!J601)</f>
        <v>1045862</v>
      </c>
    </row>
    <row r="76" spans="1:8" s="43" customFormat="1" ht="33" customHeight="1" x14ac:dyDescent="0.25">
      <c r="A76" s="27" t="s">
        <v>844</v>
      </c>
      <c r="B76" s="122" t="s">
        <v>170</v>
      </c>
      <c r="C76" s="158" t="s">
        <v>10</v>
      </c>
      <c r="D76" s="150" t="s">
        <v>450</v>
      </c>
      <c r="E76" s="30"/>
      <c r="F76" s="397">
        <f>SUM(F77:F78)</f>
        <v>48856</v>
      </c>
      <c r="G76" s="397">
        <f t="shared" ref="G76:H76" si="30">SUM(G77:G78)</f>
        <v>48856</v>
      </c>
      <c r="H76" s="397">
        <f t="shared" si="30"/>
        <v>48856</v>
      </c>
    </row>
    <row r="77" spans="1:8" s="43" customFormat="1" ht="30.75" customHeight="1" x14ac:dyDescent="0.25">
      <c r="A77" s="54" t="s">
        <v>505</v>
      </c>
      <c r="B77" s="123" t="s">
        <v>170</v>
      </c>
      <c r="C77" s="155" t="s">
        <v>10</v>
      </c>
      <c r="D77" s="147" t="s">
        <v>450</v>
      </c>
      <c r="E77" s="53" t="s">
        <v>16</v>
      </c>
      <c r="F77" s="400">
        <f>SUM(прил3!H560)</f>
        <v>650</v>
      </c>
      <c r="G77" s="400">
        <f>SUM(прил3!I560)</f>
        <v>650</v>
      </c>
      <c r="H77" s="400">
        <f>SUM(прил3!J560)</f>
        <v>650</v>
      </c>
    </row>
    <row r="78" spans="1:8" s="43" customFormat="1" ht="16.5" customHeight="1" x14ac:dyDescent="0.25">
      <c r="A78" s="54" t="s">
        <v>40</v>
      </c>
      <c r="B78" s="123" t="s">
        <v>170</v>
      </c>
      <c r="C78" s="155" t="s">
        <v>10</v>
      </c>
      <c r="D78" s="147" t="s">
        <v>450</v>
      </c>
      <c r="E78" s="53" t="s">
        <v>39</v>
      </c>
      <c r="F78" s="400">
        <f>SUM(прил3!H561)</f>
        <v>48206</v>
      </c>
      <c r="G78" s="400">
        <f>SUM(прил3!I561)</f>
        <v>48206</v>
      </c>
      <c r="H78" s="400">
        <f>SUM(прил3!J561)</f>
        <v>48206</v>
      </c>
    </row>
    <row r="79" spans="1:8" s="43" customFormat="1" ht="31.5" customHeight="1" x14ac:dyDescent="0.25">
      <c r="A79" s="27" t="s">
        <v>845</v>
      </c>
      <c r="B79" s="122" t="s">
        <v>170</v>
      </c>
      <c r="C79" s="158" t="s">
        <v>10</v>
      </c>
      <c r="D79" s="150" t="s">
        <v>451</v>
      </c>
      <c r="E79" s="30"/>
      <c r="F79" s="397">
        <f>SUM(F80:F81)</f>
        <v>139521</v>
      </c>
      <c r="G79" s="397">
        <f t="shared" ref="G79:H79" si="31">SUM(G80:G81)</f>
        <v>368958</v>
      </c>
      <c r="H79" s="397">
        <f t="shared" si="31"/>
        <v>368958</v>
      </c>
    </row>
    <row r="80" spans="1:8" s="43" customFormat="1" ht="33" customHeight="1" x14ac:dyDescent="0.25">
      <c r="A80" s="54" t="s">
        <v>505</v>
      </c>
      <c r="B80" s="123" t="s">
        <v>170</v>
      </c>
      <c r="C80" s="155" t="s">
        <v>10</v>
      </c>
      <c r="D80" s="147" t="s">
        <v>451</v>
      </c>
      <c r="E80" s="53" t="s">
        <v>16</v>
      </c>
      <c r="F80" s="400">
        <f>SUM(прил3!H563)</f>
        <v>2424</v>
      </c>
      <c r="G80" s="400">
        <f>SUM(прил3!I563)</f>
        <v>2424</v>
      </c>
      <c r="H80" s="400">
        <f>SUM(прил3!J563)</f>
        <v>2424</v>
      </c>
    </row>
    <row r="81" spans="1:8" s="43" customFormat="1" ht="17.25" customHeight="1" x14ac:dyDescent="0.25">
      <c r="A81" s="54" t="s">
        <v>40</v>
      </c>
      <c r="B81" s="123" t="s">
        <v>170</v>
      </c>
      <c r="C81" s="155" t="s">
        <v>10</v>
      </c>
      <c r="D81" s="147" t="s">
        <v>451</v>
      </c>
      <c r="E81" s="53" t="s">
        <v>39</v>
      </c>
      <c r="F81" s="400">
        <f>SUM(прил3!H564)</f>
        <v>137097</v>
      </c>
      <c r="G81" s="400">
        <f>SUM(прил3!I564)</f>
        <v>366534</v>
      </c>
      <c r="H81" s="400">
        <f>SUM(прил3!J564)</f>
        <v>366534</v>
      </c>
    </row>
    <row r="82" spans="1:8" s="43" customFormat="1" ht="15.75" customHeight="1" x14ac:dyDescent="0.25">
      <c r="A82" s="27" t="s">
        <v>846</v>
      </c>
      <c r="B82" s="122" t="s">
        <v>170</v>
      </c>
      <c r="C82" s="158" t="s">
        <v>10</v>
      </c>
      <c r="D82" s="150" t="s">
        <v>452</v>
      </c>
      <c r="E82" s="30"/>
      <c r="F82" s="397">
        <f>SUM(F83:F84)</f>
        <v>3744297</v>
      </c>
      <c r="G82" s="397">
        <f t="shared" ref="G82:H82" si="32">SUM(G83:G84)</f>
        <v>3744297</v>
      </c>
      <c r="H82" s="397">
        <f t="shared" si="32"/>
        <v>3744297</v>
      </c>
    </row>
    <row r="83" spans="1:8" s="43" customFormat="1" ht="30.75" customHeight="1" x14ac:dyDescent="0.25">
      <c r="A83" s="54" t="s">
        <v>505</v>
      </c>
      <c r="B83" s="123" t="s">
        <v>170</v>
      </c>
      <c r="C83" s="155" t="s">
        <v>10</v>
      </c>
      <c r="D83" s="147" t="s">
        <v>452</v>
      </c>
      <c r="E83" s="53" t="s">
        <v>16</v>
      </c>
      <c r="F83" s="400">
        <f>SUM(прил3!H566)</f>
        <v>33370</v>
      </c>
      <c r="G83" s="400">
        <f>SUM(прил3!I566)</f>
        <v>33370</v>
      </c>
      <c r="H83" s="400">
        <f>SUM(прил3!J566)</f>
        <v>33370</v>
      </c>
    </row>
    <row r="84" spans="1:8" s="43" customFormat="1" ht="17.25" customHeight="1" x14ac:dyDescent="0.25">
      <c r="A84" s="54" t="s">
        <v>40</v>
      </c>
      <c r="B84" s="123" t="s">
        <v>170</v>
      </c>
      <c r="C84" s="155" t="s">
        <v>10</v>
      </c>
      <c r="D84" s="147" t="s">
        <v>452</v>
      </c>
      <c r="E84" s="53" t="s">
        <v>39</v>
      </c>
      <c r="F84" s="400">
        <f>SUM(прил3!H567)</f>
        <v>3710927</v>
      </c>
      <c r="G84" s="400">
        <f>SUM(прил3!I567)</f>
        <v>3710927</v>
      </c>
      <c r="H84" s="400">
        <f>SUM(прил3!J567)</f>
        <v>3710927</v>
      </c>
    </row>
    <row r="85" spans="1:8" s="43" customFormat="1" ht="16.5" customHeight="1" x14ac:dyDescent="0.25">
      <c r="A85" s="27" t="s">
        <v>847</v>
      </c>
      <c r="B85" s="122" t="s">
        <v>170</v>
      </c>
      <c r="C85" s="158" t="s">
        <v>10</v>
      </c>
      <c r="D85" s="150" t="s">
        <v>453</v>
      </c>
      <c r="E85" s="30"/>
      <c r="F85" s="397">
        <f>SUM(F86:F87)</f>
        <v>258120</v>
      </c>
      <c r="G85" s="397">
        <f t="shared" ref="G85:H85" si="33">SUM(G86:G87)</f>
        <v>258120</v>
      </c>
      <c r="H85" s="397">
        <f t="shared" si="33"/>
        <v>258120</v>
      </c>
    </row>
    <row r="86" spans="1:8" s="43" customFormat="1" ht="31.5" customHeight="1" x14ac:dyDescent="0.25">
      <c r="A86" s="54" t="s">
        <v>505</v>
      </c>
      <c r="B86" s="123" t="s">
        <v>170</v>
      </c>
      <c r="C86" s="155" t="s">
        <v>10</v>
      </c>
      <c r="D86" s="147" t="s">
        <v>453</v>
      </c>
      <c r="E86" s="53" t="s">
        <v>16</v>
      </c>
      <c r="F86" s="400">
        <f>SUM(прил3!H569)</f>
        <v>2720</v>
      </c>
      <c r="G86" s="400">
        <f>SUM(прил3!I569)</f>
        <v>2720</v>
      </c>
      <c r="H86" s="400">
        <f>SUM(прил3!J569)</f>
        <v>2720</v>
      </c>
    </row>
    <row r="87" spans="1:8" s="43" customFormat="1" ht="17.25" customHeight="1" x14ac:dyDescent="0.25">
      <c r="A87" s="54" t="s">
        <v>40</v>
      </c>
      <c r="B87" s="123" t="s">
        <v>170</v>
      </c>
      <c r="C87" s="155" t="s">
        <v>10</v>
      </c>
      <c r="D87" s="147" t="s">
        <v>453</v>
      </c>
      <c r="E87" s="53" t="s">
        <v>39</v>
      </c>
      <c r="F87" s="400">
        <f>SUM(прил3!H570)</f>
        <v>255400</v>
      </c>
      <c r="G87" s="400">
        <f>SUM(прил3!I570)</f>
        <v>255400</v>
      </c>
      <c r="H87" s="400">
        <f>SUM(прил3!J570)</f>
        <v>255400</v>
      </c>
    </row>
    <row r="88" spans="1:8" s="43" customFormat="1" ht="32.25" hidden="1" customHeight="1" x14ac:dyDescent="0.25">
      <c r="A88" s="99" t="s">
        <v>640</v>
      </c>
      <c r="B88" s="215" t="s">
        <v>170</v>
      </c>
      <c r="C88" s="216" t="s">
        <v>10</v>
      </c>
      <c r="D88" s="262" t="s">
        <v>641</v>
      </c>
      <c r="E88" s="31"/>
      <c r="F88" s="397">
        <f>SUM(F89)</f>
        <v>0</v>
      </c>
      <c r="G88" s="397">
        <f t="shared" ref="G88:H88" si="34">SUM(G89)</f>
        <v>0</v>
      </c>
      <c r="H88" s="397">
        <f t="shared" si="34"/>
        <v>0</v>
      </c>
    </row>
    <row r="89" spans="1:8" s="43" customFormat="1" ht="17.25" hidden="1" customHeight="1" x14ac:dyDescent="0.25">
      <c r="A89" s="3" t="s">
        <v>40</v>
      </c>
      <c r="B89" s="218" t="s">
        <v>170</v>
      </c>
      <c r="C89" s="219" t="s">
        <v>10</v>
      </c>
      <c r="D89" s="259" t="s">
        <v>641</v>
      </c>
      <c r="E89" s="266" t="s">
        <v>39</v>
      </c>
      <c r="F89" s="400">
        <f>SUM(прил3!H603)</f>
        <v>0</v>
      </c>
      <c r="G89" s="400">
        <f>SUM(прил3!I603)</f>
        <v>0</v>
      </c>
      <c r="H89" s="400">
        <f>SUM(прил3!J603)</f>
        <v>0</v>
      </c>
    </row>
    <row r="90" spans="1:8" s="43" customFormat="1" ht="33" customHeight="1" x14ac:dyDescent="0.25">
      <c r="A90" s="99" t="s">
        <v>848</v>
      </c>
      <c r="B90" s="215" t="s">
        <v>170</v>
      </c>
      <c r="C90" s="216" t="s">
        <v>10</v>
      </c>
      <c r="D90" s="262" t="s">
        <v>626</v>
      </c>
      <c r="E90" s="31"/>
      <c r="F90" s="397">
        <f>SUM(F91)</f>
        <v>17369747</v>
      </c>
      <c r="G90" s="397">
        <f t="shared" ref="G90:H90" si="35">SUM(G91)</f>
        <v>0</v>
      </c>
      <c r="H90" s="397">
        <f t="shared" si="35"/>
        <v>0</v>
      </c>
    </row>
    <row r="91" spans="1:8" s="43" customFormat="1" ht="17.25" customHeight="1" x14ac:dyDescent="0.25">
      <c r="A91" s="3" t="s">
        <v>40</v>
      </c>
      <c r="B91" s="218" t="s">
        <v>170</v>
      </c>
      <c r="C91" s="219" t="s">
        <v>10</v>
      </c>
      <c r="D91" s="259" t="s">
        <v>626</v>
      </c>
      <c r="E91" s="266" t="s">
        <v>39</v>
      </c>
      <c r="F91" s="400">
        <f>SUM(прил3!H605)</f>
        <v>17369747</v>
      </c>
      <c r="G91" s="400">
        <f>SUM(прил3!I605)</f>
        <v>0</v>
      </c>
      <c r="H91" s="400">
        <f>SUM(прил3!J605)</f>
        <v>0</v>
      </c>
    </row>
    <row r="92" spans="1:8" s="43" customFormat="1" ht="31.5" customHeight="1" x14ac:dyDescent="0.25">
      <c r="A92" s="99" t="s">
        <v>849</v>
      </c>
      <c r="B92" s="215" t="s">
        <v>170</v>
      </c>
      <c r="C92" s="216" t="s">
        <v>10</v>
      </c>
      <c r="D92" s="262" t="s">
        <v>625</v>
      </c>
      <c r="E92" s="31"/>
      <c r="F92" s="397">
        <f>SUM(F93)</f>
        <v>243176</v>
      </c>
      <c r="G92" s="397">
        <f t="shared" ref="G92:H92" si="36">SUM(G93)</f>
        <v>0</v>
      </c>
      <c r="H92" s="397">
        <f t="shared" si="36"/>
        <v>0</v>
      </c>
    </row>
    <row r="93" spans="1:8" s="43" customFormat="1" ht="30.75" customHeight="1" x14ac:dyDescent="0.25">
      <c r="A93" s="110" t="s">
        <v>505</v>
      </c>
      <c r="B93" s="218" t="s">
        <v>170</v>
      </c>
      <c r="C93" s="219" t="s">
        <v>10</v>
      </c>
      <c r="D93" s="259" t="s">
        <v>625</v>
      </c>
      <c r="E93" s="266" t="s">
        <v>16</v>
      </c>
      <c r="F93" s="400">
        <f>SUM(прил3!H607)</f>
        <v>243176</v>
      </c>
      <c r="G93" s="400">
        <f>SUM(прил3!I607)</f>
        <v>0</v>
      </c>
      <c r="H93" s="400">
        <f>SUM(прил3!J607)</f>
        <v>0</v>
      </c>
    </row>
    <row r="94" spans="1:8" s="43" customFormat="1" ht="17.25" customHeight="1" x14ac:dyDescent="0.25">
      <c r="A94" s="27" t="s">
        <v>150</v>
      </c>
      <c r="B94" s="122" t="s">
        <v>170</v>
      </c>
      <c r="C94" s="158" t="s">
        <v>10</v>
      </c>
      <c r="D94" s="150" t="s">
        <v>551</v>
      </c>
      <c r="E94" s="30"/>
      <c r="F94" s="397">
        <f>SUM(F95)</f>
        <v>2279154</v>
      </c>
      <c r="G94" s="397">
        <f t="shared" ref="G94:H94" si="37">SUM(G95)</f>
        <v>3092460</v>
      </c>
      <c r="H94" s="397">
        <f t="shared" si="37"/>
        <v>3092460</v>
      </c>
    </row>
    <row r="95" spans="1:8" s="43" customFormat="1" ht="17.25" customHeight="1" x14ac:dyDescent="0.25">
      <c r="A95" s="54" t="s">
        <v>40</v>
      </c>
      <c r="B95" s="123" t="s">
        <v>170</v>
      </c>
      <c r="C95" s="155" t="s">
        <v>10</v>
      </c>
      <c r="D95" s="147" t="s">
        <v>551</v>
      </c>
      <c r="E95" s="53">
        <v>300</v>
      </c>
      <c r="F95" s="400">
        <f>SUM(прил3!H554)</f>
        <v>2279154</v>
      </c>
      <c r="G95" s="400">
        <f>SUM(прил3!I554)</f>
        <v>3092460</v>
      </c>
      <c r="H95" s="400">
        <f>SUM(прил3!J554)</f>
        <v>3092460</v>
      </c>
    </row>
    <row r="96" spans="1:8" s="43" customFormat="1" ht="15.75" customHeight="1" x14ac:dyDescent="0.25">
      <c r="A96" s="27" t="s">
        <v>458</v>
      </c>
      <c r="B96" s="122" t="s">
        <v>170</v>
      </c>
      <c r="C96" s="158" t="s">
        <v>10</v>
      </c>
      <c r="D96" s="150" t="s">
        <v>457</v>
      </c>
      <c r="E96" s="30"/>
      <c r="F96" s="397">
        <f>SUM(F97)</f>
        <v>5000</v>
      </c>
      <c r="G96" s="397">
        <f t="shared" ref="G96:H96" si="38">SUM(G97)</f>
        <v>5000</v>
      </c>
      <c r="H96" s="397">
        <f t="shared" si="38"/>
        <v>5000</v>
      </c>
    </row>
    <row r="97" spans="1:8" s="43" customFormat="1" ht="31.5" customHeight="1" x14ac:dyDescent="0.25">
      <c r="A97" s="54" t="s">
        <v>505</v>
      </c>
      <c r="B97" s="123" t="s">
        <v>170</v>
      </c>
      <c r="C97" s="155" t="s">
        <v>10</v>
      </c>
      <c r="D97" s="147" t="s">
        <v>457</v>
      </c>
      <c r="E97" s="53">
        <v>200</v>
      </c>
      <c r="F97" s="400">
        <f>SUM(прил3!H640)</f>
        <v>5000</v>
      </c>
      <c r="G97" s="400">
        <f>SUM(прил3!I640)</f>
        <v>5000</v>
      </c>
      <c r="H97" s="400">
        <f>SUM(прил3!J640)</f>
        <v>5000</v>
      </c>
    </row>
    <row r="98" spans="1:8" s="43" customFormat="1" ht="66" customHeight="1" x14ac:dyDescent="0.25">
      <c r="A98" s="141" t="s">
        <v>154</v>
      </c>
      <c r="B98" s="152" t="s">
        <v>198</v>
      </c>
      <c r="C98" s="160" t="s">
        <v>359</v>
      </c>
      <c r="D98" s="148" t="s">
        <v>360</v>
      </c>
      <c r="E98" s="146"/>
      <c r="F98" s="452">
        <f>SUM(F99+F106)</f>
        <v>9061826</v>
      </c>
      <c r="G98" s="452">
        <f t="shared" ref="G98:H98" si="39">SUM(G99+G106)</f>
        <v>12976823</v>
      </c>
      <c r="H98" s="452">
        <f t="shared" si="39"/>
        <v>15793388</v>
      </c>
    </row>
    <row r="99" spans="1:8" s="43" customFormat="1" ht="46.5" customHeight="1" x14ac:dyDescent="0.25">
      <c r="A99" s="304" t="s">
        <v>367</v>
      </c>
      <c r="B99" s="318" t="s">
        <v>198</v>
      </c>
      <c r="C99" s="319" t="s">
        <v>10</v>
      </c>
      <c r="D99" s="320" t="s">
        <v>360</v>
      </c>
      <c r="E99" s="311"/>
      <c r="F99" s="398">
        <f>SUM(F100+F102+F104)</f>
        <v>9061826</v>
      </c>
      <c r="G99" s="398">
        <f t="shared" ref="G99:H99" si="40">SUM(G100+G102+G104)</f>
        <v>10160259</v>
      </c>
      <c r="H99" s="398">
        <f t="shared" si="40"/>
        <v>10160259</v>
      </c>
    </row>
    <row r="100" spans="1:8" s="43" customFormat="1" ht="51" customHeight="1" x14ac:dyDescent="0.25">
      <c r="A100" s="27" t="s">
        <v>76</v>
      </c>
      <c r="B100" s="122" t="s">
        <v>198</v>
      </c>
      <c r="C100" s="158" t="s">
        <v>10</v>
      </c>
      <c r="D100" s="150" t="s">
        <v>368</v>
      </c>
      <c r="E100" s="30"/>
      <c r="F100" s="397">
        <f>SUM(F101)</f>
        <v>1004100</v>
      </c>
      <c r="G100" s="397">
        <f t="shared" ref="G100:H100" si="41">SUM(G101)</f>
        <v>1004100</v>
      </c>
      <c r="H100" s="397">
        <f t="shared" si="41"/>
        <v>1004100</v>
      </c>
    </row>
    <row r="101" spans="1:8" s="43" customFormat="1" ht="48" customHeight="1" x14ac:dyDescent="0.25">
      <c r="A101" s="54" t="s">
        <v>75</v>
      </c>
      <c r="B101" s="123" t="s">
        <v>198</v>
      </c>
      <c r="C101" s="155" t="s">
        <v>10</v>
      </c>
      <c r="D101" s="147" t="s">
        <v>368</v>
      </c>
      <c r="E101" s="53">
        <v>100</v>
      </c>
      <c r="F101" s="400">
        <f>SUM(прил3!H33)</f>
        <v>1004100</v>
      </c>
      <c r="G101" s="400">
        <f>SUM(прил3!I33)</f>
        <v>1004100</v>
      </c>
      <c r="H101" s="400">
        <f>SUM(прил3!J33)</f>
        <v>1004100</v>
      </c>
    </row>
    <row r="102" spans="1:8" s="43" customFormat="1" ht="32.25" customHeight="1" x14ac:dyDescent="0.25">
      <c r="A102" s="27" t="s">
        <v>342</v>
      </c>
      <c r="B102" s="122" t="s">
        <v>198</v>
      </c>
      <c r="C102" s="158" t="s">
        <v>10</v>
      </c>
      <c r="D102" s="150" t="s">
        <v>454</v>
      </c>
      <c r="E102" s="30"/>
      <c r="F102" s="397">
        <f>SUM(F103:F103)</f>
        <v>8039726</v>
      </c>
      <c r="G102" s="397">
        <f t="shared" ref="G102:H102" si="42">SUM(G103:G103)</f>
        <v>9138159</v>
      </c>
      <c r="H102" s="397">
        <f t="shared" si="42"/>
        <v>9138159</v>
      </c>
    </row>
    <row r="103" spans="1:8" s="43" customFormat="1" ht="17.25" customHeight="1" x14ac:dyDescent="0.25">
      <c r="A103" s="54" t="s">
        <v>40</v>
      </c>
      <c r="B103" s="123" t="s">
        <v>198</v>
      </c>
      <c r="C103" s="155" t="s">
        <v>10</v>
      </c>
      <c r="D103" s="147" t="s">
        <v>454</v>
      </c>
      <c r="E103" s="53">
        <v>300</v>
      </c>
      <c r="F103" s="400">
        <f>SUM(прил3!H611)</f>
        <v>8039726</v>
      </c>
      <c r="G103" s="400">
        <f>SUM(прил3!I611)</f>
        <v>9138159</v>
      </c>
      <c r="H103" s="400">
        <f>SUM(прил3!J611)</f>
        <v>9138159</v>
      </c>
    </row>
    <row r="104" spans="1:8" s="43" customFormat="1" ht="33.75" customHeight="1" x14ac:dyDescent="0.25">
      <c r="A104" s="27" t="s">
        <v>95</v>
      </c>
      <c r="B104" s="122" t="s">
        <v>198</v>
      </c>
      <c r="C104" s="158" t="s">
        <v>10</v>
      </c>
      <c r="D104" s="150" t="s">
        <v>369</v>
      </c>
      <c r="E104" s="30"/>
      <c r="F104" s="397">
        <f>SUM(F105)</f>
        <v>18000</v>
      </c>
      <c r="G104" s="397">
        <f t="shared" ref="G104:H104" si="43">SUM(G105)</f>
        <v>18000</v>
      </c>
      <c r="H104" s="397">
        <f t="shared" si="43"/>
        <v>18000</v>
      </c>
    </row>
    <row r="105" spans="1:8" s="43" customFormat="1" ht="32.25" customHeight="1" x14ac:dyDescent="0.25">
      <c r="A105" s="54" t="s">
        <v>505</v>
      </c>
      <c r="B105" s="123" t="s">
        <v>198</v>
      </c>
      <c r="C105" s="155" t="s">
        <v>10</v>
      </c>
      <c r="D105" s="147" t="s">
        <v>369</v>
      </c>
      <c r="E105" s="53">
        <v>200</v>
      </c>
      <c r="F105" s="400">
        <f>SUM(прил3!H35+прил3!H439+прил3!H644)</f>
        <v>18000</v>
      </c>
      <c r="G105" s="400">
        <f>SUM(прил3!I35+прил3!I439+прил3!I644)</f>
        <v>18000</v>
      </c>
      <c r="H105" s="400">
        <f>SUM(прил3!J35+прил3!J439+прил3!J644)</f>
        <v>18000</v>
      </c>
    </row>
    <row r="106" spans="1:8" s="43" customFormat="1" ht="33" customHeight="1" x14ac:dyDescent="0.25">
      <c r="A106" s="304" t="s">
        <v>719</v>
      </c>
      <c r="B106" s="318" t="s">
        <v>198</v>
      </c>
      <c r="C106" s="319" t="s">
        <v>12</v>
      </c>
      <c r="D106" s="320" t="s">
        <v>360</v>
      </c>
      <c r="E106" s="311"/>
      <c r="F106" s="398">
        <f>SUM(F107)</f>
        <v>0</v>
      </c>
      <c r="G106" s="398">
        <f t="shared" ref="G106:H107" si="44">SUM(G107)</f>
        <v>2816564</v>
      </c>
      <c r="H106" s="398">
        <f t="shared" si="44"/>
        <v>5633129</v>
      </c>
    </row>
    <row r="107" spans="1:8" s="43" customFormat="1" ht="51" customHeight="1" x14ac:dyDescent="0.25">
      <c r="A107" s="27" t="s">
        <v>720</v>
      </c>
      <c r="B107" s="122" t="s">
        <v>198</v>
      </c>
      <c r="C107" s="158" t="s">
        <v>12</v>
      </c>
      <c r="D107" s="150" t="s">
        <v>721</v>
      </c>
      <c r="E107" s="30"/>
      <c r="F107" s="397">
        <f>SUM(F108)</f>
        <v>0</v>
      </c>
      <c r="G107" s="397">
        <f t="shared" si="44"/>
        <v>2816564</v>
      </c>
      <c r="H107" s="397">
        <f t="shared" si="44"/>
        <v>5633129</v>
      </c>
    </row>
    <row r="108" spans="1:8" s="43" customFormat="1" ht="31.5" customHeight="1" x14ac:dyDescent="0.25">
      <c r="A108" s="54" t="s">
        <v>159</v>
      </c>
      <c r="B108" s="123" t="s">
        <v>198</v>
      </c>
      <c r="C108" s="155" t="s">
        <v>12</v>
      </c>
      <c r="D108" s="147" t="s">
        <v>721</v>
      </c>
      <c r="E108" s="53">
        <v>400</v>
      </c>
      <c r="F108" s="400">
        <f>SUM(прил3!H614)</f>
        <v>0</v>
      </c>
      <c r="G108" s="400">
        <f>SUM(прил3!I614)</f>
        <v>2816564</v>
      </c>
      <c r="H108" s="400">
        <f>SUM(прил3!J614)</f>
        <v>5633129</v>
      </c>
    </row>
    <row r="109" spans="1:8" s="43" customFormat="1" ht="31.5" x14ac:dyDescent="0.25">
      <c r="A109" s="129" t="s">
        <v>339</v>
      </c>
      <c r="B109" s="153" t="s">
        <v>417</v>
      </c>
      <c r="C109" s="244" t="s">
        <v>359</v>
      </c>
      <c r="D109" s="154" t="s">
        <v>360</v>
      </c>
      <c r="E109" s="39"/>
      <c r="F109" s="446">
        <f>SUM(F110+F213+F233+F237)</f>
        <v>493961544</v>
      </c>
      <c r="G109" s="446">
        <f>SUM(G110+G213+G233+G237)</f>
        <v>308294796</v>
      </c>
      <c r="H109" s="446">
        <f>SUM(H110+H213+H233+H237)</f>
        <v>296773038</v>
      </c>
    </row>
    <row r="110" spans="1:8" s="43" customFormat="1" ht="47.25" x14ac:dyDescent="0.25">
      <c r="A110" s="145" t="s">
        <v>226</v>
      </c>
      <c r="B110" s="152" t="s">
        <v>203</v>
      </c>
      <c r="C110" s="160" t="s">
        <v>359</v>
      </c>
      <c r="D110" s="148" t="s">
        <v>360</v>
      </c>
      <c r="E110" s="146"/>
      <c r="F110" s="452">
        <f>SUM(F111+F134+F201+F207+F204+F210)</f>
        <v>477378744</v>
      </c>
      <c r="G110" s="452">
        <f>SUM(G111+G134+G201+G207+G204+G210)</f>
        <v>293247679</v>
      </c>
      <c r="H110" s="452">
        <f>SUM(H111+H134+H201+H207+H204+H210)</f>
        <v>281725921</v>
      </c>
    </row>
    <row r="111" spans="1:8" s="43" customFormat="1" ht="16.5" customHeight="1" x14ac:dyDescent="0.25">
      <c r="A111" s="317" t="s">
        <v>418</v>
      </c>
      <c r="B111" s="318" t="s">
        <v>203</v>
      </c>
      <c r="C111" s="319" t="s">
        <v>10</v>
      </c>
      <c r="D111" s="320" t="s">
        <v>360</v>
      </c>
      <c r="E111" s="311"/>
      <c r="F111" s="398">
        <f>SUM(F117+F119+F124+F126+F128+F132+F122+F112+F115)</f>
        <v>38232768</v>
      </c>
      <c r="G111" s="398">
        <f t="shared" ref="G111:H111" si="45">SUM(G117+G119+G124+G126+G128+G132+G122+G112+G115)</f>
        <v>38872173</v>
      </c>
      <c r="H111" s="398">
        <f t="shared" si="45"/>
        <v>38872173</v>
      </c>
    </row>
    <row r="112" spans="1:8" s="43" customFormat="1" ht="47.25" x14ac:dyDescent="0.25">
      <c r="A112" s="149" t="s">
        <v>746</v>
      </c>
      <c r="B112" s="122" t="s">
        <v>203</v>
      </c>
      <c r="C112" s="158" t="s">
        <v>10</v>
      </c>
      <c r="D112" s="150" t="s">
        <v>741</v>
      </c>
      <c r="E112" s="30"/>
      <c r="F112" s="397">
        <f>SUM(F113:F114)</f>
        <v>1723372</v>
      </c>
      <c r="G112" s="397">
        <f t="shared" ref="G112:H112" si="46">SUM(G113:G114)</f>
        <v>1723372</v>
      </c>
      <c r="H112" s="397">
        <f t="shared" si="46"/>
        <v>1723372</v>
      </c>
    </row>
    <row r="113" spans="1:8" s="43" customFormat="1" ht="47.25" x14ac:dyDescent="0.25">
      <c r="A113" s="128" t="s">
        <v>75</v>
      </c>
      <c r="B113" s="123" t="s">
        <v>203</v>
      </c>
      <c r="C113" s="155" t="s">
        <v>10</v>
      </c>
      <c r="D113" s="147" t="s">
        <v>741</v>
      </c>
      <c r="E113" s="53">
        <v>100</v>
      </c>
      <c r="F113" s="400">
        <f>SUM(прил3!H281)</f>
        <v>1212000</v>
      </c>
      <c r="G113" s="400">
        <f>SUM(прил3!I281)</f>
        <v>1212000</v>
      </c>
      <c r="H113" s="400">
        <f>SUM(прил3!J281)</f>
        <v>1212000</v>
      </c>
    </row>
    <row r="114" spans="1:8" s="43" customFormat="1" ht="16.5" customHeight="1" x14ac:dyDescent="0.25">
      <c r="A114" s="76" t="s">
        <v>40</v>
      </c>
      <c r="B114" s="123" t="s">
        <v>203</v>
      </c>
      <c r="C114" s="155" t="s">
        <v>10</v>
      </c>
      <c r="D114" s="147" t="s">
        <v>741</v>
      </c>
      <c r="E114" s="53">
        <v>300</v>
      </c>
      <c r="F114" s="400">
        <f>SUM(прил3!H282)</f>
        <v>511372</v>
      </c>
      <c r="G114" s="400">
        <f>SUM(прил3!I282)</f>
        <v>511372</v>
      </c>
      <c r="H114" s="400">
        <f>SUM(прил3!J282)</f>
        <v>511372</v>
      </c>
    </row>
    <row r="115" spans="1:8" s="43" customFormat="1" ht="78.75" hidden="1" x14ac:dyDescent="0.25">
      <c r="A115" s="75" t="s">
        <v>747</v>
      </c>
      <c r="B115" s="122" t="s">
        <v>203</v>
      </c>
      <c r="C115" s="158" t="s">
        <v>10</v>
      </c>
      <c r="D115" s="150" t="s">
        <v>742</v>
      </c>
      <c r="E115" s="30"/>
      <c r="F115" s="453">
        <f>SUM(F116)</f>
        <v>0</v>
      </c>
      <c r="G115" s="453">
        <f t="shared" ref="G115:H115" si="47">SUM(G116)</f>
        <v>0</v>
      </c>
      <c r="H115" s="453">
        <f t="shared" si="47"/>
        <v>0</v>
      </c>
    </row>
    <row r="116" spans="1:8" s="43" customFormat="1" ht="31.5" hidden="1" x14ac:dyDescent="0.25">
      <c r="A116" s="76" t="s">
        <v>505</v>
      </c>
      <c r="B116" s="123" t="s">
        <v>203</v>
      </c>
      <c r="C116" s="155" t="s">
        <v>10</v>
      </c>
      <c r="D116" s="147" t="s">
        <v>742</v>
      </c>
      <c r="E116" s="53">
        <v>200</v>
      </c>
      <c r="F116" s="400">
        <f>SUM(прил3!H284)</f>
        <v>0</v>
      </c>
      <c r="G116" s="400">
        <f>SUM(прил3!I284)</f>
        <v>0</v>
      </c>
      <c r="H116" s="400">
        <f>SUM(прил3!J284)</f>
        <v>0</v>
      </c>
    </row>
    <row r="117" spans="1:8" s="43" customFormat="1" ht="18" customHeight="1" x14ac:dyDescent="0.25">
      <c r="A117" s="75" t="s">
        <v>153</v>
      </c>
      <c r="B117" s="122" t="s">
        <v>203</v>
      </c>
      <c r="C117" s="158" t="s">
        <v>10</v>
      </c>
      <c r="D117" s="150" t="s">
        <v>455</v>
      </c>
      <c r="E117" s="30"/>
      <c r="F117" s="397">
        <f>SUM(F118:F118)</f>
        <v>1687637</v>
      </c>
      <c r="G117" s="397">
        <f t="shared" ref="G117:H117" si="48">SUM(G118:G118)</f>
        <v>1605366</v>
      </c>
      <c r="H117" s="397">
        <f t="shared" si="48"/>
        <v>1605366</v>
      </c>
    </row>
    <row r="118" spans="1:8" s="43" customFormat="1" ht="17.25" customHeight="1" x14ac:dyDescent="0.25">
      <c r="A118" s="76" t="s">
        <v>40</v>
      </c>
      <c r="B118" s="123" t="s">
        <v>203</v>
      </c>
      <c r="C118" s="155" t="s">
        <v>10</v>
      </c>
      <c r="D118" s="147" t="s">
        <v>455</v>
      </c>
      <c r="E118" s="53">
        <v>300</v>
      </c>
      <c r="F118" s="400">
        <f>SUM(прил3!H619)</f>
        <v>1687637</v>
      </c>
      <c r="G118" s="400">
        <f>SUM(прил3!I619)</f>
        <v>1605366</v>
      </c>
      <c r="H118" s="400">
        <f>SUM(прил3!J619)</f>
        <v>1605366</v>
      </c>
    </row>
    <row r="119" spans="1:8" s="43" customFormat="1" ht="94.5" x14ac:dyDescent="0.25">
      <c r="A119" s="149" t="s">
        <v>133</v>
      </c>
      <c r="B119" s="122" t="s">
        <v>203</v>
      </c>
      <c r="C119" s="158" t="s">
        <v>10</v>
      </c>
      <c r="D119" s="150" t="s">
        <v>420</v>
      </c>
      <c r="E119" s="30"/>
      <c r="F119" s="397">
        <f>SUM(F120:F121)</f>
        <v>19734652</v>
      </c>
      <c r="G119" s="397">
        <f t="shared" ref="G119:H119" si="49">SUM(G120:G121)</f>
        <v>22018393</v>
      </c>
      <c r="H119" s="397">
        <f t="shared" si="49"/>
        <v>22018393</v>
      </c>
    </row>
    <row r="120" spans="1:8" s="43" customFormat="1" ht="47.25" x14ac:dyDescent="0.25">
      <c r="A120" s="128" t="s">
        <v>75</v>
      </c>
      <c r="B120" s="123" t="s">
        <v>203</v>
      </c>
      <c r="C120" s="155" t="s">
        <v>10</v>
      </c>
      <c r="D120" s="147" t="s">
        <v>420</v>
      </c>
      <c r="E120" s="53">
        <v>100</v>
      </c>
      <c r="F120" s="400">
        <f>SUM(прил3!H286)</f>
        <v>19529931</v>
      </c>
      <c r="G120" s="400">
        <f>SUM(прил3!I286)</f>
        <v>21813672</v>
      </c>
      <c r="H120" s="400">
        <f>SUM(прил3!J286)</f>
        <v>21813672</v>
      </c>
    </row>
    <row r="121" spans="1:8" s="43" customFormat="1" ht="30.75" customHeight="1" x14ac:dyDescent="0.25">
      <c r="A121" s="76" t="s">
        <v>505</v>
      </c>
      <c r="B121" s="123" t="s">
        <v>203</v>
      </c>
      <c r="C121" s="155" t="s">
        <v>10</v>
      </c>
      <c r="D121" s="147" t="s">
        <v>420</v>
      </c>
      <c r="E121" s="53">
        <v>200</v>
      </c>
      <c r="F121" s="400">
        <f>SUM(прил3!H287)</f>
        <v>204721</v>
      </c>
      <c r="G121" s="400">
        <f>SUM(прил3!I287)</f>
        <v>204721</v>
      </c>
      <c r="H121" s="400">
        <f>SUM(прил3!J287)</f>
        <v>204721</v>
      </c>
    </row>
    <row r="122" spans="1:8" s="43" customFormat="1" ht="34.5" hidden="1" customHeight="1" x14ac:dyDescent="0.25">
      <c r="A122" s="75" t="s">
        <v>502</v>
      </c>
      <c r="B122" s="122" t="s">
        <v>203</v>
      </c>
      <c r="C122" s="158" t="s">
        <v>10</v>
      </c>
      <c r="D122" s="150" t="s">
        <v>501</v>
      </c>
      <c r="E122" s="30"/>
      <c r="F122" s="453">
        <f>SUM(F123)</f>
        <v>0</v>
      </c>
      <c r="G122" s="453">
        <f t="shared" ref="G122:H122" si="50">SUM(G123)</f>
        <v>0</v>
      </c>
      <c r="H122" s="453">
        <f t="shared" si="50"/>
        <v>0</v>
      </c>
    </row>
    <row r="123" spans="1:8" s="43" customFormat="1" ht="30.75" hidden="1" customHeight="1" x14ac:dyDescent="0.25">
      <c r="A123" s="76" t="s">
        <v>505</v>
      </c>
      <c r="B123" s="123" t="s">
        <v>203</v>
      </c>
      <c r="C123" s="155" t="s">
        <v>10</v>
      </c>
      <c r="D123" s="147" t="s">
        <v>501</v>
      </c>
      <c r="E123" s="53">
        <v>200</v>
      </c>
      <c r="F123" s="400">
        <f>SUM(прил3!H289)</f>
        <v>0</v>
      </c>
      <c r="G123" s="400">
        <f>SUM(прил3!I289)</f>
        <v>0</v>
      </c>
      <c r="H123" s="400">
        <f>SUM(прил3!J289)</f>
        <v>0</v>
      </c>
    </row>
    <row r="124" spans="1:8" s="43" customFormat="1" ht="30.75" customHeight="1" x14ac:dyDescent="0.25">
      <c r="A124" s="75" t="s">
        <v>512</v>
      </c>
      <c r="B124" s="122" t="s">
        <v>203</v>
      </c>
      <c r="C124" s="158" t="s">
        <v>10</v>
      </c>
      <c r="D124" s="150" t="s">
        <v>511</v>
      </c>
      <c r="E124" s="30"/>
      <c r="F124" s="397">
        <f>SUM(F125)</f>
        <v>20500</v>
      </c>
      <c r="G124" s="397">
        <f t="shared" ref="G124:H124" si="51">SUM(G125)</f>
        <v>20500</v>
      </c>
      <c r="H124" s="397">
        <f t="shared" si="51"/>
        <v>20500</v>
      </c>
    </row>
    <row r="125" spans="1:8" s="43" customFormat="1" ht="16.5" customHeight="1" x14ac:dyDescent="0.25">
      <c r="A125" s="76" t="s">
        <v>40</v>
      </c>
      <c r="B125" s="123" t="s">
        <v>203</v>
      </c>
      <c r="C125" s="155" t="s">
        <v>10</v>
      </c>
      <c r="D125" s="147" t="s">
        <v>511</v>
      </c>
      <c r="E125" s="53">
        <v>300</v>
      </c>
      <c r="F125" s="400">
        <f>SUM(прил3!H575)</f>
        <v>20500</v>
      </c>
      <c r="G125" s="400">
        <f>SUM(прил3!I575)</f>
        <v>20500</v>
      </c>
      <c r="H125" s="400">
        <f>SUM(прил3!J575)</f>
        <v>20500</v>
      </c>
    </row>
    <row r="126" spans="1:8" s="43" customFormat="1" ht="31.5" customHeight="1" x14ac:dyDescent="0.25">
      <c r="A126" s="75" t="s">
        <v>422</v>
      </c>
      <c r="B126" s="122" t="s">
        <v>203</v>
      </c>
      <c r="C126" s="158" t="s">
        <v>10</v>
      </c>
      <c r="D126" s="150" t="s">
        <v>423</v>
      </c>
      <c r="E126" s="30"/>
      <c r="F126" s="397">
        <f>SUM(F127)</f>
        <v>179838</v>
      </c>
      <c r="G126" s="397">
        <f t="shared" ref="G126:H126" si="52">SUM(G127)</f>
        <v>179838</v>
      </c>
      <c r="H126" s="397">
        <f t="shared" si="52"/>
        <v>179838</v>
      </c>
    </row>
    <row r="127" spans="1:8" s="43" customFormat="1" ht="30.75" customHeight="1" x14ac:dyDescent="0.25">
      <c r="A127" s="76" t="s">
        <v>505</v>
      </c>
      <c r="B127" s="123" t="s">
        <v>203</v>
      </c>
      <c r="C127" s="155" t="s">
        <v>10</v>
      </c>
      <c r="D127" s="147" t="s">
        <v>423</v>
      </c>
      <c r="E127" s="53">
        <v>200</v>
      </c>
      <c r="F127" s="400">
        <f>SUM(прил3!H577)</f>
        <v>179838</v>
      </c>
      <c r="G127" s="400">
        <f>SUM(прил3!I577)</f>
        <v>179838</v>
      </c>
      <c r="H127" s="400">
        <f>SUM(прил3!J577)</f>
        <v>179838</v>
      </c>
    </row>
    <row r="128" spans="1:8" s="43" customFormat="1" ht="33.75" customHeight="1" x14ac:dyDescent="0.25">
      <c r="A128" s="75" t="s">
        <v>83</v>
      </c>
      <c r="B128" s="122" t="s">
        <v>203</v>
      </c>
      <c r="C128" s="158" t="s">
        <v>10</v>
      </c>
      <c r="D128" s="150" t="s">
        <v>391</v>
      </c>
      <c r="E128" s="30"/>
      <c r="F128" s="397">
        <f>SUM(F129:F131)</f>
        <v>14886769</v>
      </c>
      <c r="G128" s="397">
        <f t="shared" ref="G128:H128" si="53">SUM(G129:G131)</f>
        <v>13324704</v>
      </c>
      <c r="H128" s="397">
        <f t="shared" si="53"/>
        <v>13324704</v>
      </c>
    </row>
    <row r="129" spans="1:8" s="43" customFormat="1" ht="48.75" customHeight="1" x14ac:dyDescent="0.25">
      <c r="A129" s="76" t="s">
        <v>75</v>
      </c>
      <c r="B129" s="123" t="s">
        <v>203</v>
      </c>
      <c r="C129" s="155" t="s">
        <v>10</v>
      </c>
      <c r="D129" s="147" t="s">
        <v>391</v>
      </c>
      <c r="E129" s="53">
        <v>100</v>
      </c>
      <c r="F129" s="400">
        <f>SUM(прил3!H291)</f>
        <v>5869220</v>
      </c>
      <c r="G129" s="400">
        <f>SUM(прил3!I291)</f>
        <v>5125809</v>
      </c>
      <c r="H129" s="400">
        <f>SUM(прил3!J291)</f>
        <v>5125809</v>
      </c>
    </row>
    <row r="130" spans="1:8" s="43" customFormat="1" ht="31.5" customHeight="1" x14ac:dyDescent="0.25">
      <c r="A130" s="76" t="s">
        <v>505</v>
      </c>
      <c r="B130" s="123" t="s">
        <v>203</v>
      </c>
      <c r="C130" s="155" t="s">
        <v>10</v>
      </c>
      <c r="D130" s="147" t="s">
        <v>391</v>
      </c>
      <c r="E130" s="53">
        <v>200</v>
      </c>
      <c r="F130" s="400">
        <f>SUM(прил3!H292)</f>
        <v>8534444</v>
      </c>
      <c r="G130" s="400">
        <f>SUM(прил3!I292)</f>
        <v>7715290</v>
      </c>
      <c r="H130" s="400">
        <f>SUM(прил3!J292)</f>
        <v>7715290</v>
      </c>
    </row>
    <row r="131" spans="1:8" s="43" customFormat="1" ht="17.25" customHeight="1" x14ac:dyDescent="0.25">
      <c r="A131" s="76" t="s">
        <v>18</v>
      </c>
      <c r="B131" s="123" t="s">
        <v>203</v>
      </c>
      <c r="C131" s="155" t="s">
        <v>10</v>
      </c>
      <c r="D131" s="147" t="s">
        <v>391</v>
      </c>
      <c r="E131" s="53">
        <v>800</v>
      </c>
      <c r="F131" s="400">
        <f>SUM(прил3!H293)</f>
        <v>483105</v>
      </c>
      <c r="G131" s="400">
        <f>SUM(прил3!I293)</f>
        <v>483605</v>
      </c>
      <c r="H131" s="400">
        <f>SUM(прил3!J293)</f>
        <v>483605</v>
      </c>
    </row>
    <row r="132" spans="1:8" s="43" customFormat="1" ht="34.5" hidden="1" customHeight="1" x14ac:dyDescent="0.25">
      <c r="A132" s="75" t="s">
        <v>500</v>
      </c>
      <c r="B132" s="122" t="s">
        <v>203</v>
      </c>
      <c r="C132" s="158" t="s">
        <v>10</v>
      </c>
      <c r="D132" s="150" t="s">
        <v>743</v>
      </c>
      <c r="E132" s="30"/>
      <c r="F132" s="397">
        <f>SUM(F133)</f>
        <v>0</v>
      </c>
      <c r="G132" s="397">
        <f t="shared" ref="G132:H132" si="54">SUM(G133)</f>
        <v>0</v>
      </c>
      <c r="H132" s="397">
        <f t="shared" si="54"/>
        <v>0</v>
      </c>
    </row>
    <row r="133" spans="1:8" s="43" customFormat="1" ht="31.5" hidden="1" x14ac:dyDescent="0.25">
      <c r="A133" s="76" t="s">
        <v>505</v>
      </c>
      <c r="B133" s="123" t="s">
        <v>203</v>
      </c>
      <c r="C133" s="155" t="s">
        <v>10</v>
      </c>
      <c r="D133" s="147" t="s">
        <v>743</v>
      </c>
      <c r="E133" s="53">
        <v>200</v>
      </c>
      <c r="F133" s="400">
        <f>SUM(прил3!H295)</f>
        <v>0</v>
      </c>
      <c r="G133" s="400">
        <f>SUM(прил3!I295)</f>
        <v>0</v>
      </c>
      <c r="H133" s="400">
        <f>SUM(прил3!J295)</f>
        <v>0</v>
      </c>
    </row>
    <row r="134" spans="1:8" s="43" customFormat="1" ht="17.25" customHeight="1" x14ac:dyDescent="0.25">
      <c r="A134" s="317" t="s">
        <v>428</v>
      </c>
      <c r="B134" s="318" t="s">
        <v>203</v>
      </c>
      <c r="C134" s="319" t="s">
        <v>12</v>
      </c>
      <c r="D134" s="320" t="s">
        <v>360</v>
      </c>
      <c r="E134" s="311"/>
      <c r="F134" s="398">
        <f>SUM(F140+F145+F150+F156+F172+F194+F177+F186+F192+F190+F196+F148+F175+F166+F152+F154+F180+F182+F135+F138+F199+F158+F168+F184+F160+F162+F164+F143+F170)</f>
        <v>435299451</v>
      </c>
      <c r="G134" s="398">
        <f>SUM(G140+G145+G150+G156+G172+G194+G177+G186+G192+G190+G196+G148+G175+G166+G152+G154+G180+G182+G135+G138+G199+G158+G168+G184)</f>
        <v>244664957</v>
      </c>
      <c r="H134" s="398">
        <f>SUM(H140+H145+H150+H156+H172+H194+H177+H186+H192+H190+H196+H148+H175+H166+H152+H154+H180+H182+H135+H138+H199+H158+H168+H184)</f>
        <v>241184865</v>
      </c>
    </row>
    <row r="135" spans="1:8" s="43" customFormat="1" ht="47.25" x14ac:dyDescent="0.25">
      <c r="A135" s="149" t="s">
        <v>746</v>
      </c>
      <c r="B135" s="122" t="s">
        <v>203</v>
      </c>
      <c r="C135" s="158" t="s">
        <v>12</v>
      </c>
      <c r="D135" s="150" t="s">
        <v>741</v>
      </c>
      <c r="E135" s="30"/>
      <c r="F135" s="397">
        <f>SUM(F136:F137)</f>
        <v>11653942</v>
      </c>
      <c r="G135" s="397">
        <f t="shared" ref="G135:H135" si="55">SUM(G136:G137)</f>
        <v>11653942</v>
      </c>
      <c r="H135" s="397">
        <f t="shared" si="55"/>
        <v>11653942</v>
      </c>
    </row>
    <row r="136" spans="1:8" s="43" customFormat="1" ht="47.25" x14ac:dyDescent="0.25">
      <c r="A136" s="128" t="s">
        <v>75</v>
      </c>
      <c r="B136" s="123" t="s">
        <v>203</v>
      </c>
      <c r="C136" s="155" t="s">
        <v>12</v>
      </c>
      <c r="D136" s="147" t="s">
        <v>741</v>
      </c>
      <c r="E136" s="53">
        <v>100</v>
      </c>
      <c r="F136" s="400">
        <f>SUM(прил3!H306)</f>
        <v>8352000</v>
      </c>
      <c r="G136" s="400">
        <f>SUM(прил3!I306)</f>
        <v>8352000</v>
      </c>
      <c r="H136" s="400">
        <f>SUM(прил3!J306)</f>
        <v>8352000</v>
      </c>
    </row>
    <row r="137" spans="1:8" s="43" customFormat="1" ht="16.5" customHeight="1" x14ac:dyDescent="0.25">
      <c r="A137" s="76" t="s">
        <v>40</v>
      </c>
      <c r="B137" s="123" t="s">
        <v>203</v>
      </c>
      <c r="C137" s="155" t="s">
        <v>12</v>
      </c>
      <c r="D137" s="147" t="s">
        <v>741</v>
      </c>
      <c r="E137" s="53">
        <v>300</v>
      </c>
      <c r="F137" s="400">
        <f>SUM(прил3!H307)</f>
        <v>3301942</v>
      </c>
      <c r="G137" s="400">
        <f>SUM(прил3!I307)</f>
        <v>3301942</v>
      </c>
      <c r="H137" s="400">
        <f>SUM(прил3!J307)</f>
        <v>3301942</v>
      </c>
    </row>
    <row r="138" spans="1:8" s="43" customFormat="1" ht="78.75" x14ac:dyDescent="0.25">
      <c r="A138" s="75" t="s">
        <v>747</v>
      </c>
      <c r="B138" s="122" t="s">
        <v>203</v>
      </c>
      <c r="C138" s="158" t="s">
        <v>12</v>
      </c>
      <c r="D138" s="150" t="s">
        <v>742</v>
      </c>
      <c r="E138" s="30"/>
      <c r="F138" s="453">
        <f>SUM(F139)</f>
        <v>209822</v>
      </c>
      <c r="G138" s="453">
        <f t="shared" ref="G138:H138" si="56">SUM(G139)</f>
        <v>209822</v>
      </c>
      <c r="H138" s="453">
        <f t="shared" si="56"/>
        <v>209822</v>
      </c>
    </row>
    <row r="139" spans="1:8" s="43" customFormat="1" ht="31.5" x14ac:dyDescent="0.25">
      <c r="A139" s="76" t="s">
        <v>505</v>
      </c>
      <c r="B139" s="123" t="s">
        <v>203</v>
      </c>
      <c r="C139" s="155" t="s">
        <v>12</v>
      </c>
      <c r="D139" s="147" t="s">
        <v>742</v>
      </c>
      <c r="E139" s="53">
        <v>200</v>
      </c>
      <c r="F139" s="400">
        <f>SUM(прил3!H309)</f>
        <v>209822</v>
      </c>
      <c r="G139" s="400">
        <f>SUM(прил3!I309)</f>
        <v>209822</v>
      </c>
      <c r="H139" s="400">
        <f>SUM(прил3!J309)</f>
        <v>209822</v>
      </c>
    </row>
    <row r="140" spans="1:8" s="43" customFormat="1" ht="81" customHeight="1" x14ac:dyDescent="0.25">
      <c r="A140" s="75" t="s">
        <v>134</v>
      </c>
      <c r="B140" s="122" t="s">
        <v>203</v>
      </c>
      <c r="C140" s="158" t="s">
        <v>12</v>
      </c>
      <c r="D140" s="150" t="s">
        <v>421</v>
      </c>
      <c r="E140" s="30"/>
      <c r="F140" s="397">
        <f>SUM(F141:F142)</f>
        <v>180842891</v>
      </c>
      <c r="G140" s="397">
        <f t="shared" ref="G140:H140" si="57">SUM(G141:G142)</f>
        <v>191726122</v>
      </c>
      <c r="H140" s="397">
        <f t="shared" si="57"/>
        <v>191726122</v>
      </c>
    </row>
    <row r="141" spans="1:8" s="43" customFormat="1" ht="47.25" x14ac:dyDescent="0.25">
      <c r="A141" s="128" t="s">
        <v>75</v>
      </c>
      <c r="B141" s="123" t="s">
        <v>203</v>
      </c>
      <c r="C141" s="155" t="s">
        <v>12</v>
      </c>
      <c r="D141" s="147" t="s">
        <v>421</v>
      </c>
      <c r="E141" s="53">
        <v>100</v>
      </c>
      <c r="F141" s="400">
        <f>SUM(прил3!H311)</f>
        <v>176023383</v>
      </c>
      <c r="G141" s="400">
        <f>SUM(прил3!I311)</f>
        <v>186906614</v>
      </c>
      <c r="H141" s="400">
        <f>SUM(прил3!J311)</f>
        <v>186906614</v>
      </c>
    </row>
    <row r="142" spans="1:8" s="43" customFormat="1" ht="30.75" customHeight="1" x14ac:dyDescent="0.25">
      <c r="A142" s="76" t="s">
        <v>505</v>
      </c>
      <c r="B142" s="123" t="s">
        <v>203</v>
      </c>
      <c r="C142" s="155" t="s">
        <v>12</v>
      </c>
      <c r="D142" s="147" t="s">
        <v>421</v>
      </c>
      <c r="E142" s="53">
        <v>200</v>
      </c>
      <c r="F142" s="400">
        <f>SUM(прил3!H312)</f>
        <v>4819508</v>
      </c>
      <c r="G142" s="400">
        <f>SUM(прил3!I312)</f>
        <v>4819508</v>
      </c>
      <c r="H142" s="400">
        <f>SUM(прил3!J312)</f>
        <v>4819508</v>
      </c>
    </row>
    <row r="143" spans="1:8" s="43" customFormat="1" ht="18" customHeight="1" x14ac:dyDescent="0.25">
      <c r="A143" s="75" t="s">
        <v>876</v>
      </c>
      <c r="B143" s="122" t="s">
        <v>203</v>
      </c>
      <c r="C143" s="158" t="s">
        <v>12</v>
      </c>
      <c r="D143" s="150" t="s">
        <v>875</v>
      </c>
      <c r="E143" s="30"/>
      <c r="F143" s="397">
        <f>SUM(F144)</f>
        <v>6077682</v>
      </c>
      <c r="G143" s="397">
        <f t="shared" ref="G143:H143" si="58">SUM(G144)</f>
        <v>0</v>
      </c>
      <c r="H143" s="397">
        <f t="shared" si="58"/>
        <v>0</v>
      </c>
    </row>
    <row r="144" spans="1:8" s="43" customFormat="1" ht="34.5" customHeight="1" x14ac:dyDescent="0.25">
      <c r="A144" s="76" t="s">
        <v>505</v>
      </c>
      <c r="B144" s="123" t="s">
        <v>203</v>
      </c>
      <c r="C144" s="155" t="s">
        <v>12</v>
      </c>
      <c r="D144" s="147" t="s">
        <v>875</v>
      </c>
      <c r="E144" s="53">
        <v>200</v>
      </c>
      <c r="F144" s="400">
        <f>SUM(прил3!H314)</f>
        <v>6077682</v>
      </c>
      <c r="G144" s="400">
        <f>SUM(прил3!I314)</f>
        <v>0</v>
      </c>
      <c r="H144" s="400">
        <f>SUM(прил3!J314)</f>
        <v>0</v>
      </c>
    </row>
    <row r="145" spans="1:8" s="43" customFormat="1" ht="30.75" customHeight="1" x14ac:dyDescent="0.25">
      <c r="A145" s="75" t="s">
        <v>512</v>
      </c>
      <c r="B145" s="122" t="s">
        <v>203</v>
      </c>
      <c r="C145" s="158" t="s">
        <v>12</v>
      </c>
      <c r="D145" s="150" t="s">
        <v>511</v>
      </c>
      <c r="E145" s="30"/>
      <c r="F145" s="397">
        <f>SUM(F146:F147)</f>
        <v>142965</v>
      </c>
      <c r="G145" s="397">
        <f t="shared" ref="G145:H145" si="59">SUM(G146:G147)</f>
        <v>142965</v>
      </c>
      <c r="H145" s="397">
        <f t="shared" si="59"/>
        <v>142965</v>
      </c>
    </row>
    <row r="146" spans="1:8" s="43" customFormat="1" ht="48.75" customHeight="1" x14ac:dyDescent="0.25">
      <c r="A146" s="76" t="s">
        <v>75</v>
      </c>
      <c r="B146" s="123" t="s">
        <v>203</v>
      </c>
      <c r="C146" s="155" t="s">
        <v>12</v>
      </c>
      <c r="D146" s="147" t="s">
        <v>511</v>
      </c>
      <c r="E146" s="53">
        <v>100</v>
      </c>
      <c r="F146" s="400">
        <f>SUM(прил3!H316+прил3!H582)</f>
        <v>121212</v>
      </c>
      <c r="G146" s="400">
        <f>SUM(прил3!I316+прил3!I582)</f>
        <v>121212</v>
      </c>
      <c r="H146" s="400">
        <f>SUM(прил3!J316+прил3!J582)</f>
        <v>121212</v>
      </c>
    </row>
    <row r="147" spans="1:8" s="43" customFormat="1" ht="19.5" customHeight="1" x14ac:dyDescent="0.25">
      <c r="A147" s="76" t="s">
        <v>40</v>
      </c>
      <c r="B147" s="123" t="s">
        <v>203</v>
      </c>
      <c r="C147" s="155" t="s">
        <v>12</v>
      </c>
      <c r="D147" s="147" t="s">
        <v>511</v>
      </c>
      <c r="E147" s="53">
        <v>300</v>
      </c>
      <c r="F147" s="400">
        <f>SUM(прил3!H317)</f>
        <v>21753</v>
      </c>
      <c r="G147" s="400">
        <f>SUM(прил3!I317)</f>
        <v>21753</v>
      </c>
      <c r="H147" s="400">
        <f>SUM(прил3!J317)</f>
        <v>21753</v>
      </c>
    </row>
    <row r="148" spans="1:8" s="43" customFormat="1" ht="50.25" customHeight="1" x14ac:dyDescent="0.25">
      <c r="A148" s="75" t="s">
        <v>587</v>
      </c>
      <c r="B148" s="122" t="s">
        <v>203</v>
      </c>
      <c r="C148" s="158" t="s">
        <v>12</v>
      </c>
      <c r="D148" s="150" t="s">
        <v>586</v>
      </c>
      <c r="E148" s="30"/>
      <c r="F148" s="397">
        <f>SUM(F149)</f>
        <v>402981</v>
      </c>
      <c r="G148" s="397">
        <f t="shared" ref="G148:H148" si="60">SUM(G149)</f>
        <v>402981</v>
      </c>
      <c r="H148" s="397">
        <f t="shared" si="60"/>
        <v>402981</v>
      </c>
    </row>
    <row r="149" spans="1:8" s="43" customFormat="1" ht="34.5" customHeight="1" x14ac:dyDescent="0.25">
      <c r="A149" s="76" t="s">
        <v>505</v>
      </c>
      <c r="B149" s="123" t="s">
        <v>203</v>
      </c>
      <c r="C149" s="155" t="s">
        <v>12</v>
      </c>
      <c r="D149" s="147" t="s">
        <v>586</v>
      </c>
      <c r="E149" s="53">
        <v>200</v>
      </c>
      <c r="F149" s="400">
        <f>SUM(прил3!H319)</f>
        <v>402981</v>
      </c>
      <c r="G149" s="400">
        <f>SUM(прил3!I319)</f>
        <v>402981</v>
      </c>
      <c r="H149" s="400">
        <f>SUM(прил3!J319)</f>
        <v>402981</v>
      </c>
    </row>
    <row r="150" spans="1:8" s="43" customFormat="1" ht="64.5" customHeight="1" x14ac:dyDescent="0.25">
      <c r="A150" s="75" t="s">
        <v>559</v>
      </c>
      <c r="B150" s="122" t="s">
        <v>203</v>
      </c>
      <c r="C150" s="158" t="s">
        <v>12</v>
      </c>
      <c r="D150" s="150" t="s">
        <v>510</v>
      </c>
      <c r="E150" s="30"/>
      <c r="F150" s="397">
        <f>SUM(F151)</f>
        <v>402235</v>
      </c>
      <c r="G150" s="397">
        <f t="shared" ref="G150:H150" si="61">SUM(G151)</f>
        <v>402235</v>
      </c>
      <c r="H150" s="397">
        <f t="shared" si="61"/>
        <v>402235</v>
      </c>
    </row>
    <row r="151" spans="1:8" s="43" customFormat="1" ht="31.5" customHeight="1" x14ac:dyDescent="0.25">
      <c r="A151" s="76" t="s">
        <v>505</v>
      </c>
      <c r="B151" s="123" t="s">
        <v>203</v>
      </c>
      <c r="C151" s="155" t="s">
        <v>12</v>
      </c>
      <c r="D151" s="147" t="s">
        <v>510</v>
      </c>
      <c r="E151" s="53">
        <v>200</v>
      </c>
      <c r="F151" s="400">
        <f>SUM(прил3!H321)</f>
        <v>402235</v>
      </c>
      <c r="G151" s="400">
        <f>SUM(прил3!I321)</f>
        <v>402235</v>
      </c>
      <c r="H151" s="400">
        <f>SUM(прил3!J321)</f>
        <v>402235</v>
      </c>
    </row>
    <row r="152" spans="1:8" s="43" customFormat="1" ht="47.25" x14ac:dyDescent="0.25">
      <c r="A152" s="503" t="s">
        <v>777</v>
      </c>
      <c r="B152" s="215" t="s">
        <v>203</v>
      </c>
      <c r="C152" s="216" t="s">
        <v>12</v>
      </c>
      <c r="D152" s="217" t="s">
        <v>661</v>
      </c>
      <c r="E152" s="28"/>
      <c r="F152" s="397">
        <f>SUM(F153)</f>
        <v>2315286</v>
      </c>
      <c r="G152" s="397">
        <f t="shared" ref="G152:H152" si="62">SUM(G153)</f>
        <v>0</v>
      </c>
      <c r="H152" s="397">
        <f t="shared" si="62"/>
        <v>0</v>
      </c>
    </row>
    <row r="153" spans="1:8" s="43" customFormat="1" ht="31.5" x14ac:dyDescent="0.25">
      <c r="A153" s="110" t="s">
        <v>505</v>
      </c>
      <c r="B153" s="218" t="s">
        <v>203</v>
      </c>
      <c r="C153" s="219" t="s">
        <v>12</v>
      </c>
      <c r="D153" s="220" t="s">
        <v>661</v>
      </c>
      <c r="E153" s="2" t="s">
        <v>16</v>
      </c>
      <c r="F153" s="400">
        <f>SUM(прил3!H323)</f>
        <v>2315286</v>
      </c>
      <c r="G153" s="400">
        <f>SUM(прил3!I323)</f>
        <v>0</v>
      </c>
      <c r="H153" s="400">
        <f>SUM(прил3!J323)</f>
        <v>0</v>
      </c>
    </row>
    <row r="154" spans="1:8" s="43" customFormat="1" ht="47.25" x14ac:dyDescent="0.25">
      <c r="A154" s="503" t="s">
        <v>778</v>
      </c>
      <c r="B154" s="215" t="s">
        <v>203</v>
      </c>
      <c r="C154" s="216" t="s">
        <v>12</v>
      </c>
      <c r="D154" s="217" t="s">
        <v>662</v>
      </c>
      <c r="E154" s="28"/>
      <c r="F154" s="397">
        <f>SUM(F155)</f>
        <v>1994460</v>
      </c>
      <c r="G154" s="397">
        <f t="shared" ref="G154:H154" si="63">SUM(G155)</f>
        <v>0</v>
      </c>
      <c r="H154" s="397">
        <f t="shared" si="63"/>
        <v>0</v>
      </c>
    </row>
    <row r="155" spans="1:8" s="43" customFormat="1" ht="31.5" x14ac:dyDescent="0.25">
      <c r="A155" s="110" t="s">
        <v>505</v>
      </c>
      <c r="B155" s="218" t="s">
        <v>203</v>
      </c>
      <c r="C155" s="219" t="s">
        <v>12</v>
      </c>
      <c r="D155" s="220" t="s">
        <v>662</v>
      </c>
      <c r="E155" s="2" t="s">
        <v>16</v>
      </c>
      <c r="F155" s="400">
        <f>SUM(прил3!H325)</f>
        <v>1994460</v>
      </c>
      <c r="G155" s="400">
        <f>SUM(прил3!I325)</f>
        <v>0</v>
      </c>
      <c r="H155" s="400">
        <f>SUM(прил3!J325)</f>
        <v>0</v>
      </c>
    </row>
    <row r="156" spans="1:8" s="43" customFormat="1" ht="48.75" customHeight="1" x14ac:dyDescent="0.25">
      <c r="A156" s="149" t="s">
        <v>629</v>
      </c>
      <c r="B156" s="122" t="s">
        <v>203</v>
      </c>
      <c r="C156" s="158" t="s">
        <v>12</v>
      </c>
      <c r="D156" s="150" t="s">
        <v>628</v>
      </c>
      <c r="E156" s="30"/>
      <c r="F156" s="397">
        <f>SUM(F157)</f>
        <v>4670134</v>
      </c>
      <c r="G156" s="397">
        <f t="shared" ref="G156:H156" si="64">SUM(G157)</f>
        <v>4665347</v>
      </c>
      <c r="H156" s="397">
        <f t="shared" si="64"/>
        <v>4376382</v>
      </c>
    </row>
    <row r="157" spans="1:8" s="43" customFormat="1" ht="31.5" x14ac:dyDescent="0.25">
      <c r="A157" s="128" t="s">
        <v>505</v>
      </c>
      <c r="B157" s="123" t="s">
        <v>203</v>
      </c>
      <c r="C157" s="155" t="s">
        <v>12</v>
      </c>
      <c r="D157" s="147" t="s">
        <v>628</v>
      </c>
      <c r="E157" s="53">
        <v>200</v>
      </c>
      <c r="F157" s="400">
        <f>SUM(прил3!H327)</f>
        <v>4670134</v>
      </c>
      <c r="G157" s="400">
        <f>SUM(прил3!I327)</f>
        <v>4665347</v>
      </c>
      <c r="H157" s="400">
        <f>SUM(прил3!J327)</f>
        <v>4376382</v>
      </c>
    </row>
    <row r="158" spans="1:8" s="43" customFormat="1" ht="47.25" x14ac:dyDescent="0.25">
      <c r="A158" s="629" t="s">
        <v>824</v>
      </c>
      <c r="B158" s="215" t="s">
        <v>203</v>
      </c>
      <c r="C158" s="216" t="s">
        <v>12</v>
      </c>
      <c r="D158" s="217" t="s">
        <v>820</v>
      </c>
      <c r="E158" s="28"/>
      <c r="F158" s="397">
        <f>SUM(F159)</f>
        <v>37839805</v>
      </c>
      <c r="G158" s="397">
        <f t="shared" ref="G158:H164" si="65">SUM(G159)</f>
        <v>0</v>
      </c>
      <c r="H158" s="397">
        <f t="shared" si="65"/>
        <v>0</v>
      </c>
    </row>
    <row r="159" spans="1:8" s="43" customFormat="1" ht="31.5" x14ac:dyDescent="0.25">
      <c r="A159" s="530" t="s">
        <v>505</v>
      </c>
      <c r="B159" s="218" t="s">
        <v>203</v>
      </c>
      <c r="C159" s="219" t="s">
        <v>12</v>
      </c>
      <c r="D159" s="220" t="s">
        <v>820</v>
      </c>
      <c r="E159" s="2" t="s">
        <v>16</v>
      </c>
      <c r="F159" s="400">
        <f>SUM(прил3!H329)</f>
        <v>37839805</v>
      </c>
      <c r="G159" s="400">
        <f>SUM(прил3!I329)</f>
        <v>0</v>
      </c>
      <c r="H159" s="400">
        <f>SUM(прил3!J329)</f>
        <v>0</v>
      </c>
    </row>
    <row r="160" spans="1:8" s="43" customFormat="1" ht="47.25" x14ac:dyDescent="0.25">
      <c r="A160" s="629" t="s">
        <v>825</v>
      </c>
      <c r="B160" s="215" t="s">
        <v>203</v>
      </c>
      <c r="C160" s="216" t="s">
        <v>12</v>
      </c>
      <c r="D160" s="217" t="s">
        <v>821</v>
      </c>
      <c r="E160" s="28"/>
      <c r="F160" s="397">
        <f>SUM(F161)</f>
        <v>23111694</v>
      </c>
      <c r="G160" s="397">
        <f t="shared" si="65"/>
        <v>0</v>
      </c>
      <c r="H160" s="397">
        <f t="shared" si="65"/>
        <v>0</v>
      </c>
    </row>
    <row r="161" spans="1:8" s="43" customFormat="1" ht="31.5" x14ac:dyDescent="0.25">
      <c r="A161" s="530" t="s">
        <v>505</v>
      </c>
      <c r="B161" s="218" t="s">
        <v>203</v>
      </c>
      <c r="C161" s="219" t="s">
        <v>12</v>
      </c>
      <c r="D161" s="220" t="s">
        <v>821</v>
      </c>
      <c r="E161" s="2" t="s">
        <v>16</v>
      </c>
      <c r="F161" s="400">
        <f>SUM(прил3!H331)</f>
        <v>23111694</v>
      </c>
      <c r="G161" s="400">
        <f>SUM(прил3!I331)</f>
        <v>0</v>
      </c>
      <c r="H161" s="400">
        <f>SUM(прил3!J331)</f>
        <v>0</v>
      </c>
    </row>
    <row r="162" spans="1:8" s="43" customFormat="1" ht="63" x14ac:dyDescent="0.25">
      <c r="A162" s="629" t="s">
        <v>826</v>
      </c>
      <c r="B162" s="215" t="s">
        <v>203</v>
      </c>
      <c r="C162" s="216" t="s">
        <v>12</v>
      </c>
      <c r="D162" s="217" t="s">
        <v>822</v>
      </c>
      <c r="E162" s="28"/>
      <c r="F162" s="397">
        <f>SUM(F163)</f>
        <v>26374229</v>
      </c>
      <c r="G162" s="397">
        <f t="shared" si="65"/>
        <v>0</v>
      </c>
      <c r="H162" s="397">
        <f t="shared" si="65"/>
        <v>0</v>
      </c>
    </row>
    <row r="163" spans="1:8" s="43" customFormat="1" ht="31.5" x14ac:dyDescent="0.25">
      <c r="A163" s="530" t="s">
        <v>505</v>
      </c>
      <c r="B163" s="218" t="s">
        <v>203</v>
      </c>
      <c r="C163" s="219" t="s">
        <v>12</v>
      </c>
      <c r="D163" s="220" t="s">
        <v>822</v>
      </c>
      <c r="E163" s="2" t="s">
        <v>16</v>
      </c>
      <c r="F163" s="400">
        <f>SUM(прил3!H333)</f>
        <v>26374229</v>
      </c>
      <c r="G163" s="400">
        <f>SUM(прил3!I333)</f>
        <v>0</v>
      </c>
      <c r="H163" s="400">
        <f>SUM(прил3!J333)</f>
        <v>0</v>
      </c>
    </row>
    <row r="164" spans="1:8" s="43" customFormat="1" ht="63" x14ac:dyDescent="0.25">
      <c r="A164" s="629" t="s">
        <v>827</v>
      </c>
      <c r="B164" s="215" t="s">
        <v>203</v>
      </c>
      <c r="C164" s="216" t="s">
        <v>12</v>
      </c>
      <c r="D164" s="217" t="s">
        <v>823</v>
      </c>
      <c r="E164" s="28"/>
      <c r="F164" s="397">
        <f>SUM(F165)</f>
        <v>84834603</v>
      </c>
      <c r="G164" s="397">
        <f t="shared" si="65"/>
        <v>0</v>
      </c>
      <c r="H164" s="397">
        <f t="shared" si="65"/>
        <v>0</v>
      </c>
    </row>
    <row r="165" spans="1:8" s="43" customFormat="1" ht="31.5" x14ac:dyDescent="0.25">
      <c r="A165" s="530" t="s">
        <v>505</v>
      </c>
      <c r="B165" s="218" t="s">
        <v>203</v>
      </c>
      <c r="C165" s="219" t="s">
        <v>12</v>
      </c>
      <c r="D165" s="220" t="s">
        <v>823</v>
      </c>
      <c r="E165" s="2" t="s">
        <v>16</v>
      </c>
      <c r="F165" s="400">
        <f>SUM(прил3!H335)</f>
        <v>84834603</v>
      </c>
      <c r="G165" s="400">
        <f>SUM(прил3!I335)</f>
        <v>0</v>
      </c>
      <c r="H165" s="400">
        <f>SUM(прил3!J335)</f>
        <v>0</v>
      </c>
    </row>
    <row r="166" spans="1:8" s="43" customFormat="1" ht="80.25" customHeight="1" x14ac:dyDescent="0.25">
      <c r="A166" s="75" t="s">
        <v>858</v>
      </c>
      <c r="B166" s="122" t="s">
        <v>203</v>
      </c>
      <c r="C166" s="158" t="s">
        <v>12</v>
      </c>
      <c r="D166" s="150" t="s">
        <v>857</v>
      </c>
      <c r="E166" s="30"/>
      <c r="F166" s="397">
        <f>SUM(F167)</f>
        <v>11952360</v>
      </c>
      <c r="G166" s="397">
        <f t="shared" ref="G166:H166" si="66">SUM(G167)</f>
        <v>11952360</v>
      </c>
      <c r="H166" s="397">
        <f t="shared" si="66"/>
        <v>11952360</v>
      </c>
    </row>
    <row r="167" spans="1:8" s="43" customFormat="1" ht="48.75" customHeight="1" x14ac:dyDescent="0.25">
      <c r="A167" s="76" t="s">
        <v>75</v>
      </c>
      <c r="B167" s="123" t="s">
        <v>203</v>
      </c>
      <c r="C167" s="155" t="s">
        <v>12</v>
      </c>
      <c r="D167" s="147" t="s">
        <v>857</v>
      </c>
      <c r="E167" s="53">
        <v>100</v>
      </c>
      <c r="F167" s="400">
        <f>SUM(прил3!H337)</f>
        <v>11952360</v>
      </c>
      <c r="G167" s="400">
        <f>SUM(прил3!I337)</f>
        <v>11952360</v>
      </c>
      <c r="H167" s="400">
        <f>SUM(прил3!J337)</f>
        <v>11952360</v>
      </c>
    </row>
    <row r="168" spans="1:8" s="43" customFormat="1" ht="31.5" x14ac:dyDescent="0.25">
      <c r="A168" s="629" t="s">
        <v>790</v>
      </c>
      <c r="B168" s="215" t="s">
        <v>203</v>
      </c>
      <c r="C168" s="216" t="s">
        <v>12</v>
      </c>
      <c r="D168" s="217" t="s">
        <v>791</v>
      </c>
      <c r="E168" s="28"/>
      <c r="F168" s="397">
        <f>SUM(F169)</f>
        <v>7012567</v>
      </c>
      <c r="G168" s="397">
        <f t="shared" ref="G168:H168" si="67">SUM(G169)</f>
        <v>0</v>
      </c>
      <c r="H168" s="397">
        <f t="shared" si="67"/>
        <v>0</v>
      </c>
    </row>
    <row r="169" spans="1:8" s="43" customFormat="1" ht="31.5" x14ac:dyDescent="0.25">
      <c r="A169" s="530" t="s">
        <v>505</v>
      </c>
      <c r="B169" s="218" t="s">
        <v>203</v>
      </c>
      <c r="C169" s="219" t="s">
        <v>12</v>
      </c>
      <c r="D169" s="220" t="s">
        <v>791</v>
      </c>
      <c r="E169" s="2" t="s">
        <v>16</v>
      </c>
      <c r="F169" s="400">
        <f>SUM(прил3!H339)</f>
        <v>7012567</v>
      </c>
      <c r="G169" s="400">
        <f>SUM(прил3!I339)</f>
        <v>0</v>
      </c>
      <c r="H169" s="400">
        <f>SUM(прил3!J339)</f>
        <v>0</v>
      </c>
    </row>
    <row r="170" spans="1:8" s="43" customFormat="1" ht="32.25" customHeight="1" x14ac:dyDescent="0.25">
      <c r="A170" s="75" t="s">
        <v>502</v>
      </c>
      <c r="B170" s="122" t="s">
        <v>203</v>
      </c>
      <c r="C170" s="158" t="s">
        <v>12</v>
      </c>
      <c r="D170" s="150" t="s">
        <v>501</v>
      </c>
      <c r="E170" s="30"/>
      <c r="F170" s="397">
        <f>SUM(F171)</f>
        <v>3272598</v>
      </c>
      <c r="G170" s="397">
        <f t="shared" ref="G170:H170" si="68">SUM(G171)</f>
        <v>0</v>
      </c>
      <c r="H170" s="397">
        <f t="shared" si="68"/>
        <v>0</v>
      </c>
    </row>
    <row r="171" spans="1:8" s="43" customFormat="1" ht="33" customHeight="1" x14ac:dyDescent="0.25">
      <c r="A171" s="76" t="s">
        <v>505</v>
      </c>
      <c r="B171" s="123" t="s">
        <v>203</v>
      </c>
      <c r="C171" s="155" t="s">
        <v>12</v>
      </c>
      <c r="D171" s="147" t="s">
        <v>501</v>
      </c>
      <c r="E171" s="53">
        <v>200</v>
      </c>
      <c r="F171" s="400">
        <f>SUM(прил3!H341)</f>
        <v>3272598</v>
      </c>
      <c r="G171" s="400">
        <f>SUM(прил3!I341)</f>
        <v>0</v>
      </c>
      <c r="H171" s="400">
        <f>SUM(прил3!J341)</f>
        <v>0</v>
      </c>
    </row>
    <row r="172" spans="1:8" s="43" customFormat="1" ht="31.5" x14ac:dyDescent="0.25">
      <c r="A172" s="75" t="s">
        <v>422</v>
      </c>
      <c r="B172" s="122" t="s">
        <v>203</v>
      </c>
      <c r="C172" s="158" t="s">
        <v>12</v>
      </c>
      <c r="D172" s="150" t="s">
        <v>423</v>
      </c>
      <c r="E172" s="30"/>
      <c r="F172" s="397">
        <f>SUM(F173:F174)</f>
        <v>1373238</v>
      </c>
      <c r="G172" s="397">
        <f t="shared" ref="G172:H172" si="69">SUM(G173:G174)</f>
        <v>1373238</v>
      </c>
      <c r="H172" s="397">
        <f t="shared" si="69"/>
        <v>1373238</v>
      </c>
    </row>
    <row r="173" spans="1:8" s="43" customFormat="1" ht="47.25" x14ac:dyDescent="0.25">
      <c r="A173" s="76" t="s">
        <v>75</v>
      </c>
      <c r="B173" s="123" t="s">
        <v>203</v>
      </c>
      <c r="C173" s="155" t="s">
        <v>12</v>
      </c>
      <c r="D173" s="147" t="s">
        <v>423</v>
      </c>
      <c r="E173" s="53">
        <v>100</v>
      </c>
      <c r="F173" s="400">
        <f>SUM(прил3!H343)</f>
        <v>755299</v>
      </c>
      <c r="G173" s="400">
        <f>SUM(прил3!I343)</f>
        <v>755299</v>
      </c>
      <c r="H173" s="400">
        <f>SUM(прил3!J343)</f>
        <v>755299</v>
      </c>
    </row>
    <row r="174" spans="1:8" s="43" customFormat="1" ht="15.75" customHeight="1" x14ac:dyDescent="0.25">
      <c r="A174" s="76" t="s">
        <v>40</v>
      </c>
      <c r="B174" s="123" t="s">
        <v>203</v>
      </c>
      <c r="C174" s="155" t="s">
        <v>12</v>
      </c>
      <c r="D174" s="147" t="s">
        <v>423</v>
      </c>
      <c r="E174" s="53">
        <v>300</v>
      </c>
      <c r="F174" s="400">
        <f>SUM(прил3!H344+прил3!H584)</f>
        <v>617939</v>
      </c>
      <c r="G174" s="400">
        <f>SUM(прил3!I344+прил3!I584)</f>
        <v>617939</v>
      </c>
      <c r="H174" s="400">
        <f>SUM(прил3!J344+прил3!J584)</f>
        <v>617939</v>
      </c>
    </row>
    <row r="175" spans="1:8" s="43" customFormat="1" ht="49.5" customHeight="1" x14ac:dyDescent="0.25">
      <c r="A175" s="75" t="s">
        <v>587</v>
      </c>
      <c r="B175" s="122" t="s">
        <v>203</v>
      </c>
      <c r="C175" s="158" t="s">
        <v>12</v>
      </c>
      <c r="D175" s="150" t="s">
        <v>588</v>
      </c>
      <c r="E175" s="30"/>
      <c r="F175" s="397">
        <f>SUM(F176)</f>
        <v>903000</v>
      </c>
      <c r="G175" s="397">
        <f t="shared" ref="G175:H175" si="70">SUM(G176)</f>
        <v>903000</v>
      </c>
      <c r="H175" s="397">
        <f t="shared" si="70"/>
        <v>903000</v>
      </c>
    </row>
    <row r="176" spans="1:8" s="43" customFormat="1" ht="33" customHeight="1" x14ac:dyDescent="0.25">
      <c r="A176" s="76" t="s">
        <v>505</v>
      </c>
      <c r="B176" s="123" t="s">
        <v>203</v>
      </c>
      <c r="C176" s="155" t="s">
        <v>12</v>
      </c>
      <c r="D176" s="147" t="s">
        <v>588</v>
      </c>
      <c r="E176" s="53">
        <v>200</v>
      </c>
      <c r="F176" s="400">
        <f>SUM(прил3!H346)</f>
        <v>903000</v>
      </c>
      <c r="G176" s="400">
        <f>SUM(прил3!I346)</f>
        <v>903000</v>
      </c>
      <c r="H176" s="400">
        <f>SUM(прил3!J346)</f>
        <v>903000</v>
      </c>
    </row>
    <row r="177" spans="1:8" s="43" customFormat="1" ht="47.25" x14ac:dyDescent="0.25">
      <c r="A177" s="75" t="s">
        <v>552</v>
      </c>
      <c r="B177" s="122" t="s">
        <v>203</v>
      </c>
      <c r="C177" s="158" t="s">
        <v>12</v>
      </c>
      <c r="D177" s="150" t="s">
        <v>424</v>
      </c>
      <c r="E177" s="30"/>
      <c r="F177" s="397">
        <f>SUM(F178+F179)</f>
        <v>3736705</v>
      </c>
      <c r="G177" s="397">
        <f t="shared" ref="G177:H177" si="71">SUM(G178+G179)</f>
        <v>3736705</v>
      </c>
      <c r="H177" s="397">
        <f t="shared" si="71"/>
        <v>3736705</v>
      </c>
    </row>
    <row r="178" spans="1:8" s="43" customFormat="1" ht="30.75" customHeight="1" x14ac:dyDescent="0.25">
      <c r="A178" s="76" t="s">
        <v>505</v>
      </c>
      <c r="B178" s="123" t="s">
        <v>203</v>
      </c>
      <c r="C178" s="155" t="s">
        <v>12</v>
      </c>
      <c r="D178" s="147" t="s">
        <v>424</v>
      </c>
      <c r="E178" s="53">
        <v>200</v>
      </c>
      <c r="F178" s="400">
        <f>SUM(прил3!H348)</f>
        <v>3736705</v>
      </c>
      <c r="G178" s="400">
        <f>SUM(прил3!I348)</f>
        <v>3736705</v>
      </c>
      <c r="H178" s="400">
        <f>SUM(прил3!J348)</f>
        <v>3736705</v>
      </c>
    </row>
    <row r="179" spans="1:8" s="43" customFormat="1" ht="17.25" hidden="1" customHeight="1" x14ac:dyDescent="0.25">
      <c r="A179" s="76" t="s">
        <v>40</v>
      </c>
      <c r="B179" s="123" t="s">
        <v>203</v>
      </c>
      <c r="C179" s="155" t="s">
        <v>12</v>
      </c>
      <c r="D179" s="147" t="s">
        <v>424</v>
      </c>
      <c r="E179" s="53">
        <v>300</v>
      </c>
      <c r="F179" s="400">
        <f>SUM(прил3!H349)</f>
        <v>0</v>
      </c>
      <c r="G179" s="400">
        <f>SUM(прил3!I349)</f>
        <v>0</v>
      </c>
      <c r="H179" s="400">
        <f>SUM(прил3!J349)</f>
        <v>0</v>
      </c>
    </row>
    <row r="180" spans="1:8" s="43" customFormat="1" ht="47.25" x14ac:dyDescent="0.25">
      <c r="A180" s="503" t="s">
        <v>779</v>
      </c>
      <c r="B180" s="215" t="s">
        <v>203</v>
      </c>
      <c r="C180" s="216" t="s">
        <v>12</v>
      </c>
      <c r="D180" s="217" t="s">
        <v>663</v>
      </c>
      <c r="E180" s="28"/>
      <c r="F180" s="397">
        <f>SUM(F181)</f>
        <v>1543524</v>
      </c>
      <c r="G180" s="397">
        <f t="shared" ref="G180:H180" si="72">SUM(G181)</f>
        <v>0</v>
      </c>
      <c r="H180" s="397">
        <f t="shared" si="72"/>
        <v>0</v>
      </c>
    </row>
    <row r="181" spans="1:8" s="43" customFormat="1" ht="31.5" x14ac:dyDescent="0.25">
      <c r="A181" s="110" t="s">
        <v>505</v>
      </c>
      <c r="B181" s="254" t="s">
        <v>203</v>
      </c>
      <c r="C181" s="255" t="s">
        <v>12</v>
      </c>
      <c r="D181" s="220" t="s">
        <v>663</v>
      </c>
      <c r="E181" s="44" t="s">
        <v>16</v>
      </c>
      <c r="F181" s="400">
        <f>SUM(прил3!H351)</f>
        <v>1543524</v>
      </c>
      <c r="G181" s="400">
        <f>SUM(прил3!I351)</f>
        <v>0</v>
      </c>
      <c r="H181" s="400">
        <f>SUM(прил3!J351)</f>
        <v>0</v>
      </c>
    </row>
    <row r="182" spans="1:8" s="43" customFormat="1" ht="48" customHeight="1" x14ac:dyDescent="0.25">
      <c r="A182" s="627" t="s">
        <v>780</v>
      </c>
      <c r="B182" s="215" t="s">
        <v>203</v>
      </c>
      <c r="C182" s="216" t="s">
        <v>12</v>
      </c>
      <c r="D182" s="217" t="s">
        <v>664</v>
      </c>
      <c r="E182" s="28"/>
      <c r="F182" s="397">
        <f>SUM(F183)</f>
        <v>1329640</v>
      </c>
      <c r="G182" s="397">
        <f t="shared" ref="G182:H182" si="73">SUM(G183)</f>
        <v>0</v>
      </c>
      <c r="H182" s="397">
        <f t="shared" si="73"/>
        <v>0</v>
      </c>
    </row>
    <row r="183" spans="1:8" s="43" customFormat="1" ht="31.5" x14ac:dyDescent="0.25">
      <c r="A183" s="110" t="s">
        <v>505</v>
      </c>
      <c r="B183" s="254" t="s">
        <v>203</v>
      </c>
      <c r="C183" s="255" t="s">
        <v>12</v>
      </c>
      <c r="D183" s="220" t="s">
        <v>664</v>
      </c>
      <c r="E183" s="44" t="s">
        <v>16</v>
      </c>
      <c r="F183" s="400">
        <f>SUM(прил3!H353)</f>
        <v>1329640</v>
      </c>
      <c r="G183" s="400">
        <f>SUM(прил3!I353)</f>
        <v>0</v>
      </c>
      <c r="H183" s="400">
        <f>SUM(прил3!J353)</f>
        <v>0</v>
      </c>
    </row>
    <row r="184" spans="1:8" s="43" customFormat="1" ht="15.75" x14ac:dyDescent="0.25">
      <c r="A184" s="630" t="s">
        <v>792</v>
      </c>
      <c r="B184" s="215" t="s">
        <v>203</v>
      </c>
      <c r="C184" s="216" t="s">
        <v>12</v>
      </c>
      <c r="D184" s="217" t="s">
        <v>793</v>
      </c>
      <c r="E184" s="28"/>
      <c r="F184" s="397">
        <f>SUM(F185)</f>
        <v>143113</v>
      </c>
      <c r="G184" s="397">
        <f t="shared" ref="G184:H184" si="74">SUM(G185)</f>
        <v>0</v>
      </c>
      <c r="H184" s="397">
        <f t="shared" si="74"/>
        <v>0</v>
      </c>
    </row>
    <row r="185" spans="1:8" s="43" customFormat="1" ht="31.5" x14ac:dyDescent="0.25">
      <c r="A185" s="535" t="s">
        <v>505</v>
      </c>
      <c r="B185" s="254" t="s">
        <v>203</v>
      </c>
      <c r="C185" s="255" t="s">
        <v>12</v>
      </c>
      <c r="D185" s="256" t="s">
        <v>793</v>
      </c>
      <c r="E185" s="44" t="s">
        <v>16</v>
      </c>
      <c r="F185" s="400">
        <f>SUM(прил3!H355)</f>
        <v>143113</v>
      </c>
      <c r="G185" s="400">
        <f>SUM(прил3!I355)</f>
        <v>0</v>
      </c>
      <c r="H185" s="400">
        <f>SUM(прил3!J355)</f>
        <v>0</v>
      </c>
    </row>
    <row r="186" spans="1:8" s="43" customFormat="1" ht="31.5" x14ac:dyDescent="0.25">
      <c r="A186" s="75" t="s">
        <v>83</v>
      </c>
      <c r="B186" s="122" t="s">
        <v>203</v>
      </c>
      <c r="C186" s="158" t="s">
        <v>12</v>
      </c>
      <c r="D186" s="150" t="s">
        <v>391</v>
      </c>
      <c r="E186" s="30"/>
      <c r="F186" s="397">
        <f>SUM(F187:F189)</f>
        <v>22132557</v>
      </c>
      <c r="G186" s="397">
        <f t="shared" ref="G186:H186" si="75">SUM(G187:G189)</f>
        <v>16697752</v>
      </c>
      <c r="H186" s="397">
        <f t="shared" si="75"/>
        <v>13506625</v>
      </c>
    </row>
    <row r="187" spans="1:8" s="43" customFormat="1" ht="47.25" x14ac:dyDescent="0.25">
      <c r="A187" s="76" t="s">
        <v>75</v>
      </c>
      <c r="B187" s="123" t="s">
        <v>203</v>
      </c>
      <c r="C187" s="155" t="s">
        <v>12</v>
      </c>
      <c r="D187" s="147" t="s">
        <v>391</v>
      </c>
      <c r="E187" s="53">
        <v>100</v>
      </c>
      <c r="F187" s="400">
        <f>SUM(прил3!H357)</f>
        <v>1973204</v>
      </c>
      <c r="G187" s="400">
        <f>SUM(прил3!I357)</f>
        <v>1723273</v>
      </c>
      <c r="H187" s="400">
        <f>SUM(прил3!J357)</f>
        <v>1723273</v>
      </c>
    </row>
    <row r="188" spans="1:8" s="43" customFormat="1" ht="30" customHeight="1" x14ac:dyDescent="0.25">
      <c r="A188" s="76" t="s">
        <v>505</v>
      </c>
      <c r="B188" s="123" t="s">
        <v>203</v>
      </c>
      <c r="C188" s="155" t="s">
        <v>12</v>
      </c>
      <c r="D188" s="147" t="s">
        <v>391</v>
      </c>
      <c r="E188" s="53">
        <v>200</v>
      </c>
      <c r="F188" s="400">
        <f>SUM(прил3!H358)</f>
        <v>18044447</v>
      </c>
      <c r="G188" s="400">
        <f>SUM(прил3!I358)</f>
        <v>12735573</v>
      </c>
      <c r="H188" s="400">
        <f>SUM(прил3!J358)</f>
        <v>9544446</v>
      </c>
    </row>
    <row r="189" spans="1:8" s="43" customFormat="1" ht="16.5" customHeight="1" x14ac:dyDescent="0.25">
      <c r="A189" s="76" t="s">
        <v>18</v>
      </c>
      <c r="B189" s="123" t="s">
        <v>203</v>
      </c>
      <c r="C189" s="155" t="s">
        <v>12</v>
      </c>
      <c r="D189" s="147" t="s">
        <v>391</v>
      </c>
      <c r="E189" s="53">
        <v>800</v>
      </c>
      <c r="F189" s="400">
        <f>SUM(прил3!H359)</f>
        <v>2114906</v>
      </c>
      <c r="G189" s="400">
        <f>SUM(прил3!I359)</f>
        <v>2238906</v>
      </c>
      <c r="H189" s="400">
        <f>SUM(прил3!J359)</f>
        <v>2238906</v>
      </c>
    </row>
    <row r="190" spans="1:8" s="43" customFormat="1" ht="33.75" hidden="1" customHeight="1" x14ac:dyDescent="0.25">
      <c r="A190" s="75" t="s">
        <v>556</v>
      </c>
      <c r="B190" s="122" t="s">
        <v>203</v>
      </c>
      <c r="C190" s="158" t="s">
        <v>12</v>
      </c>
      <c r="D190" s="150" t="s">
        <v>555</v>
      </c>
      <c r="E190" s="30"/>
      <c r="F190" s="397">
        <f>SUM(F191:F191)</f>
        <v>0</v>
      </c>
      <c r="G190" s="397">
        <f t="shared" ref="G190:H190" si="76">SUM(G191:G191)</f>
        <v>0</v>
      </c>
      <c r="H190" s="397">
        <f t="shared" si="76"/>
        <v>0</v>
      </c>
    </row>
    <row r="191" spans="1:8" s="43" customFormat="1" ht="16.5" hidden="1" customHeight="1" x14ac:dyDescent="0.25">
      <c r="A191" s="76" t="s">
        <v>40</v>
      </c>
      <c r="B191" s="123" t="s">
        <v>203</v>
      </c>
      <c r="C191" s="155" t="s">
        <v>12</v>
      </c>
      <c r="D191" s="147" t="s">
        <v>555</v>
      </c>
      <c r="E191" s="53">
        <v>300</v>
      </c>
      <c r="F191" s="400">
        <f>SUM(прил3!H586)</f>
        <v>0</v>
      </c>
      <c r="G191" s="400">
        <f>SUM(прил3!I586)</f>
        <v>0</v>
      </c>
      <c r="H191" s="400">
        <f>SUM(прил3!J586)</f>
        <v>0</v>
      </c>
    </row>
    <row r="192" spans="1:8" s="43" customFormat="1" ht="30.75" hidden="1" customHeight="1" x14ac:dyDescent="0.25">
      <c r="A192" s="75" t="s">
        <v>500</v>
      </c>
      <c r="B192" s="122" t="s">
        <v>203</v>
      </c>
      <c r="C192" s="158" t="s">
        <v>12</v>
      </c>
      <c r="D192" s="150" t="s">
        <v>499</v>
      </c>
      <c r="E192" s="30"/>
      <c r="F192" s="397">
        <f>SUM(F193)</f>
        <v>0</v>
      </c>
      <c r="G192" s="397">
        <f t="shared" ref="G192:H192" si="77">SUM(G193)</f>
        <v>0</v>
      </c>
      <c r="H192" s="397">
        <f t="shared" si="77"/>
        <v>0</v>
      </c>
    </row>
    <row r="193" spans="1:8" s="43" customFormat="1" ht="31.5" hidden="1" customHeight="1" x14ac:dyDescent="0.25">
      <c r="A193" s="76" t="s">
        <v>505</v>
      </c>
      <c r="B193" s="123" t="s">
        <v>203</v>
      </c>
      <c r="C193" s="155" t="s">
        <v>12</v>
      </c>
      <c r="D193" s="147" t="s">
        <v>499</v>
      </c>
      <c r="E193" s="53" t="s">
        <v>16</v>
      </c>
      <c r="F193" s="400">
        <f>SUM(прил3!H361)</f>
        <v>0</v>
      </c>
      <c r="G193" s="400">
        <f>SUM(прил3!I361)</f>
        <v>0</v>
      </c>
      <c r="H193" s="400">
        <f>SUM(прил3!J361)</f>
        <v>0</v>
      </c>
    </row>
    <row r="194" spans="1:8" s="43" customFormat="1" ht="18.75" hidden="1" customHeight="1" x14ac:dyDescent="0.25">
      <c r="A194" s="75" t="s">
        <v>504</v>
      </c>
      <c r="B194" s="122" t="s">
        <v>203</v>
      </c>
      <c r="C194" s="158" t="s">
        <v>12</v>
      </c>
      <c r="D194" s="150" t="s">
        <v>503</v>
      </c>
      <c r="E194" s="30"/>
      <c r="F194" s="397">
        <f>SUM(F195)</f>
        <v>0</v>
      </c>
      <c r="G194" s="397">
        <f t="shared" ref="G194:H194" si="78">SUM(G195)</f>
        <v>0</v>
      </c>
      <c r="H194" s="397">
        <f t="shared" si="78"/>
        <v>0</v>
      </c>
    </row>
    <row r="195" spans="1:8" s="43" customFormat="1" ht="30.75" hidden="1" customHeight="1" x14ac:dyDescent="0.25">
      <c r="A195" s="76" t="s">
        <v>505</v>
      </c>
      <c r="B195" s="123" t="s">
        <v>203</v>
      </c>
      <c r="C195" s="155" t="s">
        <v>12</v>
      </c>
      <c r="D195" s="147" t="s">
        <v>503</v>
      </c>
      <c r="E195" s="53">
        <v>200</v>
      </c>
      <c r="F195" s="400">
        <f>SUM(прил3!H363)</f>
        <v>0</v>
      </c>
      <c r="G195" s="400">
        <f>SUM(прил3!I363)</f>
        <v>0</v>
      </c>
      <c r="H195" s="400">
        <f>SUM(прил3!J363)</f>
        <v>0</v>
      </c>
    </row>
    <row r="196" spans="1:8" s="43" customFormat="1" ht="30.75" customHeight="1" x14ac:dyDescent="0.25">
      <c r="A196" s="75" t="s">
        <v>582</v>
      </c>
      <c r="B196" s="122" t="s">
        <v>203</v>
      </c>
      <c r="C196" s="158" t="s">
        <v>12</v>
      </c>
      <c r="D196" s="150" t="s">
        <v>581</v>
      </c>
      <c r="E196" s="30"/>
      <c r="F196" s="397">
        <f>SUM(F197:F198)</f>
        <v>913920</v>
      </c>
      <c r="G196" s="397">
        <f t="shared" ref="G196:H196" si="79">SUM(G197:G198)</f>
        <v>798488</v>
      </c>
      <c r="H196" s="397">
        <f t="shared" si="79"/>
        <v>798488</v>
      </c>
    </row>
    <row r="197" spans="1:8" s="43" customFormat="1" ht="31.5" customHeight="1" x14ac:dyDescent="0.25">
      <c r="A197" s="76" t="s">
        <v>505</v>
      </c>
      <c r="B197" s="123" t="s">
        <v>203</v>
      </c>
      <c r="C197" s="155" t="s">
        <v>12</v>
      </c>
      <c r="D197" s="147" t="s">
        <v>581</v>
      </c>
      <c r="E197" s="53">
        <v>200</v>
      </c>
      <c r="F197" s="400">
        <f>SUM(прил3!H365)</f>
        <v>913920</v>
      </c>
      <c r="G197" s="400">
        <f>SUM(прил3!I365)</f>
        <v>798488</v>
      </c>
      <c r="H197" s="400">
        <f>SUM(прил3!J365)</f>
        <v>798488</v>
      </c>
    </row>
    <row r="198" spans="1:8" s="43" customFormat="1" ht="19.5" hidden="1" customHeight="1" x14ac:dyDescent="0.25">
      <c r="A198" s="61" t="s">
        <v>40</v>
      </c>
      <c r="B198" s="123" t="s">
        <v>203</v>
      </c>
      <c r="C198" s="155" t="s">
        <v>12</v>
      </c>
      <c r="D198" s="147" t="s">
        <v>581</v>
      </c>
      <c r="E198" s="53">
        <v>300</v>
      </c>
      <c r="F198" s="400">
        <f>SUM(прил3!H366)</f>
        <v>0</v>
      </c>
      <c r="G198" s="400">
        <f>SUM(прил3!I366)</f>
        <v>0</v>
      </c>
      <c r="H198" s="400">
        <f>SUM(прил3!J366)</f>
        <v>0</v>
      </c>
    </row>
    <row r="199" spans="1:8" s="43" customFormat="1" ht="18" customHeight="1" x14ac:dyDescent="0.25">
      <c r="A199" s="75" t="s">
        <v>426</v>
      </c>
      <c r="B199" s="122" t="s">
        <v>203</v>
      </c>
      <c r="C199" s="158" t="s">
        <v>12</v>
      </c>
      <c r="D199" s="150" t="s">
        <v>427</v>
      </c>
      <c r="E199" s="30"/>
      <c r="F199" s="397">
        <f>SUM(F200)</f>
        <v>113500</v>
      </c>
      <c r="G199" s="397">
        <f t="shared" ref="G199:H199" si="80">SUM(G200)</f>
        <v>0</v>
      </c>
      <c r="H199" s="397">
        <f t="shared" si="80"/>
        <v>0</v>
      </c>
    </row>
    <row r="200" spans="1:8" s="43" customFormat="1" ht="31.5" customHeight="1" x14ac:dyDescent="0.25">
      <c r="A200" s="76" t="s">
        <v>505</v>
      </c>
      <c r="B200" s="123" t="s">
        <v>203</v>
      </c>
      <c r="C200" s="155" t="s">
        <v>12</v>
      </c>
      <c r="D200" s="147" t="s">
        <v>427</v>
      </c>
      <c r="E200" s="53" t="s">
        <v>16</v>
      </c>
      <c r="F200" s="400">
        <f>SUM(прил3!H368)</f>
        <v>113500</v>
      </c>
      <c r="G200" s="400">
        <f>SUM(прил3!I368)</f>
        <v>0</v>
      </c>
      <c r="H200" s="400">
        <f>SUM(прил3!J368)</f>
        <v>0</v>
      </c>
    </row>
    <row r="201" spans="1:8" s="43" customFormat="1" ht="18" customHeight="1" x14ac:dyDescent="0.25">
      <c r="A201" s="474" t="s">
        <v>609</v>
      </c>
      <c r="B201" s="475" t="s">
        <v>203</v>
      </c>
      <c r="C201" s="476" t="s">
        <v>606</v>
      </c>
      <c r="D201" s="320" t="s">
        <v>360</v>
      </c>
      <c r="E201" s="311"/>
      <c r="F201" s="398">
        <f>SUM(F202)</f>
        <v>0</v>
      </c>
      <c r="G201" s="398">
        <f t="shared" ref="G201:H202" si="81">SUM(G202)</f>
        <v>4507770</v>
      </c>
      <c r="H201" s="398">
        <f t="shared" si="81"/>
        <v>0</v>
      </c>
    </row>
    <row r="202" spans="1:8" s="43" customFormat="1" ht="111.75" customHeight="1" x14ac:dyDescent="0.25">
      <c r="A202" s="473" t="s">
        <v>861</v>
      </c>
      <c r="B202" s="215" t="s">
        <v>203</v>
      </c>
      <c r="C202" s="216" t="s">
        <v>606</v>
      </c>
      <c r="D202" s="217" t="s">
        <v>819</v>
      </c>
      <c r="E202" s="30"/>
      <c r="F202" s="397">
        <f>SUM(F203)</f>
        <v>0</v>
      </c>
      <c r="G202" s="397">
        <f t="shared" si="81"/>
        <v>4507770</v>
      </c>
      <c r="H202" s="397">
        <f t="shared" si="81"/>
        <v>0</v>
      </c>
    </row>
    <row r="203" spans="1:8" s="43" customFormat="1" ht="31.5" customHeight="1" x14ac:dyDescent="0.25">
      <c r="A203" s="76" t="s">
        <v>505</v>
      </c>
      <c r="B203" s="218" t="s">
        <v>203</v>
      </c>
      <c r="C203" s="219" t="s">
        <v>606</v>
      </c>
      <c r="D203" s="220" t="s">
        <v>819</v>
      </c>
      <c r="E203" s="53">
        <v>200</v>
      </c>
      <c r="F203" s="400">
        <f>SUM(прил3!H371)</f>
        <v>0</v>
      </c>
      <c r="G203" s="400">
        <f>SUM(прил3!I371)</f>
        <v>4507770</v>
      </c>
      <c r="H203" s="400">
        <f>SUM(прил3!J371)</f>
        <v>0</v>
      </c>
    </row>
    <row r="204" spans="1:8" s="43" customFormat="1" ht="18.75" customHeight="1" x14ac:dyDescent="0.25">
      <c r="A204" s="478" t="s">
        <v>611</v>
      </c>
      <c r="B204" s="475" t="s">
        <v>204</v>
      </c>
      <c r="C204" s="476" t="s">
        <v>607</v>
      </c>
      <c r="D204" s="477" t="s">
        <v>360</v>
      </c>
      <c r="E204" s="311"/>
      <c r="F204" s="398">
        <f>SUM(F205)</f>
        <v>2153570</v>
      </c>
      <c r="G204" s="398">
        <f t="shared" ref="G204:H205" si="82">SUM(G205)</f>
        <v>0</v>
      </c>
      <c r="H204" s="398">
        <f t="shared" si="82"/>
        <v>0</v>
      </c>
    </row>
    <row r="205" spans="1:8" s="43" customFormat="1" ht="48.75" customHeight="1" x14ac:dyDescent="0.25">
      <c r="A205" s="487" t="s">
        <v>816</v>
      </c>
      <c r="B205" s="215" t="s">
        <v>203</v>
      </c>
      <c r="C205" s="216" t="s">
        <v>607</v>
      </c>
      <c r="D205" s="217" t="s">
        <v>817</v>
      </c>
      <c r="E205" s="30"/>
      <c r="F205" s="397">
        <f>SUM(F206)</f>
        <v>2153570</v>
      </c>
      <c r="G205" s="397">
        <f t="shared" si="82"/>
        <v>0</v>
      </c>
      <c r="H205" s="397">
        <f t="shared" si="82"/>
        <v>0</v>
      </c>
    </row>
    <row r="206" spans="1:8" s="43" customFormat="1" ht="31.5" customHeight="1" x14ac:dyDescent="0.25">
      <c r="A206" s="76" t="s">
        <v>505</v>
      </c>
      <c r="B206" s="218" t="s">
        <v>203</v>
      </c>
      <c r="C206" s="219" t="s">
        <v>607</v>
      </c>
      <c r="D206" s="220" t="s">
        <v>817</v>
      </c>
      <c r="E206" s="53">
        <v>200</v>
      </c>
      <c r="F206" s="400">
        <f>SUM(прил3!H374)</f>
        <v>2153570</v>
      </c>
      <c r="G206" s="400">
        <f>SUM(прил3!I374)</f>
        <v>0</v>
      </c>
      <c r="H206" s="400">
        <f>SUM(прил3!J374)</f>
        <v>0</v>
      </c>
    </row>
    <row r="207" spans="1:8" s="43" customFormat="1" ht="15.75" customHeight="1" x14ac:dyDescent="0.25">
      <c r="A207" s="474" t="s">
        <v>610</v>
      </c>
      <c r="B207" s="475" t="s">
        <v>203</v>
      </c>
      <c r="C207" s="476" t="s">
        <v>608</v>
      </c>
      <c r="D207" s="477" t="s">
        <v>360</v>
      </c>
      <c r="E207" s="311"/>
      <c r="F207" s="398">
        <f>SUM(F208)</f>
        <v>0</v>
      </c>
      <c r="G207" s="398">
        <f t="shared" ref="G207:H211" si="83">SUM(G208)</f>
        <v>3533896</v>
      </c>
      <c r="H207" s="398">
        <f t="shared" si="83"/>
        <v>0</v>
      </c>
    </row>
    <row r="208" spans="1:8" s="43" customFormat="1" ht="65.25" customHeight="1" x14ac:dyDescent="0.25">
      <c r="A208" s="473" t="s">
        <v>862</v>
      </c>
      <c r="B208" s="215" t="s">
        <v>203</v>
      </c>
      <c r="C208" s="216" t="s">
        <v>608</v>
      </c>
      <c r="D208" s="217" t="s">
        <v>818</v>
      </c>
      <c r="E208" s="30"/>
      <c r="F208" s="397">
        <f>SUM(F209)</f>
        <v>0</v>
      </c>
      <c r="G208" s="397">
        <f t="shared" si="83"/>
        <v>3533896</v>
      </c>
      <c r="H208" s="397">
        <f t="shared" si="83"/>
        <v>0</v>
      </c>
    </row>
    <row r="209" spans="1:8" s="43" customFormat="1" ht="31.5" customHeight="1" x14ac:dyDescent="0.25">
      <c r="A209" s="76" t="s">
        <v>505</v>
      </c>
      <c r="B209" s="218" t="s">
        <v>203</v>
      </c>
      <c r="C209" s="219" t="s">
        <v>608</v>
      </c>
      <c r="D209" s="220" t="s">
        <v>818</v>
      </c>
      <c r="E209" s="53">
        <v>200</v>
      </c>
      <c r="F209" s="400">
        <f>SUM(прил3!H377)</f>
        <v>0</v>
      </c>
      <c r="G209" s="400">
        <f>SUM(прил3!I377)</f>
        <v>3533896</v>
      </c>
      <c r="H209" s="400">
        <f>SUM(прил3!J377)</f>
        <v>0</v>
      </c>
    </row>
    <row r="210" spans="1:8" s="43" customFormat="1" ht="30.75" customHeight="1" x14ac:dyDescent="0.25">
      <c r="A210" s="474" t="s">
        <v>833</v>
      </c>
      <c r="B210" s="475" t="s">
        <v>203</v>
      </c>
      <c r="C210" s="476" t="s">
        <v>832</v>
      </c>
      <c r="D210" s="477" t="s">
        <v>360</v>
      </c>
      <c r="E210" s="311"/>
      <c r="F210" s="398">
        <f>SUM(F211)</f>
        <v>1692955</v>
      </c>
      <c r="G210" s="398">
        <f t="shared" si="83"/>
        <v>1668883</v>
      </c>
      <c r="H210" s="398">
        <f t="shared" si="83"/>
        <v>1668883</v>
      </c>
    </row>
    <row r="211" spans="1:8" s="43" customFormat="1" ht="48" customHeight="1" x14ac:dyDescent="0.25">
      <c r="A211" s="473" t="s">
        <v>859</v>
      </c>
      <c r="B211" s="215" t="s">
        <v>203</v>
      </c>
      <c r="C211" s="216" t="s">
        <v>832</v>
      </c>
      <c r="D211" s="217" t="s">
        <v>860</v>
      </c>
      <c r="E211" s="30"/>
      <c r="F211" s="397">
        <f>SUM(F212)</f>
        <v>1692955</v>
      </c>
      <c r="G211" s="397">
        <f t="shared" si="83"/>
        <v>1668883</v>
      </c>
      <c r="H211" s="397">
        <f t="shared" si="83"/>
        <v>1668883</v>
      </c>
    </row>
    <row r="212" spans="1:8" s="43" customFormat="1" ht="48" customHeight="1" x14ac:dyDescent="0.25">
      <c r="A212" s="76" t="s">
        <v>75</v>
      </c>
      <c r="B212" s="218" t="s">
        <v>203</v>
      </c>
      <c r="C212" s="219" t="s">
        <v>832</v>
      </c>
      <c r="D212" s="220" t="s">
        <v>860</v>
      </c>
      <c r="E212" s="53">
        <v>100</v>
      </c>
      <c r="F212" s="400">
        <f>SUM(прил3!H380)</f>
        <v>1692955</v>
      </c>
      <c r="G212" s="400">
        <f>SUM(прил3!I380)</f>
        <v>1668883</v>
      </c>
      <c r="H212" s="400">
        <f>SUM(прил3!J380)</f>
        <v>1668883</v>
      </c>
    </row>
    <row r="213" spans="1:8" s="43" customFormat="1" ht="47.25" x14ac:dyDescent="0.25">
      <c r="A213" s="145" t="s">
        <v>227</v>
      </c>
      <c r="B213" s="152" t="s">
        <v>204</v>
      </c>
      <c r="C213" s="160" t="s">
        <v>359</v>
      </c>
      <c r="D213" s="148" t="s">
        <v>360</v>
      </c>
      <c r="E213" s="146"/>
      <c r="F213" s="452">
        <f>SUM(F214)</f>
        <v>11721873</v>
      </c>
      <c r="G213" s="452">
        <f t="shared" ref="G213:H213" si="84">SUM(G214)</f>
        <v>10636177</v>
      </c>
      <c r="H213" s="452">
        <f t="shared" si="84"/>
        <v>10636177</v>
      </c>
    </row>
    <row r="214" spans="1:8" s="43" customFormat="1" ht="31.5" x14ac:dyDescent="0.25">
      <c r="A214" s="310" t="s">
        <v>431</v>
      </c>
      <c r="B214" s="318" t="s">
        <v>204</v>
      </c>
      <c r="C214" s="319" t="s">
        <v>10</v>
      </c>
      <c r="D214" s="320" t="s">
        <v>360</v>
      </c>
      <c r="E214" s="311"/>
      <c r="F214" s="398">
        <f>SUM(F219+F224+F221+F229+F231+F215+F217)</f>
        <v>11721873</v>
      </c>
      <c r="G214" s="398">
        <f t="shared" ref="G214:H214" si="85">SUM(G219+G224+G221+G229+G231+G215+G217)</f>
        <v>10636177</v>
      </c>
      <c r="H214" s="398">
        <f t="shared" si="85"/>
        <v>10636177</v>
      </c>
    </row>
    <row r="215" spans="1:8" s="43" customFormat="1" ht="47.25" x14ac:dyDescent="0.25">
      <c r="A215" s="149" t="s">
        <v>746</v>
      </c>
      <c r="B215" s="122" t="s">
        <v>204</v>
      </c>
      <c r="C215" s="158" t="s">
        <v>10</v>
      </c>
      <c r="D215" s="150" t="s">
        <v>741</v>
      </c>
      <c r="E215" s="30"/>
      <c r="F215" s="397">
        <f>SUM(F216)</f>
        <v>313340</v>
      </c>
      <c r="G215" s="397">
        <f t="shared" ref="G215:H215" si="86">SUM(G216)</f>
        <v>313340</v>
      </c>
      <c r="H215" s="397">
        <f t="shared" si="86"/>
        <v>313340</v>
      </c>
    </row>
    <row r="216" spans="1:8" s="43" customFormat="1" ht="31.5" x14ac:dyDescent="0.25">
      <c r="A216" s="76" t="s">
        <v>722</v>
      </c>
      <c r="B216" s="123" t="s">
        <v>204</v>
      </c>
      <c r="C216" s="155" t="s">
        <v>10</v>
      </c>
      <c r="D216" s="147" t="s">
        <v>741</v>
      </c>
      <c r="E216" s="53">
        <v>600</v>
      </c>
      <c r="F216" s="400">
        <f>SUM(прил3!H402)</f>
        <v>313340</v>
      </c>
      <c r="G216" s="400">
        <f>SUM(прил3!I402)</f>
        <v>313340</v>
      </c>
      <c r="H216" s="400">
        <f>SUM(прил3!J402)</f>
        <v>313340</v>
      </c>
    </row>
    <row r="217" spans="1:8" s="43" customFormat="1" ht="78.75" hidden="1" x14ac:dyDescent="0.25">
      <c r="A217" s="75" t="s">
        <v>747</v>
      </c>
      <c r="B217" s="122" t="s">
        <v>204</v>
      </c>
      <c r="C217" s="158" t="s">
        <v>10</v>
      </c>
      <c r="D217" s="150" t="s">
        <v>742</v>
      </c>
      <c r="E217" s="30"/>
      <c r="F217" s="397">
        <f>SUM(F218)</f>
        <v>0</v>
      </c>
      <c r="G217" s="397">
        <f t="shared" ref="G217:H217" si="87">SUM(G218)</f>
        <v>0</v>
      </c>
      <c r="H217" s="397">
        <f t="shared" si="87"/>
        <v>0</v>
      </c>
    </row>
    <row r="218" spans="1:8" s="43" customFormat="1" ht="31.5" hidden="1" x14ac:dyDescent="0.25">
      <c r="A218" s="76" t="s">
        <v>722</v>
      </c>
      <c r="B218" s="123" t="s">
        <v>204</v>
      </c>
      <c r="C218" s="155" t="s">
        <v>10</v>
      </c>
      <c r="D218" s="147" t="s">
        <v>742</v>
      </c>
      <c r="E218" s="53">
        <v>600</v>
      </c>
      <c r="F218" s="400">
        <f>SUM(прил3!H404)</f>
        <v>0</v>
      </c>
      <c r="G218" s="400">
        <f>SUM(прил3!I404)</f>
        <v>0</v>
      </c>
      <c r="H218" s="400">
        <f>SUM(прил3!J404)</f>
        <v>0</v>
      </c>
    </row>
    <row r="219" spans="1:8" s="43" customFormat="1" ht="31.5" x14ac:dyDescent="0.25">
      <c r="A219" s="149" t="s">
        <v>512</v>
      </c>
      <c r="B219" s="122" t="s">
        <v>204</v>
      </c>
      <c r="C219" s="158" t="s">
        <v>10</v>
      </c>
      <c r="D219" s="150" t="s">
        <v>511</v>
      </c>
      <c r="E219" s="30"/>
      <c r="F219" s="397">
        <f>SUM(F220)</f>
        <v>1297</v>
      </c>
      <c r="G219" s="397">
        <f t="shared" ref="G219:H219" si="88">SUM(G220)</f>
        <v>1297</v>
      </c>
      <c r="H219" s="397">
        <f t="shared" si="88"/>
        <v>1297</v>
      </c>
    </row>
    <row r="220" spans="1:8" s="43" customFormat="1" ht="32.25" customHeight="1" x14ac:dyDescent="0.25">
      <c r="A220" s="76" t="s">
        <v>722</v>
      </c>
      <c r="B220" s="123" t="s">
        <v>204</v>
      </c>
      <c r="C220" s="155" t="s">
        <v>10</v>
      </c>
      <c r="D220" s="147" t="s">
        <v>511</v>
      </c>
      <c r="E220" s="53">
        <v>600</v>
      </c>
      <c r="F220" s="400">
        <f>SUM(прил3!H590)</f>
        <v>1297</v>
      </c>
      <c r="G220" s="400">
        <f>SUM(прил3!I590)</f>
        <v>1297</v>
      </c>
      <c r="H220" s="400">
        <f>SUM(прил3!J590)</f>
        <v>1297</v>
      </c>
    </row>
    <row r="221" spans="1:8" s="43" customFormat="1" ht="33" customHeight="1" x14ac:dyDescent="0.25">
      <c r="A221" s="75" t="s">
        <v>422</v>
      </c>
      <c r="B221" s="122" t="s">
        <v>204</v>
      </c>
      <c r="C221" s="158" t="s">
        <v>10</v>
      </c>
      <c r="D221" s="150" t="s">
        <v>423</v>
      </c>
      <c r="E221" s="30"/>
      <c r="F221" s="397">
        <f>SUM(F222:F223)</f>
        <v>12790</v>
      </c>
      <c r="G221" s="397">
        <f t="shared" ref="G221:H221" si="89">SUM(G222:G223)</f>
        <v>12790</v>
      </c>
      <c r="H221" s="397">
        <f t="shared" si="89"/>
        <v>12790</v>
      </c>
    </row>
    <row r="222" spans="1:8" s="43" customFormat="1" ht="20.25" hidden="1" customHeight="1" x14ac:dyDescent="0.25">
      <c r="A222" s="76" t="s">
        <v>40</v>
      </c>
      <c r="B222" s="123" t="s">
        <v>204</v>
      </c>
      <c r="C222" s="155" t="s">
        <v>10</v>
      </c>
      <c r="D222" s="147" t="s">
        <v>423</v>
      </c>
      <c r="E222" s="53">
        <v>300</v>
      </c>
      <c r="F222" s="400">
        <f>SUM(прил3!H592)</f>
        <v>0</v>
      </c>
      <c r="G222" s="400">
        <f>SUM(прил3!I592)</f>
        <v>0</v>
      </c>
      <c r="H222" s="400">
        <f>SUM(прил3!J592)</f>
        <v>0</v>
      </c>
    </row>
    <row r="223" spans="1:8" s="43" customFormat="1" ht="31.5" x14ac:dyDescent="0.25">
      <c r="A223" s="101" t="s">
        <v>722</v>
      </c>
      <c r="B223" s="123" t="s">
        <v>204</v>
      </c>
      <c r="C223" s="155" t="s">
        <v>10</v>
      </c>
      <c r="D223" s="147" t="s">
        <v>423</v>
      </c>
      <c r="E223" s="53">
        <v>600</v>
      </c>
      <c r="F223" s="400">
        <f>SUM(прил3!H593)</f>
        <v>12790</v>
      </c>
      <c r="G223" s="400">
        <f>SUM(прил3!I593)</f>
        <v>12790</v>
      </c>
      <c r="H223" s="400">
        <f>SUM(прил3!J593)</f>
        <v>12790</v>
      </c>
    </row>
    <row r="224" spans="1:8" s="43" customFormat="1" ht="31.5" x14ac:dyDescent="0.25">
      <c r="A224" s="75" t="s">
        <v>83</v>
      </c>
      <c r="B224" s="122" t="s">
        <v>204</v>
      </c>
      <c r="C224" s="158" t="s">
        <v>10</v>
      </c>
      <c r="D224" s="150" t="s">
        <v>391</v>
      </c>
      <c r="E224" s="30"/>
      <c r="F224" s="397">
        <f>SUM(F225:F228)</f>
        <v>6866186</v>
      </c>
      <c r="G224" s="397">
        <f t="shared" ref="G224:H224" si="90">SUM(G225:G228)</f>
        <v>5682680</v>
      </c>
      <c r="H224" s="397">
        <f t="shared" si="90"/>
        <v>5682680</v>
      </c>
    </row>
    <row r="225" spans="1:8" s="43" customFormat="1" ht="47.25" hidden="1" x14ac:dyDescent="0.25">
      <c r="A225" s="76" t="s">
        <v>75</v>
      </c>
      <c r="B225" s="123" t="s">
        <v>204</v>
      </c>
      <c r="C225" s="155" t="s">
        <v>10</v>
      </c>
      <c r="D225" s="147" t="s">
        <v>391</v>
      </c>
      <c r="E225" s="53">
        <v>100</v>
      </c>
      <c r="F225" s="400">
        <f>SUM(прил3!H406)</f>
        <v>0</v>
      </c>
      <c r="G225" s="400">
        <f>SUM(прил3!I406)</f>
        <v>0</v>
      </c>
      <c r="H225" s="400">
        <f>SUM(прил3!J406)</f>
        <v>0</v>
      </c>
    </row>
    <row r="226" spans="1:8" s="43" customFormat="1" ht="31.5" hidden="1" x14ac:dyDescent="0.25">
      <c r="A226" s="76" t="s">
        <v>505</v>
      </c>
      <c r="B226" s="123" t="s">
        <v>204</v>
      </c>
      <c r="C226" s="155" t="s">
        <v>10</v>
      </c>
      <c r="D226" s="147" t="s">
        <v>391</v>
      </c>
      <c r="E226" s="53">
        <v>200</v>
      </c>
      <c r="F226" s="400">
        <f>SUM(прил3!H407)</f>
        <v>0</v>
      </c>
      <c r="G226" s="400">
        <f>SUM(прил3!I407)</f>
        <v>0</v>
      </c>
      <c r="H226" s="400">
        <f>SUM(прил3!J407)</f>
        <v>0</v>
      </c>
    </row>
    <row r="227" spans="1:8" s="43" customFormat="1" ht="31.5" x14ac:dyDescent="0.25">
      <c r="A227" s="76" t="s">
        <v>722</v>
      </c>
      <c r="B227" s="123" t="s">
        <v>204</v>
      </c>
      <c r="C227" s="155" t="s">
        <v>10</v>
      </c>
      <c r="D227" s="147" t="s">
        <v>391</v>
      </c>
      <c r="E227" s="53">
        <v>600</v>
      </c>
      <c r="F227" s="400">
        <f>SUM(прил3!H408)</f>
        <v>6866186</v>
      </c>
      <c r="G227" s="400">
        <f>SUM(прил3!I408)</f>
        <v>5682680</v>
      </c>
      <c r="H227" s="400">
        <f>SUM(прил3!J408)</f>
        <v>5682680</v>
      </c>
    </row>
    <row r="228" spans="1:8" s="43" customFormat="1" ht="18" hidden="1" customHeight="1" x14ac:dyDescent="0.25">
      <c r="A228" s="76" t="s">
        <v>18</v>
      </c>
      <c r="B228" s="123" t="s">
        <v>204</v>
      </c>
      <c r="C228" s="155" t="s">
        <v>10</v>
      </c>
      <c r="D228" s="147" t="s">
        <v>391</v>
      </c>
      <c r="E228" s="53">
        <v>800</v>
      </c>
      <c r="F228" s="400">
        <f>SUM(прил3!H409)</f>
        <v>0</v>
      </c>
      <c r="G228" s="400">
        <f>SUM(прил3!I409)</f>
        <v>0</v>
      </c>
      <c r="H228" s="400">
        <f>SUM(прил3!J409)</f>
        <v>0</v>
      </c>
    </row>
    <row r="229" spans="1:8" s="43" customFormat="1" ht="31.5" hidden="1" customHeight="1" x14ac:dyDescent="0.25">
      <c r="A229" s="102" t="s">
        <v>556</v>
      </c>
      <c r="B229" s="122" t="s">
        <v>204</v>
      </c>
      <c r="C229" s="158" t="s">
        <v>10</v>
      </c>
      <c r="D229" s="150" t="s">
        <v>635</v>
      </c>
      <c r="E229" s="30"/>
      <c r="F229" s="397">
        <f>SUM(F230)</f>
        <v>0</v>
      </c>
      <c r="G229" s="397">
        <f t="shared" ref="G229:H229" si="91">SUM(G230)</f>
        <v>0</v>
      </c>
      <c r="H229" s="397">
        <f t="shared" si="91"/>
        <v>0</v>
      </c>
    </row>
    <row r="230" spans="1:8" s="43" customFormat="1" ht="31.5" hidden="1" customHeight="1" x14ac:dyDescent="0.25">
      <c r="A230" s="76" t="s">
        <v>722</v>
      </c>
      <c r="B230" s="123" t="s">
        <v>204</v>
      </c>
      <c r="C230" s="155" t="s">
        <v>10</v>
      </c>
      <c r="D230" s="147" t="s">
        <v>635</v>
      </c>
      <c r="E230" s="53">
        <v>600</v>
      </c>
      <c r="F230" s="400">
        <f>SUM(прил3!H595)</f>
        <v>0</v>
      </c>
      <c r="G230" s="400">
        <f>SUM(прил3!I595)</f>
        <v>0</v>
      </c>
      <c r="H230" s="400">
        <f>SUM(прил3!J595)</f>
        <v>0</v>
      </c>
    </row>
    <row r="231" spans="1:8" s="43" customFormat="1" ht="31.5" customHeight="1" x14ac:dyDescent="0.25">
      <c r="A231" s="99" t="s">
        <v>725</v>
      </c>
      <c r="B231" s="215" t="s">
        <v>204</v>
      </c>
      <c r="C231" s="216" t="s">
        <v>10</v>
      </c>
      <c r="D231" s="217" t="s">
        <v>724</v>
      </c>
      <c r="E231" s="30"/>
      <c r="F231" s="397">
        <f>SUM(F232)</f>
        <v>4528260</v>
      </c>
      <c r="G231" s="397">
        <f t="shared" ref="G231:H231" si="92">SUM(G232)</f>
        <v>4626070</v>
      </c>
      <c r="H231" s="397">
        <f t="shared" si="92"/>
        <v>4626070</v>
      </c>
    </row>
    <row r="232" spans="1:8" s="43" customFormat="1" ht="32.25" customHeight="1" x14ac:dyDescent="0.25">
      <c r="A232" s="76" t="s">
        <v>722</v>
      </c>
      <c r="B232" s="254" t="s">
        <v>204</v>
      </c>
      <c r="C232" s="255" t="s">
        <v>10</v>
      </c>
      <c r="D232" s="256" t="s">
        <v>724</v>
      </c>
      <c r="E232" s="53">
        <v>600</v>
      </c>
      <c r="F232" s="400">
        <f>SUM(прил3!H411)</f>
        <v>4528260</v>
      </c>
      <c r="G232" s="400">
        <f>SUM(прил3!I411)</f>
        <v>4626070</v>
      </c>
      <c r="H232" s="400">
        <f>SUM(прил3!J411)</f>
        <v>4626070</v>
      </c>
    </row>
    <row r="233" spans="1:8" s="43" customFormat="1" ht="63" x14ac:dyDescent="0.25">
      <c r="A233" s="145" t="s">
        <v>228</v>
      </c>
      <c r="B233" s="152" t="s">
        <v>205</v>
      </c>
      <c r="C233" s="160" t="s">
        <v>359</v>
      </c>
      <c r="D233" s="148" t="s">
        <v>360</v>
      </c>
      <c r="E233" s="146"/>
      <c r="F233" s="452">
        <f>SUM(F234)</f>
        <v>50000</v>
      </c>
      <c r="G233" s="452">
        <f t="shared" ref="G233:H235" si="93">SUM(G234)</f>
        <v>67850</v>
      </c>
      <c r="H233" s="452">
        <f t="shared" si="93"/>
        <v>67850</v>
      </c>
    </row>
    <row r="234" spans="1:8" s="43" customFormat="1" ht="31.5" x14ac:dyDescent="0.25">
      <c r="A234" s="310" t="s">
        <v>425</v>
      </c>
      <c r="B234" s="318" t="s">
        <v>205</v>
      </c>
      <c r="C234" s="319" t="s">
        <v>10</v>
      </c>
      <c r="D234" s="320" t="s">
        <v>360</v>
      </c>
      <c r="E234" s="311"/>
      <c r="F234" s="398">
        <f>SUM(F235)</f>
        <v>50000</v>
      </c>
      <c r="G234" s="398">
        <f t="shared" si="93"/>
        <v>67850</v>
      </c>
      <c r="H234" s="398">
        <f t="shared" si="93"/>
        <v>67850</v>
      </c>
    </row>
    <row r="235" spans="1:8" s="43" customFormat="1" ht="17.25" customHeight="1" x14ac:dyDescent="0.25">
      <c r="A235" s="75" t="s">
        <v>426</v>
      </c>
      <c r="B235" s="122" t="s">
        <v>205</v>
      </c>
      <c r="C235" s="158" t="s">
        <v>10</v>
      </c>
      <c r="D235" s="150" t="s">
        <v>427</v>
      </c>
      <c r="E235" s="30"/>
      <c r="F235" s="397">
        <f>SUM(F236)</f>
        <v>50000</v>
      </c>
      <c r="G235" s="397">
        <f t="shared" si="93"/>
        <v>67850</v>
      </c>
      <c r="H235" s="397">
        <f t="shared" si="93"/>
        <v>67850</v>
      </c>
    </row>
    <row r="236" spans="1:8" s="43" customFormat="1" ht="31.5" customHeight="1" x14ac:dyDescent="0.25">
      <c r="A236" s="76" t="s">
        <v>505</v>
      </c>
      <c r="B236" s="123" t="s">
        <v>205</v>
      </c>
      <c r="C236" s="155" t="s">
        <v>10</v>
      </c>
      <c r="D236" s="147" t="s">
        <v>427</v>
      </c>
      <c r="E236" s="53">
        <v>200</v>
      </c>
      <c r="F236" s="400">
        <f>SUM(прил3!H384+прил3!H444+прил3!H415)</f>
        <v>50000</v>
      </c>
      <c r="G236" s="400">
        <f>SUM(прил3!I384+прил3!I444+прил3!I415)</f>
        <v>67850</v>
      </c>
      <c r="H236" s="400">
        <f>SUM(прил3!J384+прил3!J444+прил3!J415)</f>
        <v>67850</v>
      </c>
    </row>
    <row r="237" spans="1:8" s="43" customFormat="1" ht="48" customHeight="1" x14ac:dyDescent="0.25">
      <c r="A237" s="151" t="s">
        <v>143</v>
      </c>
      <c r="B237" s="152" t="s">
        <v>208</v>
      </c>
      <c r="C237" s="160" t="s">
        <v>359</v>
      </c>
      <c r="D237" s="148" t="s">
        <v>360</v>
      </c>
      <c r="E237" s="146"/>
      <c r="F237" s="452">
        <f>SUM(F238+F243)</f>
        <v>4810927</v>
      </c>
      <c r="G237" s="452">
        <f>SUM(G238+G243)</f>
        <v>4343090</v>
      </c>
      <c r="H237" s="452">
        <f>SUM(H238+H243)</f>
        <v>4343090</v>
      </c>
    </row>
    <row r="238" spans="1:8" s="43" customFormat="1" ht="33" customHeight="1" x14ac:dyDescent="0.25">
      <c r="A238" s="317" t="s">
        <v>438</v>
      </c>
      <c r="B238" s="318" t="s">
        <v>208</v>
      </c>
      <c r="C238" s="319" t="s">
        <v>10</v>
      </c>
      <c r="D238" s="320" t="s">
        <v>360</v>
      </c>
      <c r="E238" s="311"/>
      <c r="F238" s="398">
        <f>SUM(F239)</f>
        <v>2731179</v>
      </c>
      <c r="G238" s="398">
        <f t="shared" ref="G238:H238" si="94">SUM(G239)</f>
        <v>2503573</v>
      </c>
      <c r="H238" s="398">
        <f t="shared" si="94"/>
        <v>2503573</v>
      </c>
    </row>
    <row r="239" spans="1:8" s="43" customFormat="1" ht="31.5" x14ac:dyDescent="0.25">
      <c r="A239" s="73" t="s">
        <v>83</v>
      </c>
      <c r="B239" s="122" t="s">
        <v>208</v>
      </c>
      <c r="C239" s="158" t="s">
        <v>10</v>
      </c>
      <c r="D239" s="150" t="s">
        <v>391</v>
      </c>
      <c r="E239" s="30"/>
      <c r="F239" s="397">
        <f>SUM(F240:F242)</f>
        <v>2731179</v>
      </c>
      <c r="G239" s="397">
        <f t="shared" ref="G239:H239" si="95">SUM(G240:G242)</f>
        <v>2503573</v>
      </c>
      <c r="H239" s="397">
        <f t="shared" si="95"/>
        <v>2503573</v>
      </c>
    </row>
    <row r="240" spans="1:8" s="43" customFormat="1" ht="47.25" x14ac:dyDescent="0.25">
      <c r="A240" s="156" t="s">
        <v>75</v>
      </c>
      <c r="B240" s="123" t="s">
        <v>208</v>
      </c>
      <c r="C240" s="155" t="s">
        <v>10</v>
      </c>
      <c r="D240" s="147" t="s">
        <v>391</v>
      </c>
      <c r="E240" s="53">
        <v>100</v>
      </c>
      <c r="F240" s="400">
        <f>SUM(прил3!H448)</f>
        <v>2215136</v>
      </c>
      <c r="G240" s="400">
        <f>SUM(прил3!I448)</f>
        <v>1934561</v>
      </c>
      <c r="H240" s="400">
        <f>SUM(прил3!J448)</f>
        <v>1934561</v>
      </c>
    </row>
    <row r="241" spans="1:8" s="43" customFormat="1" ht="30" customHeight="1" x14ac:dyDescent="0.25">
      <c r="A241" s="76" t="s">
        <v>505</v>
      </c>
      <c r="B241" s="123" t="s">
        <v>208</v>
      </c>
      <c r="C241" s="155" t="s">
        <v>10</v>
      </c>
      <c r="D241" s="147" t="s">
        <v>391</v>
      </c>
      <c r="E241" s="53">
        <v>200</v>
      </c>
      <c r="F241" s="400">
        <f>SUM(прил3!H449)</f>
        <v>512025</v>
      </c>
      <c r="G241" s="400">
        <f>SUM(прил3!I449)</f>
        <v>564494</v>
      </c>
      <c r="H241" s="400">
        <f>SUM(прил3!J449)</f>
        <v>564494</v>
      </c>
    </row>
    <row r="242" spans="1:8" s="43" customFormat="1" ht="15.75" customHeight="1" x14ac:dyDescent="0.25">
      <c r="A242" s="76" t="s">
        <v>18</v>
      </c>
      <c r="B242" s="123" t="s">
        <v>208</v>
      </c>
      <c r="C242" s="155" t="s">
        <v>10</v>
      </c>
      <c r="D242" s="147" t="s">
        <v>391</v>
      </c>
      <c r="E242" s="53">
        <v>800</v>
      </c>
      <c r="F242" s="400">
        <f>SUM(прил3!H450)</f>
        <v>4018</v>
      </c>
      <c r="G242" s="400">
        <f>SUM(прил3!I450)</f>
        <v>4518</v>
      </c>
      <c r="H242" s="400">
        <f>SUM(прил3!J450)</f>
        <v>4518</v>
      </c>
    </row>
    <row r="243" spans="1:8" s="43" customFormat="1" ht="62.25" customHeight="1" x14ac:dyDescent="0.25">
      <c r="A243" s="317" t="s">
        <v>585</v>
      </c>
      <c r="B243" s="318" t="s">
        <v>208</v>
      </c>
      <c r="C243" s="319" t="s">
        <v>12</v>
      </c>
      <c r="D243" s="320" t="s">
        <v>360</v>
      </c>
      <c r="E243" s="311"/>
      <c r="F243" s="398">
        <f>SUM(F244)</f>
        <v>2079748</v>
      </c>
      <c r="G243" s="398">
        <f t="shared" ref="G243:H243" si="96">SUM(G244)</f>
        <v>1839517</v>
      </c>
      <c r="H243" s="398">
        <f t="shared" si="96"/>
        <v>1839517</v>
      </c>
    </row>
    <row r="244" spans="1:8" s="43" customFormat="1" ht="31.5" x14ac:dyDescent="0.25">
      <c r="A244" s="73" t="s">
        <v>74</v>
      </c>
      <c r="B244" s="122" t="s">
        <v>208</v>
      </c>
      <c r="C244" s="158" t="s">
        <v>12</v>
      </c>
      <c r="D244" s="150" t="s">
        <v>364</v>
      </c>
      <c r="E244" s="30"/>
      <c r="F244" s="397">
        <f>SUM(F245:F246)</f>
        <v>2079748</v>
      </c>
      <c r="G244" s="397">
        <f t="shared" ref="G244:H244" si="97">SUM(G245:G246)</f>
        <v>1839517</v>
      </c>
      <c r="H244" s="397">
        <f t="shared" si="97"/>
        <v>1839517</v>
      </c>
    </row>
    <row r="245" spans="1:8" s="43" customFormat="1" ht="47.25" x14ac:dyDescent="0.25">
      <c r="A245" s="156" t="s">
        <v>75</v>
      </c>
      <c r="B245" s="123" t="s">
        <v>208</v>
      </c>
      <c r="C245" s="155" t="s">
        <v>12</v>
      </c>
      <c r="D245" s="147" t="s">
        <v>364</v>
      </c>
      <c r="E245" s="53">
        <v>100</v>
      </c>
      <c r="F245" s="400">
        <f>SUM(прил3!H453)</f>
        <v>2079748</v>
      </c>
      <c r="G245" s="400">
        <f>SUM(прил3!I453)</f>
        <v>1839517</v>
      </c>
      <c r="H245" s="400">
        <f>SUM(прил3!J453)</f>
        <v>1839517</v>
      </c>
    </row>
    <row r="246" spans="1:8" s="43" customFormat="1" ht="31.5" hidden="1" x14ac:dyDescent="0.25">
      <c r="A246" s="76" t="s">
        <v>505</v>
      </c>
      <c r="B246" s="123" t="s">
        <v>208</v>
      </c>
      <c r="C246" s="155" t="s">
        <v>12</v>
      </c>
      <c r="D246" s="147" t="s">
        <v>364</v>
      </c>
      <c r="E246" s="53">
        <v>200</v>
      </c>
      <c r="F246" s="400">
        <f>SUM(прил3!H454)</f>
        <v>0</v>
      </c>
      <c r="G246" s="400">
        <f>SUM(прил3!I454)</f>
        <v>0</v>
      </c>
      <c r="H246" s="400">
        <f>SUM(прил3!J454)</f>
        <v>0</v>
      </c>
    </row>
    <row r="247" spans="1:8" ht="51" customHeight="1" x14ac:dyDescent="0.25">
      <c r="A247" s="58" t="s">
        <v>117</v>
      </c>
      <c r="B247" s="153" t="s">
        <v>384</v>
      </c>
      <c r="C247" s="244" t="s">
        <v>359</v>
      </c>
      <c r="D247" s="154" t="s">
        <v>360</v>
      </c>
      <c r="E247" s="130"/>
      <c r="F247" s="446">
        <f>SUM(F248)</f>
        <v>89279</v>
      </c>
      <c r="G247" s="446">
        <f t="shared" ref="G247:H248" si="98">SUM(G248)</f>
        <v>69460</v>
      </c>
      <c r="H247" s="446">
        <f t="shared" si="98"/>
        <v>69460</v>
      </c>
    </row>
    <row r="248" spans="1:8" s="43" customFormat="1" ht="66" customHeight="1" x14ac:dyDescent="0.25">
      <c r="A248" s="141" t="s">
        <v>118</v>
      </c>
      <c r="B248" s="152" t="s">
        <v>180</v>
      </c>
      <c r="C248" s="160" t="s">
        <v>359</v>
      </c>
      <c r="D248" s="148" t="s">
        <v>360</v>
      </c>
      <c r="E248" s="157"/>
      <c r="F248" s="452">
        <f>SUM(F249)</f>
        <v>89279</v>
      </c>
      <c r="G248" s="452">
        <f t="shared" si="98"/>
        <v>69460</v>
      </c>
      <c r="H248" s="452">
        <f t="shared" si="98"/>
        <v>69460</v>
      </c>
    </row>
    <row r="249" spans="1:8" s="43" customFormat="1" ht="45.75" customHeight="1" x14ac:dyDescent="0.25">
      <c r="A249" s="304" t="s">
        <v>385</v>
      </c>
      <c r="B249" s="318" t="s">
        <v>180</v>
      </c>
      <c r="C249" s="319" t="s">
        <v>10</v>
      </c>
      <c r="D249" s="320" t="s">
        <v>360</v>
      </c>
      <c r="E249" s="327"/>
      <c r="F249" s="398">
        <f>SUM(F250+F252)</f>
        <v>89279</v>
      </c>
      <c r="G249" s="398">
        <f t="shared" ref="G249:H249" si="99">SUM(G250+G252)</f>
        <v>69460</v>
      </c>
      <c r="H249" s="398">
        <f t="shared" si="99"/>
        <v>69460</v>
      </c>
    </row>
    <row r="250" spans="1:8" s="43" customFormat="1" ht="19.5" customHeight="1" x14ac:dyDescent="0.25">
      <c r="A250" s="27" t="s">
        <v>387</v>
      </c>
      <c r="B250" s="122" t="s">
        <v>180</v>
      </c>
      <c r="C250" s="158" t="s">
        <v>10</v>
      </c>
      <c r="D250" s="150" t="s">
        <v>386</v>
      </c>
      <c r="E250" s="42"/>
      <c r="F250" s="397">
        <f>SUM(F251)</f>
        <v>13000</v>
      </c>
      <c r="G250" s="397">
        <f t="shared" ref="G250:H250" si="100">SUM(G251)</f>
        <v>13000</v>
      </c>
      <c r="H250" s="397">
        <f t="shared" si="100"/>
        <v>13000</v>
      </c>
    </row>
    <row r="251" spans="1:8" s="43" customFormat="1" ht="32.25" customHeight="1" x14ac:dyDescent="0.25">
      <c r="A251" s="54" t="s">
        <v>505</v>
      </c>
      <c r="B251" s="123" t="s">
        <v>180</v>
      </c>
      <c r="C251" s="155" t="s">
        <v>10</v>
      </c>
      <c r="D251" s="147" t="s">
        <v>386</v>
      </c>
      <c r="E251" s="60" t="s">
        <v>16</v>
      </c>
      <c r="F251" s="400">
        <f>SUM(прил3!H120+прил3!H226)</f>
        <v>13000</v>
      </c>
      <c r="G251" s="400">
        <f>SUM(прил3!I120+прил3!I226)</f>
        <v>13000</v>
      </c>
      <c r="H251" s="400">
        <f>SUM(прил3!J120+прил3!J226)</f>
        <v>13000</v>
      </c>
    </row>
    <row r="252" spans="1:8" s="43" customFormat="1" ht="17.25" customHeight="1" x14ac:dyDescent="0.25">
      <c r="A252" s="27" t="s">
        <v>470</v>
      </c>
      <c r="B252" s="122" t="s">
        <v>180</v>
      </c>
      <c r="C252" s="158" t="s">
        <v>10</v>
      </c>
      <c r="D252" s="150" t="s">
        <v>469</v>
      </c>
      <c r="E252" s="42"/>
      <c r="F252" s="397">
        <f>SUM(F253:F254)</f>
        <v>76279</v>
      </c>
      <c r="G252" s="397">
        <f t="shared" ref="G252:H252" si="101">SUM(G253:G254)</f>
        <v>56460</v>
      </c>
      <c r="H252" s="397">
        <f t="shared" si="101"/>
        <v>56460</v>
      </c>
    </row>
    <row r="253" spans="1:8" s="43" customFormat="1" ht="32.25" customHeight="1" x14ac:dyDescent="0.25">
      <c r="A253" s="54" t="s">
        <v>505</v>
      </c>
      <c r="B253" s="123" t="s">
        <v>180</v>
      </c>
      <c r="C253" s="155" t="s">
        <v>10</v>
      </c>
      <c r="D253" s="147" t="s">
        <v>469</v>
      </c>
      <c r="E253" s="60" t="s">
        <v>16</v>
      </c>
      <c r="F253" s="400">
        <f>SUM(прил3!H40)</f>
        <v>76279</v>
      </c>
      <c r="G253" s="400">
        <f>SUM(прил3!I40)</f>
        <v>56460</v>
      </c>
      <c r="H253" s="400">
        <f>SUM(прил3!J40)</f>
        <v>56460</v>
      </c>
    </row>
    <row r="254" spans="1:8" s="43" customFormat="1" ht="17.25" hidden="1" customHeight="1" x14ac:dyDescent="0.25">
      <c r="A254" s="76" t="s">
        <v>18</v>
      </c>
      <c r="B254" s="123" t="s">
        <v>180</v>
      </c>
      <c r="C254" s="155" t="s">
        <v>10</v>
      </c>
      <c r="D254" s="147" t="s">
        <v>469</v>
      </c>
      <c r="E254" s="60" t="s">
        <v>17</v>
      </c>
      <c r="F254" s="400">
        <f>SUM(прил3!H41)</f>
        <v>0</v>
      </c>
      <c r="G254" s="400">
        <f>SUM(прил3!I41)</f>
        <v>0</v>
      </c>
      <c r="H254" s="400">
        <f>SUM(прил3!J41)</f>
        <v>0</v>
      </c>
    </row>
    <row r="255" spans="1:8" ht="47.25" x14ac:dyDescent="0.25">
      <c r="A255" s="58" t="s">
        <v>127</v>
      </c>
      <c r="B255" s="153" t="s">
        <v>404</v>
      </c>
      <c r="C255" s="244" t="s">
        <v>359</v>
      </c>
      <c r="D255" s="154" t="s">
        <v>360</v>
      </c>
      <c r="E255" s="130"/>
      <c r="F255" s="446">
        <f>SUM(F256)</f>
        <v>80000</v>
      </c>
      <c r="G255" s="446">
        <f t="shared" ref="G255:H258" si="102">SUM(G256)</f>
        <v>80000</v>
      </c>
      <c r="H255" s="446">
        <f t="shared" si="102"/>
        <v>80000</v>
      </c>
    </row>
    <row r="256" spans="1:8" ht="63" x14ac:dyDescent="0.25">
      <c r="A256" s="159" t="s">
        <v>128</v>
      </c>
      <c r="B256" s="160" t="s">
        <v>191</v>
      </c>
      <c r="C256" s="160" t="s">
        <v>359</v>
      </c>
      <c r="D256" s="148" t="s">
        <v>360</v>
      </c>
      <c r="E256" s="157"/>
      <c r="F256" s="452">
        <f>SUM(F257)</f>
        <v>80000</v>
      </c>
      <c r="G256" s="452">
        <f t="shared" si="102"/>
        <v>80000</v>
      </c>
      <c r="H256" s="452">
        <f t="shared" si="102"/>
        <v>80000</v>
      </c>
    </row>
    <row r="257" spans="1:8" ht="31.5" x14ac:dyDescent="0.25">
      <c r="A257" s="328" t="s">
        <v>405</v>
      </c>
      <c r="B257" s="319" t="s">
        <v>191</v>
      </c>
      <c r="C257" s="319" t="s">
        <v>10</v>
      </c>
      <c r="D257" s="320" t="s">
        <v>360</v>
      </c>
      <c r="E257" s="327"/>
      <c r="F257" s="398">
        <f>SUM(F258)</f>
        <v>80000</v>
      </c>
      <c r="G257" s="398">
        <f t="shared" si="102"/>
        <v>80000</v>
      </c>
      <c r="H257" s="398">
        <f t="shared" si="102"/>
        <v>80000</v>
      </c>
    </row>
    <row r="258" spans="1:8" ht="17.25" customHeight="1" x14ac:dyDescent="0.25">
      <c r="A258" s="161" t="s">
        <v>90</v>
      </c>
      <c r="B258" s="158" t="s">
        <v>191</v>
      </c>
      <c r="C258" s="158" t="s">
        <v>10</v>
      </c>
      <c r="D258" s="150" t="s">
        <v>406</v>
      </c>
      <c r="E258" s="42"/>
      <c r="F258" s="397">
        <f>SUM(F259)</f>
        <v>80000</v>
      </c>
      <c r="G258" s="397">
        <f t="shared" si="102"/>
        <v>80000</v>
      </c>
      <c r="H258" s="397">
        <f t="shared" si="102"/>
        <v>80000</v>
      </c>
    </row>
    <row r="259" spans="1:8" ht="30.75" customHeight="1" x14ac:dyDescent="0.25">
      <c r="A259" s="162" t="s">
        <v>505</v>
      </c>
      <c r="B259" s="155" t="s">
        <v>191</v>
      </c>
      <c r="C259" s="155" t="s">
        <v>10</v>
      </c>
      <c r="D259" s="147" t="s">
        <v>406</v>
      </c>
      <c r="E259" s="60" t="s">
        <v>16</v>
      </c>
      <c r="F259" s="400">
        <f>SUM(прил3!H231)</f>
        <v>80000</v>
      </c>
      <c r="G259" s="400">
        <f>SUM(прил3!I231)</f>
        <v>80000</v>
      </c>
      <c r="H259" s="400">
        <f>SUM(прил3!J231)</f>
        <v>80000</v>
      </c>
    </row>
    <row r="260" spans="1:8" s="624" customFormat="1" ht="30.75" customHeight="1" x14ac:dyDescent="0.25">
      <c r="A260" s="58" t="s">
        <v>783</v>
      </c>
      <c r="B260" s="331" t="s">
        <v>786</v>
      </c>
      <c r="C260" s="242" t="s">
        <v>359</v>
      </c>
      <c r="D260" s="136" t="s">
        <v>360</v>
      </c>
      <c r="E260" s="16"/>
      <c r="F260" s="446">
        <f>SUM(F261)</f>
        <v>35264</v>
      </c>
      <c r="G260" s="446">
        <f t="shared" ref="G260:H260" si="103">SUM(G261)</f>
        <v>27060</v>
      </c>
      <c r="H260" s="446">
        <f t="shared" si="103"/>
        <v>27060</v>
      </c>
    </row>
    <row r="261" spans="1:8" s="624" customFormat="1" ht="47.25" customHeight="1" x14ac:dyDescent="0.25">
      <c r="A261" s="141" t="s">
        <v>784</v>
      </c>
      <c r="B261" s="152" t="s">
        <v>787</v>
      </c>
      <c r="C261" s="160" t="s">
        <v>359</v>
      </c>
      <c r="D261" s="148" t="s">
        <v>360</v>
      </c>
      <c r="E261" s="164"/>
      <c r="F261" s="452">
        <f>SUM(F262)</f>
        <v>35264</v>
      </c>
      <c r="G261" s="452">
        <f t="shared" ref="G261:H262" si="104">SUM(G262)</f>
        <v>27060</v>
      </c>
      <c r="H261" s="452">
        <f t="shared" si="104"/>
        <v>27060</v>
      </c>
    </row>
    <row r="262" spans="1:8" s="624" customFormat="1" ht="30.75" customHeight="1" x14ac:dyDescent="0.25">
      <c r="A262" s="304" t="s">
        <v>785</v>
      </c>
      <c r="B262" s="318" t="s">
        <v>787</v>
      </c>
      <c r="C262" s="319" t="s">
        <v>10</v>
      </c>
      <c r="D262" s="320" t="s">
        <v>360</v>
      </c>
      <c r="E262" s="330"/>
      <c r="F262" s="398">
        <f>SUM(F263)</f>
        <v>35264</v>
      </c>
      <c r="G262" s="398">
        <f t="shared" si="104"/>
        <v>27060</v>
      </c>
      <c r="H262" s="398">
        <f t="shared" si="104"/>
        <v>27060</v>
      </c>
    </row>
    <row r="263" spans="1:8" s="624" customFormat="1" ht="20.25" customHeight="1" x14ac:dyDescent="0.25">
      <c r="A263" s="27" t="s">
        <v>789</v>
      </c>
      <c r="B263" s="122" t="s">
        <v>787</v>
      </c>
      <c r="C263" s="158" t="s">
        <v>10</v>
      </c>
      <c r="D263" s="150" t="s">
        <v>788</v>
      </c>
      <c r="E263" s="163"/>
      <c r="F263" s="397">
        <f>SUM(F264)</f>
        <v>35264</v>
      </c>
      <c r="G263" s="397">
        <f t="shared" ref="G263:H263" si="105">SUM(G264)</f>
        <v>27060</v>
      </c>
      <c r="H263" s="397">
        <f t="shared" si="105"/>
        <v>27060</v>
      </c>
    </row>
    <row r="264" spans="1:8" s="624" customFormat="1" ht="30.75" customHeight="1" x14ac:dyDescent="0.25">
      <c r="A264" s="162" t="s">
        <v>505</v>
      </c>
      <c r="B264" s="155" t="s">
        <v>787</v>
      </c>
      <c r="C264" s="155" t="s">
        <v>10</v>
      </c>
      <c r="D264" s="147" t="s">
        <v>788</v>
      </c>
      <c r="E264" s="60" t="s">
        <v>16</v>
      </c>
      <c r="F264" s="400">
        <f>SUM(прил3!H274)</f>
        <v>35264</v>
      </c>
      <c r="G264" s="400">
        <f>SUM(прил3!I274)</f>
        <v>27060</v>
      </c>
      <c r="H264" s="400">
        <f>SUM(прил3!J274)</f>
        <v>27060</v>
      </c>
    </row>
    <row r="265" spans="1:8" ht="47.25" x14ac:dyDescent="0.25">
      <c r="A265" s="58" t="s">
        <v>166</v>
      </c>
      <c r="B265" s="331" t="s">
        <v>410</v>
      </c>
      <c r="C265" s="242" t="s">
        <v>359</v>
      </c>
      <c r="D265" s="136" t="s">
        <v>360</v>
      </c>
      <c r="E265" s="16"/>
      <c r="F265" s="446">
        <f>SUM(F266+F274)</f>
        <v>21834507</v>
      </c>
      <c r="G265" s="446">
        <f t="shared" ref="G265:H265" si="106">SUM(G266+G274)</f>
        <v>2666001</v>
      </c>
      <c r="H265" s="446">
        <f t="shared" si="106"/>
        <v>2666001</v>
      </c>
    </row>
    <row r="266" spans="1:8" ht="78.75" x14ac:dyDescent="0.25">
      <c r="A266" s="141" t="s">
        <v>219</v>
      </c>
      <c r="B266" s="152" t="s">
        <v>218</v>
      </c>
      <c r="C266" s="160" t="s">
        <v>359</v>
      </c>
      <c r="D266" s="148" t="s">
        <v>360</v>
      </c>
      <c r="E266" s="164"/>
      <c r="F266" s="452">
        <f>SUM(F267)</f>
        <v>351493</v>
      </c>
      <c r="G266" s="452">
        <f t="shared" ref="G266:H266" si="107">SUM(G267)</f>
        <v>0</v>
      </c>
      <c r="H266" s="452">
        <f t="shared" si="107"/>
        <v>0</v>
      </c>
    </row>
    <row r="267" spans="1:8" ht="47.25" x14ac:dyDescent="0.25">
      <c r="A267" s="304" t="s">
        <v>411</v>
      </c>
      <c r="B267" s="318" t="s">
        <v>218</v>
      </c>
      <c r="C267" s="319" t="s">
        <v>10</v>
      </c>
      <c r="D267" s="320" t="s">
        <v>360</v>
      </c>
      <c r="E267" s="330"/>
      <c r="F267" s="398">
        <f>SUM(F268+F270+F272)</f>
        <v>351493</v>
      </c>
      <c r="G267" s="398">
        <f t="shared" ref="G267:H267" si="108">SUM(G268+G270+G272)</f>
        <v>0</v>
      </c>
      <c r="H267" s="398">
        <f t="shared" si="108"/>
        <v>0</v>
      </c>
    </row>
    <row r="268" spans="1:8" ht="32.25" customHeight="1" x14ac:dyDescent="0.25">
      <c r="A268" s="27" t="s">
        <v>412</v>
      </c>
      <c r="B268" s="122" t="s">
        <v>218</v>
      </c>
      <c r="C268" s="158" t="s">
        <v>10</v>
      </c>
      <c r="D268" s="150" t="s">
        <v>413</v>
      </c>
      <c r="E268" s="163"/>
      <c r="F268" s="397">
        <f>SUM(F269)</f>
        <v>20357</v>
      </c>
      <c r="G268" s="397">
        <f t="shared" ref="G268:H268" si="109">SUM(G269)</f>
        <v>0</v>
      </c>
      <c r="H268" s="397">
        <f t="shared" si="109"/>
        <v>0</v>
      </c>
    </row>
    <row r="269" spans="1:8" ht="18" customHeight="1" x14ac:dyDescent="0.25">
      <c r="A269" s="54" t="s">
        <v>21</v>
      </c>
      <c r="B269" s="123" t="s">
        <v>218</v>
      </c>
      <c r="C269" s="155" t="s">
        <v>10</v>
      </c>
      <c r="D269" s="147" t="s">
        <v>413</v>
      </c>
      <c r="E269" s="131" t="s">
        <v>66</v>
      </c>
      <c r="F269" s="400">
        <f>SUM(прил3!H252)</f>
        <v>20357</v>
      </c>
      <c r="G269" s="400">
        <f>SUM(прил3!I252)</f>
        <v>0</v>
      </c>
      <c r="H269" s="400">
        <f>SUM(прил3!J252)</f>
        <v>0</v>
      </c>
    </row>
    <row r="270" spans="1:8" ht="33" customHeight="1" x14ac:dyDescent="0.25">
      <c r="A270" s="27" t="s">
        <v>471</v>
      </c>
      <c r="B270" s="122" t="s">
        <v>218</v>
      </c>
      <c r="C270" s="158" t="s">
        <v>10</v>
      </c>
      <c r="D270" s="150" t="s">
        <v>472</v>
      </c>
      <c r="E270" s="163"/>
      <c r="F270" s="397">
        <f>SUM(F271)</f>
        <v>280000</v>
      </c>
      <c r="G270" s="397">
        <f t="shared" ref="G270:H270" si="110">SUM(G271)</f>
        <v>0</v>
      </c>
      <c r="H270" s="397">
        <f t="shared" si="110"/>
        <v>0</v>
      </c>
    </row>
    <row r="271" spans="1:8" ht="15" customHeight="1" x14ac:dyDescent="0.25">
      <c r="A271" s="54" t="s">
        <v>21</v>
      </c>
      <c r="B271" s="123" t="s">
        <v>218</v>
      </c>
      <c r="C271" s="155" t="s">
        <v>10</v>
      </c>
      <c r="D271" s="147" t="s">
        <v>472</v>
      </c>
      <c r="E271" s="131" t="s">
        <v>66</v>
      </c>
      <c r="F271" s="400">
        <f>SUM(прил3!H258)</f>
        <v>280000</v>
      </c>
      <c r="G271" s="400">
        <f>SUM(прил3!I258)</f>
        <v>0</v>
      </c>
      <c r="H271" s="400">
        <f>SUM(прил3!J258)</f>
        <v>0</v>
      </c>
    </row>
    <row r="272" spans="1:8" ht="31.5" x14ac:dyDescent="0.25">
      <c r="A272" s="27" t="s">
        <v>415</v>
      </c>
      <c r="B272" s="122" t="s">
        <v>218</v>
      </c>
      <c r="C272" s="158" t="s">
        <v>10</v>
      </c>
      <c r="D272" s="150" t="s">
        <v>414</v>
      </c>
      <c r="E272" s="163"/>
      <c r="F272" s="397">
        <f>SUM(F273)</f>
        <v>51136</v>
      </c>
      <c r="G272" s="397">
        <f t="shared" ref="G272:H272" si="111">SUM(G273)</f>
        <v>0</v>
      </c>
      <c r="H272" s="397">
        <f t="shared" si="111"/>
        <v>0</v>
      </c>
    </row>
    <row r="273" spans="1:8" ht="15.75" customHeight="1" x14ac:dyDescent="0.25">
      <c r="A273" s="54" t="s">
        <v>21</v>
      </c>
      <c r="B273" s="123" t="s">
        <v>218</v>
      </c>
      <c r="C273" s="155" t="s">
        <v>10</v>
      </c>
      <c r="D273" s="147" t="s">
        <v>414</v>
      </c>
      <c r="E273" s="131" t="s">
        <v>66</v>
      </c>
      <c r="F273" s="400">
        <f>SUM(прил3!H125)</f>
        <v>51136</v>
      </c>
      <c r="G273" s="400">
        <f>SUM(прил3!I125)</f>
        <v>0</v>
      </c>
      <c r="H273" s="400">
        <f>SUM(прил3!J125)</f>
        <v>0</v>
      </c>
    </row>
    <row r="274" spans="1:8" ht="78.75" x14ac:dyDescent="0.25">
      <c r="A274" s="159" t="s">
        <v>167</v>
      </c>
      <c r="B274" s="152" t="s">
        <v>194</v>
      </c>
      <c r="C274" s="160" t="s">
        <v>359</v>
      </c>
      <c r="D274" s="148" t="s">
        <v>360</v>
      </c>
      <c r="E274" s="164"/>
      <c r="F274" s="452">
        <f>SUM(F275)</f>
        <v>21483014</v>
      </c>
      <c r="G274" s="452">
        <f t="shared" ref="G274:H274" si="112">SUM(G275)</f>
        <v>2666001</v>
      </c>
      <c r="H274" s="452">
        <f t="shared" si="112"/>
        <v>2666001</v>
      </c>
    </row>
    <row r="275" spans="1:8" ht="31.5" x14ac:dyDescent="0.25">
      <c r="A275" s="329" t="s">
        <v>416</v>
      </c>
      <c r="B275" s="318" t="s">
        <v>194</v>
      </c>
      <c r="C275" s="319" t="s">
        <v>10</v>
      </c>
      <c r="D275" s="320" t="s">
        <v>360</v>
      </c>
      <c r="E275" s="330"/>
      <c r="F275" s="398">
        <f>SUM(F280+F278+F284+F286+F288+F282+F276+F290)</f>
        <v>21483014</v>
      </c>
      <c r="G275" s="398">
        <f t="shared" ref="G275:H275" si="113">SUM(G280+G278+G284+G286+G288+G282+G276+G290)</f>
        <v>2666001</v>
      </c>
      <c r="H275" s="398">
        <f t="shared" si="113"/>
        <v>2666001</v>
      </c>
    </row>
    <row r="276" spans="1:8" s="569" customFormat="1" ht="34.5" customHeight="1" x14ac:dyDescent="0.25">
      <c r="A276" s="114" t="s">
        <v>699</v>
      </c>
      <c r="B276" s="122" t="s">
        <v>194</v>
      </c>
      <c r="C276" s="158" t="s">
        <v>10</v>
      </c>
      <c r="D276" s="150" t="s">
        <v>698</v>
      </c>
      <c r="E276" s="163"/>
      <c r="F276" s="397">
        <f>SUM(F277:F277)</f>
        <v>17777265</v>
      </c>
      <c r="G276" s="397">
        <f t="shared" ref="G276:H276" si="114">SUM(G277:G277)</f>
        <v>0</v>
      </c>
      <c r="H276" s="397">
        <f t="shared" si="114"/>
        <v>0</v>
      </c>
    </row>
    <row r="277" spans="1:8" s="569" customFormat="1" ht="31.5" x14ac:dyDescent="0.25">
      <c r="A277" s="76" t="s">
        <v>159</v>
      </c>
      <c r="B277" s="123" t="s">
        <v>194</v>
      </c>
      <c r="C277" s="155" t="s">
        <v>10</v>
      </c>
      <c r="D277" s="147" t="s">
        <v>698</v>
      </c>
      <c r="E277" s="131" t="s">
        <v>158</v>
      </c>
      <c r="F277" s="400">
        <f>SUM(прил3!H262)</f>
        <v>17777265</v>
      </c>
      <c r="G277" s="400">
        <f>SUM(прил3!I262)</f>
        <v>0</v>
      </c>
      <c r="H277" s="400">
        <f>SUM(прил3!J262)</f>
        <v>0</v>
      </c>
    </row>
    <row r="278" spans="1:8" ht="32.25" customHeight="1" x14ac:dyDescent="0.25">
      <c r="A278" s="114" t="s">
        <v>617</v>
      </c>
      <c r="B278" s="122" t="s">
        <v>194</v>
      </c>
      <c r="C278" s="158" t="s">
        <v>10</v>
      </c>
      <c r="D278" s="150" t="s">
        <v>534</v>
      </c>
      <c r="E278" s="163"/>
      <c r="F278" s="397">
        <f>SUM(F279:F279)</f>
        <v>1250082</v>
      </c>
      <c r="G278" s="397">
        <f t="shared" ref="G278:H278" si="115">SUM(G279:G279)</f>
        <v>2073138</v>
      </c>
      <c r="H278" s="397">
        <f t="shared" si="115"/>
        <v>2073138</v>
      </c>
    </row>
    <row r="279" spans="1:8" ht="17.25" customHeight="1" x14ac:dyDescent="0.25">
      <c r="A279" s="7" t="s">
        <v>21</v>
      </c>
      <c r="B279" s="123" t="s">
        <v>194</v>
      </c>
      <c r="C279" s="155" t="s">
        <v>10</v>
      </c>
      <c r="D279" s="147" t="s">
        <v>534</v>
      </c>
      <c r="E279" s="131" t="s">
        <v>66</v>
      </c>
      <c r="F279" s="400">
        <f>SUM(прил3!H236)</f>
        <v>1250082</v>
      </c>
      <c r="G279" s="400">
        <f>SUM(прил3!I236)</f>
        <v>2073138</v>
      </c>
      <c r="H279" s="400">
        <f>SUM(прил3!J236)</f>
        <v>2073138</v>
      </c>
    </row>
    <row r="280" spans="1:8" ht="17.25" customHeight="1" x14ac:dyDescent="0.25">
      <c r="A280" s="114" t="s">
        <v>550</v>
      </c>
      <c r="B280" s="122" t="s">
        <v>194</v>
      </c>
      <c r="C280" s="158" t="s">
        <v>10</v>
      </c>
      <c r="D280" s="150" t="s">
        <v>549</v>
      </c>
      <c r="E280" s="163"/>
      <c r="F280" s="397">
        <f>SUM(F281)</f>
        <v>882000</v>
      </c>
      <c r="G280" s="397">
        <f t="shared" ref="G280:H280" si="116">SUM(G281)</f>
        <v>592863</v>
      </c>
      <c r="H280" s="397">
        <f t="shared" si="116"/>
        <v>592863</v>
      </c>
    </row>
    <row r="281" spans="1:8" ht="17.25" customHeight="1" x14ac:dyDescent="0.25">
      <c r="A281" s="76" t="s">
        <v>40</v>
      </c>
      <c r="B281" s="123" t="s">
        <v>194</v>
      </c>
      <c r="C281" s="155" t="s">
        <v>10</v>
      </c>
      <c r="D281" s="147" t="s">
        <v>549</v>
      </c>
      <c r="E281" s="131" t="s">
        <v>39</v>
      </c>
      <c r="F281" s="400">
        <f>SUM(прил3!H624)</f>
        <v>882000</v>
      </c>
      <c r="G281" s="400">
        <f>SUM(прил3!I624)</f>
        <v>592863</v>
      </c>
      <c r="H281" s="400">
        <f>SUM(прил3!J624)</f>
        <v>592863</v>
      </c>
    </row>
    <row r="282" spans="1:8" s="559" customFormat="1" ht="32.25" customHeight="1" x14ac:dyDescent="0.25">
      <c r="A282" s="75" t="s">
        <v>695</v>
      </c>
      <c r="B282" s="122" t="s">
        <v>194</v>
      </c>
      <c r="C282" s="158" t="s">
        <v>10</v>
      </c>
      <c r="D282" s="150" t="s">
        <v>694</v>
      </c>
      <c r="E282" s="163"/>
      <c r="F282" s="397">
        <f>SUM(F283)</f>
        <v>935646</v>
      </c>
      <c r="G282" s="397">
        <f t="shared" ref="G282:H282" si="117">SUM(G283)</f>
        <v>0</v>
      </c>
      <c r="H282" s="397">
        <f t="shared" si="117"/>
        <v>0</v>
      </c>
    </row>
    <row r="283" spans="1:8" s="559" customFormat="1" ht="33" customHeight="1" x14ac:dyDescent="0.25">
      <c r="A283" s="76" t="s">
        <v>159</v>
      </c>
      <c r="B283" s="123" t="s">
        <v>194</v>
      </c>
      <c r="C283" s="155" t="s">
        <v>10</v>
      </c>
      <c r="D283" s="147" t="s">
        <v>694</v>
      </c>
      <c r="E283" s="131" t="s">
        <v>158</v>
      </c>
      <c r="F283" s="400">
        <f>SUM(прил3!H264)</f>
        <v>935646</v>
      </c>
      <c r="G283" s="400">
        <f>SUM(прил3!I264)</f>
        <v>0</v>
      </c>
      <c r="H283" s="400">
        <f>SUM(прил3!J264)</f>
        <v>0</v>
      </c>
    </row>
    <row r="284" spans="1:8" ht="48.75" customHeight="1" x14ac:dyDescent="0.25">
      <c r="A284" s="114" t="s">
        <v>838</v>
      </c>
      <c r="B284" s="122" t="s">
        <v>194</v>
      </c>
      <c r="C284" s="158" t="s">
        <v>10</v>
      </c>
      <c r="D284" s="150" t="s">
        <v>532</v>
      </c>
      <c r="E284" s="163"/>
      <c r="F284" s="397">
        <f>SUM(F285:F285)</f>
        <v>535749</v>
      </c>
      <c r="G284" s="397">
        <f t="shared" ref="G284:H284" si="118">SUM(G285:G285)</f>
        <v>0</v>
      </c>
      <c r="H284" s="397">
        <f t="shared" si="118"/>
        <v>0</v>
      </c>
    </row>
    <row r="285" spans="1:8" ht="17.25" customHeight="1" x14ac:dyDescent="0.25">
      <c r="A285" s="7" t="s">
        <v>21</v>
      </c>
      <c r="B285" s="123" t="s">
        <v>194</v>
      </c>
      <c r="C285" s="155" t="s">
        <v>10</v>
      </c>
      <c r="D285" s="147" t="s">
        <v>532</v>
      </c>
      <c r="E285" s="131" t="s">
        <v>66</v>
      </c>
      <c r="F285" s="400">
        <f>SUM(прил3!H238)</f>
        <v>535749</v>
      </c>
      <c r="G285" s="400">
        <f>SUM(прил3!I238)</f>
        <v>0</v>
      </c>
      <c r="H285" s="400">
        <f>SUM(прил3!J238)</f>
        <v>0</v>
      </c>
    </row>
    <row r="286" spans="1:8" ht="31.5" x14ac:dyDescent="0.25">
      <c r="A286" s="27" t="s">
        <v>415</v>
      </c>
      <c r="B286" s="122" t="s">
        <v>194</v>
      </c>
      <c r="C286" s="158" t="s">
        <v>10</v>
      </c>
      <c r="D286" s="150" t="s">
        <v>414</v>
      </c>
      <c r="E286" s="163"/>
      <c r="F286" s="397">
        <f>SUM(F287)</f>
        <v>102272</v>
      </c>
      <c r="G286" s="397">
        <f t="shared" ref="G286:H286" si="119">SUM(G287)</f>
        <v>0</v>
      </c>
      <c r="H286" s="397">
        <f t="shared" si="119"/>
        <v>0</v>
      </c>
    </row>
    <row r="287" spans="1:8" ht="16.5" customHeight="1" x14ac:dyDescent="0.25">
      <c r="A287" s="7" t="s">
        <v>21</v>
      </c>
      <c r="B287" s="123" t="s">
        <v>194</v>
      </c>
      <c r="C287" s="155" t="s">
        <v>10</v>
      </c>
      <c r="D287" s="147" t="s">
        <v>414</v>
      </c>
      <c r="E287" s="131" t="s">
        <v>66</v>
      </c>
      <c r="F287" s="400">
        <f>SUM(прил3!H129)</f>
        <v>102272</v>
      </c>
      <c r="G287" s="400">
        <f>SUM(прил3!I129)</f>
        <v>0</v>
      </c>
      <c r="H287" s="400">
        <f>SUM(прил3!J129)</f>
        <v>0</v>
      </c>
    </row>
    <row r="288" spans="1:8" s="457" customFormat="1" ht="32.25" hidden="1" customHeight="1" x14ac:dyDescent="0.25">
      <c r="A288" s="27" t="s">
        <v>624</v>
      </c>
      <c r="B288" s="122" t="s">
        <v>194</v>
      </c>
      <c r="C288" s="158" t="s">
        <v>10</v>
      </c>
      <c r="D288" s="150" t="s">
        <v>623</v>
      </c>
      <c r="E288" s="163"/>
      <c r="F288" s="397">
        <f>SUM(F289)</f>
        <v>0</v>
      </c>
      <c r="G288" s="397">
        <f t="shared" ref="G288:H288" si="120">SUM(G289)</f>
        <v>0</v>
      </c>
      <c r="H288" s="397">
        <f t="shared" si="120"/>
        <v>0</v>
      </c>
    </row>
    <row r="289" spans="1:8" s="457" customFormat="1" ht="31.5" hidden="1" customHeight="1" x14ac:dyDescent="0.25">
      <c r="A289" s="54" t="s">
        <v>505</v>
      </c>
      <c r="B289" s="123" t="s">
        <v>194</v>
      </c>
      <c r="C289" s="155" t="s">
        <v>10</v>
      </c>
      <c r="D289" s="147" t="s">
        <v>623</v>
      </c>
      <c r="E289" s="131" t="s">
        <v>16</v>
      </c>
      <c r="F289" s="400">
        <f>SUM(прил3!H240)</f>
        <v>0</v>
      </c>
      <c r="G289" s="400">
        <f>SUM(прил3!I240)</f>
        <v>0</v>
      </c>
      <c r="H289" s="400">
        <f>SUM(прил3!J240)</f>
        <v>0</v>
      </c>
    </row>
    <row r="290" spans="1:8" s="571" customFormat="1" ht="31.5" hidden="1" customHeight="1" x14ac:dyDescent="0.25">
      <c r="A290" s="27" t="s">
        <v>701</v>
      </c>
      <c r="B290" s="122" t="s">
        <v>194</v>
      </c>
      <c r="C290" s="158" t="s">
        <v>10</v>
      </c>
      <c r="D290" s="150" t="s">
        <v>700</v>
      </c>
      <c r="E290" s="163"/>
      <c r="F290" s="397">
        <f>SUM(F291:F292)</f>
        <v>0</v>
      </c>
      <c r="G290" s="397">
        <f t="shared" ref="G290:H290" si="121">SUM(G291:G292)</f>
        <v>0</v>
      </c>
      <c r="H290" s="397">
        <f t="shared" si="121"/>
        <v>0</v>
      </c>
    </row>
    <row r="291" spans="1:8" s="571" customFormat="1" ht="31.5" hidden="1" customHeight="1" x14ac:dyDescent="0.25">
      <c r="A291" s="54" t="s">
        <v>505</v>
      </c>
      <c r="B291" s="123" t="s">
        <v>194</v>
      </c>
      <c r="C291" s="155" t="s">
        <v>10</v>
      </c>
      <c r="D291" s="147" t="s">
        <v>700</v>
      </c>
      <c r="E291" s="131" t="s">
        <v>16</v>
      </c>
      <c r="F291" s="400">
        <f>SUM(прил3!H266)</f>
        <v>0</v>
      </c>
      <c r="G291" s="400">
        <f>SUM(прил3!I266)</f>
        <v>0</v>
      </c>
      <c r="H291" s="400">
        <f>SUM(прил3!J266)</f>
        <v>0</v>
      </c>
    </row>
    <row r="292" spans="1:8" s="578" customFormat="1" ht="31.5" hidden="1" customHeight="1" x14ac:dyDescent="0.25">
      <c r="A292" s="76" t="s">
        <v>159</v>
      </c>
      <c r="B292" s="123" t="s">
        <v>194</v>
      </c>
      <c r="C292" s="155" t="s">
        <v>10</v>
      </c>
      <c r="D292" s="147" t="s">
        <v>700</v>
      </c>
      <c r="E292" s="131" t="s">
        <v>158</v>
      </c>
      <c r="F292" s="400">
        <f>SUM(прил3!H267)</f>
        <v>0</v>
      </c>
      <c r="G292" s="400">
        <f>SUM(прил3!I267)</f>
        <v>0</v>
      </c>
      <c r="H292" s="400">
        <f>SUM(прил3!J267)</f>
        <v>0</v>
      </c>
    </row>
    <row r="293" spans="1:8" ht="64.5" customHeight="1" x14ac:dyDescent="0.25">
      <c r="A293" s="58" t="s">
        <v>140</v>
      </c>
      <c r="B293" s="331" t="s">
        <v>432</v>
      </c>
      <c r="C293" s="242" t="s">
        <v>359</v>
      </c>
      <c r="D293" s="136" t="s">
        <v>360</v>
      </c>
      <c r="E293" s="126"/>
      <c r="F293" s="446">
        <f>SUM(F294+F299+F304)</f>
        <v>2800342</v>
      </c>
      <c r="G293" s="446">
        <f t="shared" ref="G293:H293" si="122">SUM(G294+G299+G304)</f>
        <v>1847323</v>
      </c>
      <c r="H293" s="446">
        <f t="shared" si="122"/>
        <v>1847323</v>
      </c>
    </row>
    <row r="294" spans="1:8" ht="80.25" customHeight="1" x14ac:dyDescent="0.25">
      <c r="A294" s="141" t="s">
        <v>141</v>
      </c>
      <c r="B294" s="142" t="s">
        <v>211</v>
      </c>
      <c r="C294" s="243" t="s">
        <v>359</v>
      </c>
      <c r="D294" s="143" t="s">
        <v>360</v>
      </c>
      <c r="E294" s="144"/>
      <c r="F294" s="452">
        <f>SUM(F295)</f>
        <v>74000</v>
      </c>
      <c r="G294" s="452">
        <f t="shared" ref="G294:H295" si="123">SUM(G295)</f>
        <v>148000</v>
      </c>
      <c r="H294" s="452">
        <f t="shared" si="123"/>
        <v>148000</v>
      </c>
    </row>
    <row r="295" spans="1:8" ht="32.25" customHeight="1" x14ac:dyDescent="0.25">
      <c r="A295" s="304" t="s">
        <v>433</v>
      </c>
      <c r="B295" s="305" t="s">
        <v>211</v>
      </c>
      <c r="C295" s="306" t="s">
        <v>10</v>
      </c>
      <c r="D295" s="307" t="s">
        <v>360</v>
      </c>
      <c r="E295" s="308"/>
      <c r="F295" s="398">
        <f>SUM(F296)</f>
        <v>74000</v>
      </c>
      <c r="G295" s="398">
        <f t="shared" si="123"/>
        <v>148000</v>
      </c>
      <c r="H295" s="398">
        <f t="shared" si="123"/>
        <v>148000</v>
      </c>
    </row>
    <row r="296" spans="1:8" ht="17.25" customHeight="1" x14ac:dyDescent="0.25">
      <c r="A296" s="27" t="s">
        <v>84</v>
      </c>
      <c r="B296" s="116" t="s">
        <v>211</v>
      </c>
      <c r="C296" s="204" t="s">
        <v>10</v>
      </c>
      <c r="D296" s="115" t="s">
        <v>434</v>
      </c>
      <c r="E296" s="140"/>
      <c r="F296" s="397">
        <f>SUM(F297:F298)</f>
        <v>74000</v>
      </c>
      <c r="G296" s="397">
        <f t="shared" ref="G296:H296" si="124">SUM(G297:G298)</f>
        <v>148000</v>
      </c>
      <c r="H296" s="397">
        <f t="shared" si="124"/>
        <v>148000</v>
      </c>
    </row>
    <row r="297" spans="1:8" ht="33.75" customHeight="1" x14ac:dyDescent="0.25">
      <c r="A297" s="54" t="s">
        <v>505</v>
      </c>
      <c r="B297" s="124" t="s">
        <v>211</v>
      </c>
      <c r="C297" s="205" t="s">
        <v>10</v>
      </c>
      <c r="D297" s="121" t="s">
        <v>434</v>
      </c>
      <c r="E297" s="127" t="s">
        <v>16</v>
      </c>
      <c r="F297" s="400">
        <f>SUM(прил3!H427)</f>
        <v>39000</v>
      </c>
      <c r="G297" s="400">
        <f>SUM(прил3!I427)</f>
        <v>78000</v>
      </c>
      <c r="H297" s="400">
        <f>SUM(прил3!J427)</f>
        <v>78000</v>
      </c>
    </row>
    <row r="298" spans="1:8" s="578" customFormat="1" ht="17.25" customHeight="1" x14ac:dyDescent="0.25">
      <c r="A298" s="61" t="s">
        <v>40</v>
      </c>
      <c r="B298" s="124" t="s">
        <v>211</v>
      </c>
      <c r="C298" s="205" t="s">
        <v>10</v>
      </c>
      <c r="D298" s="121" t="s">
        <v>434</v>
      </c>
      <c r="E298" s="127" t="s">
        <v>39</v>
      </c>
      <c r="F298" s="400">
        <f>SUM(прил3!H428)</f>
        <v>35000</v>
      </c>
      <c r="G298" s="400">
        <f>SUM(прил3!I428)</f>
        <v>70000</v>
      </c>
      <c r="H298" s="400">
        <f>SUM(прил3!J428)</f>
        <v>70000</v>
      </c>
    </row>
    <row r="299" spans="1:8" ht="80.25" customHeight="1" x14ac:dyDescent="0.25">
      <c r="A299" s="141" t="s">
        <v>155</v>
      </c>
      <c r="B299" s="142" t="s">
        <v>216</v>
      </c>
      <c r="C299" s="243" t="s">
        <v>359</v>
      </c>
      <c r="D299" s="143" t="s">
        <v>360</v>
      </c>
      <c r="E299" s="144"/>
      <c r="F299" s="452">
        <f>SUM(F300)</f>
        <v>75000</v>
      </c>
      <c r="G299" s="452">
        <f t="shared" ref="G299:H300" si="125">SUM(G300)</f>
        <v>150000</v>
      </c>
      <c r="H299" s="452">
        <f t="shared" si="125"/>
        <v>150000</v>
      </c>
    </row>
    <row r="300" spans="1:8" ht="33.75" customHeight="1" x14ac:dyDescent="0.25">
      <c r="A300" s="304" t="s">
        <v>459</v>
      </c>
      <c r="B300" s="305" t="s">
        <v>216</v>
      </c>
      <c r="C300" s="306" t="s">
        <v>10</v>
      </c>
      <c r="D300" s="307" t="s">
        <v>360</v>
      </c>
      <c r="E300" s="308"/>
      <c r="F300" s="398">
        <f>SUM(F301)</f>
        <v>75000</v>
      </c>
      <c r="G300" s="398">
        <f t="shared" si="125"/>
        <v>150000</v>
      </c>
      <c r="H300" s="398">
        <f t="shared" si="125"/>
        <v>150000</v>
      </c>
    </row>
    <row r="301" spans="1:8" ht="47.25" x14ac:dyDescent="0.25">
      <c r="A301" s="27" t="s">
        <v>156</v>
      </c>
      <c r="B301" s="116" t="s">
        <v>216</v>
      </c>
      <c r="C301" s="204" t="s">
        <v>10</v>
      </c>
      <c r="D301" s="115" t="s">
        <v>460</v>
      </c>
      <c r="E301" s="140"/>
      <c r="F301" s="397">
        <f>SUM(F302:F303)</f>
        <v>75000</v>
      </c>
      <c r="G301" s="397">
        <f t="shared" ref="G301:H301" si="126">SUM(G302:G303)</f>
        <v>150000</v>
      </c>
      <c r="H301" s="397">
        <f t="shared" si="126"/>
        <v>150000</v>
      </c>
    </row>
    <row r="302" spans="1:8" ht="31.5" customHeight="1" x14ac:dyDescent="0.25">
      <c r="A302" s="54" t="s">
        <v>505</v>
      </c>
      <c r="B302" s="124" t="s">
        <v>216</v>
      </c>
      <c r="C302" s="205" t="s">
        <v>10</v>
      </c>
      <c r="D302" s="121" t="s">
        <v>460</v>
      </c>
      <c r="E302" s="127" t="s">
        <v>16</v>
      </c>
      <c r="F302" s="400">
        <f>SUM(прил3!H651)</f>
        <v>35000</v>
      </c>
      <c r="G302" s="400">
        <f>SUM(прил3!I651)</f>
        <v>70000</v>
      </c>
      <c r="H302" s="400">
        <f>SUM(прил3!J651)</f>
        <v>70000</v>
      </c>
    </row>
    <row r="303" spans="1:8" s="578" customFormat="1" ht="18" customHeight="1" x14ac:dyDescent="0.25">
      <c r="A303" s="54" t="s">
        <v>40</v>
      </c>
      <c r="B303" s="124" t="s">
        <v>216</v>
      </c>
      <c r="C303" s="205" t="s">
        <v>10</v>
      </c>
      <c r="D303" s="121" t="s">
        <v>460</v>
      </c>
      <c r="E303" s="127" t="s">
        <v>39</v>
      </c>
      <c r="F303" s="400">
        <f>SUM(прил3!H652)</f>
        <v>40000</v>
      </c>
      <c r="G303" s="400">
        <f>SUM(прил3!I652)</f>
        <v>80000</v>
      </c>
      <c r="H303" s="400">
        <f>SUM(прил3!J652)</f>
        <v>80000</v>
      </c>
    </row>
    <row r="304" spans="1:8" ht="66.75" customHeight="1" x14ac:dyDescent="0.25">
      <c r="A304" s="141" t="s">
        <v>142</v>
      </c>
      <c r="B304" s="142" t="s">
        <v>207</v>
      </c>
      <c r="C304" s="243" t="s">
        <v>359</v>
      </c>
      <c r="D304" s="143" t="s">
        <v>360</v>
      </c>
      <c r="E304" s="144"/>
      <c r="F304" s="452">
        <f>SUM(F305)</f>
        <v>2651342</v>
      </c>
      <c r="G304" s="452">
        <f t="shared" ref="G304:H304" si="127">SUM(G305)</f>
        <v>1549323</v>
      </c>
      <c r="H304" s="452">
        <f t="shared" si="127"/>
        <v>1549323</v>
      </c>
    </row>
    <row r="305" spans="1:8" ht="34.5" customHeight="1" x14ac:dyDescent="0.25">
      <c r="A305" s="304" t="s">
        <v>435</v>
      </c>
      <c r="B305" s="305" t="s">
        <v>207</v>
      </c>
      <c r="C305" s="306" t="s">
        <v>10</v>
      </c>
      <c r="D305" s="307" t="s">
        <v>360</v>
      </c>
      <c r="E305" s="308"/>
      <c r="F305" s="398">
        <f>SUM(F306+F308+F311)</f>
        <v>2651342</v>
      </c>
      <c r="G305" s="398">
        <f t="shared" ref="G305:H305" si="128">SUM(G306+G308+G311)</f>
        <v>1549323</v>
      </c>
      <c r="H305" s="398">
        <f t="shared" si="128"/>
        <v>1549323</v>
      </c>
    </row>
    <row r="306" spans="1:8" ht="18.75" customHeight="1" x14ac:dyDescent="0.25">
      <c r="A306" s="27" t="s">
        <v>516</v>
      </c>
      <c r="B306" s="116" t="s">
        <v>207</v>
      </c>
      <c r="C306" s="204" t="s">
        <v>10</v>
      </c>
      <c r="D306" s="115" t="s">
        <v>515</v>
      </c>
      <c r="E306" s="140"/>
      <c r="F306" s="397">
        <f>SUM(F307)</f>
        <v>761895</v>
      </c>
      <c r="G306" s="397">
        <f t="shared" ref="G306:H306" si="129">SUM(G307)</f>
        <v>0</v>
      </c>
      <c r="H306" s="397">
        <f t="shared" si="129"/>
        <v>0</v>
      </c>
    </row>
    <row r="307" spans="1:8" ht="18" customHeight="1" x14ac:dyDescent="0.25">
      <c r="A307" s="54" t="s">
        <v>40</v>
      </c>
      <c r="B307" s="124" t="s">
        <v>207</v>
      </c>
      <c r="C307" s="205" t="s">
        <v>10</v>
      </c>
      <c r="D307" s="121" t="s">
        <v>515</v>
      </c>
      <c r="E307" s="127" t="s">
        <v>39</v>
      </c>
      <c r="F307" s="400">
        <f>SUM(прил3!H459)</f>
        <v>761895</v>
      </c>
      <c r="G307" s="400">
        <f>SUM(прил3!I459)</f>
        <v>0</v>
      </c>
      <c r="H307" s="400">
        <f>SUM(прил3!J459)</f>
        <v>0</v>
      </c>
    </row>
    <row r="308" spans="1:8" ht="15.75" x14ac:dyDescent="0.25">
      <c r="A308" s="27" t="s">
        <v>436</v>
      </c>
      <c r="B308" s="116" t="s">
        <v>207</v>
      </c>
      <c r="C308" s="204" t="s">
        <v>10</v>
      </c>
      <c r="D308" s="115" t="s">
        <v>437</v>
      </c>
      <c r="E308" s="140"/>
      <c r="F308" s="397">
        <f>SUM(F309:F310)</f>
        <v>1478973</v>
      </c>
      <c r="G308" s="397">
        <f t="shared" ref="G308:H308" si="130">SUM(G309:G310)</f>
        <v>1478973</v>
      </c>
      <c r="H308" s="397">
        <f t="shared" si="130"/>
        <v>1478973</v>
      </c>
    </row>
    <row r="309" spans="1:8" ht="31.5" customHeight="1" x14ac:dyDescent="0.25">
      <c r="A309" s="54" t="s">
        <v>505</v>
      </c>
      <c r="B309" s="124" t="s">
        <v>207</v>
      </c>
      <c r="C309" s="205" t="s">
        <v>10</v>
      </c>
      <c r="D309" s="121" t="s">
        <v>437</v>
      </c>
      <c r="E309" s="127" t="s">
        <v>16</v>
      </c>
      <c r="F309" s="400">
        <f>SUM(прил3!H461)</f>
        <v>880740</v>
      </c>
      <c r="G309" s="400">
        <f>SUM(прил3!I461)</f>
        <v>880740</v>
      </c>
      <c r="H309" s="400">
        <f>SUM(прил3!J461)</f>
        <v>880740</v>
      </c>
    </row>
    <row r="310" spans="1:8" ht="15.75" x14ac:dyDescent="0.25">
      <c r="A310" s="76" t="s">
        <v>40</v>
      </c>
      <c r="B310" s="124" t="s">
        <v>207</v>
      </c>
      <c r="C310" s="205" t="s">
        <v>10</v>
      </c>
      <c r="D310" s="121" t="s">
        <v>437</v>
      </c>
      <c r="E310" s="127" t="s">
        <v>39</v>
      </c>
      <c r="F310" s="400">
        <f>SUM(прил3!H462)</f>
        <v>598233</v>
      </c>
      <c r="G310" s="400">
        <f>SUM(прил3!I462)</f>
        <v>598233</v>
      </c>
      <c r="H310" s="400">
        <f>SUM(прил3!J462)</f>
        <v>598233</v>
      </c>
    </row>
    <row r="311" spans="1:8" ht="15.75" x14ac:dyDescent="0.25">
      <c r="A311" s="75" t="s">
        <v>514</v>
      </c>
      <c r="B311" s="116" t="s">
        <v>207</v>
      </c>
      <c r="C311" s="204" t="s">
        <v>10</v>
      </c>
      <c r="D311" s="115" t="s">
        <v>517</v>
      </c>
      <c r="E311" s="140"/>
      <c r="F311" s="397">
        <f>SUM(F312:F313)</f>
        <v>410474</v>
      </c>
      <c r="G311" s="397">
        <f t="shared" ref="G311:H311" si="131">SUM(G312:G313)</f>
        <v>70350</v>
      </c>
      <c r="H311" s="397">
        <f t="shared" si="131"/>
        <v>70350</v>
      </c>
    </row>
    <row r="312" spans="1:8" ht="31.5" x14ac:dyDescent="0.25">
      <c r="A312" s="54" t="s">
        <v>505</v>
      </c>
      <c r="B312" s="124" t="s">
        <v>207</v>
      </c>
      <c r="C312" s="205" t="s">
        <v>10</v>
      </c>
      <c r="D312" s="121" t="s">
        <v>517</v>
      </c>
      <c r="E312" s="127" t="s">
        <v>16</v>
      </c>
      <c r="F312" s="400">
        <f>SUM(прил3!H464)</f>
        <v>328167</v>
      </c>
      <c r="G312" s="400">
        <f>SUM(прил3!I464)</f>
        <v>70350</v>
      </c>
      <c r="H312" s="400">
        <f>SUM(прил3!J464)</f>
        <v>70350</v>
      </c>
    </row>
    <row r="313" spans="1:8" s="492" customFormat="1" ht="31.5" hidden="1" x14ac:dyDescent="0.25">
      <c r="A313" s="101" t="s">
        <v>722</v>
      </c>
      <c r="B313" s="124" t="s">
        <v>207</v>
      </c>
      <c r="C313" s="205" t="s">
        <v>10</v>
      </c>
      <c r="D313" s="121" t="s">
        <v>517</v>
      </c>
      <c r="E313" s="127" t="s">
        <v>723</v>
      </c>
      <c r="F313" s="400">
        <f>SUM(прил3!H465)</f>
        <v>82307</v>
      </c>
      <c r="G313" s="400">
        <f>SUM(прил3!I465)</f>
        <v>0</v>
      </c>
      <c r="H313" s="400">
        <f>SUM(прил3!J465)</f>
        <v>0</v>
      </c>
    </row>
    <row r="314" spans="1:8" s="43" customFormat="1" ht="33" customHeight="1" x14ac:dyDescent="0.25">
      <c r="A314" s="58" t="s">
        <v>98</v>
      </c>
      <c r="B314" s="153" t="s">
        <v>362</v>
      </c>
      <c r="C314" s="244" t="s">
        <v>359</v>
      </c>
      <c r="D314" s="154" t="s">
        <v>360</v>
      </c>
      <c r="E314" s="130"/>
      <c r="F314" s="446">
        <f>SUM(F315)</f>
        <v>1200428</v>
      </c>
      <c r="G314" s="446">
        <f t="shared" ref="G314:H317" si="132">SUM(G315)</f>
        <v>1458904</v>
      </c>
      <c r="H314" s="446">
        <f t="shared" si="132"/>
        <v>1458904</v>
      </c>
    </row>
    <row r="315" spans="1:8" s="43" customFormat="1" ht="51" customHeight="1" x14ac:dyDescent="0.25">
      <c r="A315" s="151" t="s">
        <v>99</v>
      </c>
      <c r="B315" s="152" t="s">
        <v>363</v>
      </c>
      <c r="C315" s="160" t="s">
        <v>359</v>
      </c>
      <c r="D315" s="148" t="s">
        <v>360</v>
      </c>
      <c r="E315" s="157"/>
      <c r="F315" s="452">
        <f>SUM(F316)</f>
        <v>1200428</v>
      </c>
      <c r="G315" s="452">
        <f t="shared" si="132"/>
        <v>1458904</v>
      </c>
      <c r="H315" s="452">
        <f t="shared" si="132"/>
        <v>1458904</v>
      </c>
    </row>
    <row r="316" spans="1:8" s="43" customFormat="1" ht="51" customHeight="1" x14ac:dyDescent="0.25">
      <c r="A316" s="317" t="s">
        <v>366</v>
      </c>
      <c r="B316" s="318" t="s">
        <v>363</v>
      </c>
      <c r="C316" s="319" t="s">
        <v>10</v>
      </c>
      <c r="D316" s="320" t="s">
        <v>360</v>
      </c>
      <c r="E316" s="327"/>
      <c r="F316" s="398">
        <f>SUM(F317)</f>
        <v>1200428</v>
      </c>
      <c r="G316" s="398">
        <f t="shared" si="132"/>
        <v>1458904</v>
      </c>
      <c r="H316" s="398">
        <f t="shared" si="132"/>
        <v>1458904</v>
      </c>
    </row>
    <row r="317" spans="1:8" s="43" customFormat="1" ht="17.25" customHeight="1" x14ac:dyDescent="0.25">
      <c r="A317" s="75" t="s">
        <v>100</v>
      </c>
      <c r="B317" s="122" t="s">
        <v>363</v>
      </c>
      <c r="C317" s="158" t="s">
        <v>10</v>
      </c>
      <c r="D317" s="150" t="s">
        <v>365</v>
      </c>
      <c r="E317" s="42"/>
      <c r="F317" s="397">
        <f>SUM(F318)</f>
        <v>1200428</v>
      </c>
      <c r="G317" s="397">
        <f t="shared" si="132"/>
        <v>1458904</v>
      </c>
      <c r="H317" s="397">
        <f t="shared" si="132"/>
        <v>1458904</v>
      </c>
    </row>
    <row r="318" spans="1:8" s="43" customFormat="1" ht="31.5" customHeight="1" x14ac:dyDescent="0.25">
      <c r="A318" s="76" t="s">
        <v>505</v>
      </c>
      <c r="B318" s="123" t="s">
        <v>363</v>
      </c>
      <c r="C318" s="155" t="s">
        <v>10</v>
      </c>
      <c r="D318" s="147" t="s">
        <v>365</v>
      </c>
      <c r="E318" s="60" t="s">
        <v>16</v>
      </c>
      <c r="F318" s="400">
        <f>SUM(прил3!H27+прил3!H46+прил3!H80+прил3!H541+прил3!H470)</f>
        <v>1200428</v>
      </c>
      <c r="G318" s="400">
        <f>SUM(прил3!I27+прил3!I46+прил3!I80+прил3!I541+прил3!I470)</f>
        <v>1458904</v>
      </c>
      <c r="H318" s="400">
        <f>SUM(прил3!J27+прил3!J46+прил3!J80+прил3!J541+прил3!J470)</f>
        <v>1458904</v>
      </c>
    </row>
    <row r="319" spans="1:8" s="43" customFormat="1" ht="31.5" x14ac:dyDescent="0.25">
      <c r="A319" s="129" t="s">
        <v>110</v>
      </c>
      <c r="B319" s="153" t="s">
        <v>371</v>
      </c>
      <c r="C319" s="244" t="s">
        <v>359</v>
      </c>
      <c r="D319" s="154" t="s">
        <v>360</v>
      </c>
      <c r="E319" s="130"/>
      <c r="F319" s="446">
        <f>SUM(F320+F325)</f>
        <v>221665</v>
      </c>
      <c r="G319" s="446">
        <f t="shared" ref="G319:H319" si="133">SUM(G320+G325)</f>
        <v>185165</v>
      </c>
      <c r="H319" s="446">
        <f t="shared" si="133"/>
        <v>185165</v>
      </c>
    </row>
    <row r="320" spans="1:8" s="43" customFormat="1" ht="51.75" customHeight="1" x14ac:dyDescent="0.25">
      <c r="A320" s="151" t="s">
        <v>506</v>
      </c>
      <c r="B320" s="152" t="s">
        <v>172</v>
      </c>
      <c r="C320" s="160" t="s">
        <v>359</v>
      </c>
      <c r="D320" s="148" t="s">
        <v>360</v>
      </c>
      <c r="E320" s="157"/>
      <c r="F320" s="452">
        <f>SUM(F321)</f>
        <v>185165</v>
      </c>
      <c r="G320" s="452">
        <f t="shared" ref="G320:H321" si="134">SUM(G321)</f>
        <v>185165</v>
      </c>
      <c r="H320" s="452">
        <f t="shared" si="134"/>
        <v>185165</v>
      </c>
    </row>
    <row r="321" spans="1:8" s="43" customFormat="1" ht="31.5" x14ac:dyDescent="0.25">
      <c r="A321" s="310" t="s">
        <v>370</v>
      </c>
      <c r="B321" s="318" t="s">
        <v>172</v>
      </c>
      <c r="C321" s="319" t="s">
        <v>10</v>
      </c>
      <c r="D321" s="320" t="s">
        <v>360</v>
      </c>
      <c r="E321" s="330"/>
      <c r="F321" s="398">
        <f>SUM(F322)</f>
        <v>185165</v>
      </c>
      <c r="G321" s="398">
        <f t="shared" si="134"/>
        <v>185165</v>
      </c>
      <c r="H321" s="398">
        <f t="shared" si="134"/>
        <v>185165</v>
      </c>
    </row>
    <row r="322" spans="1:8" s="43" customFormat="1" ht="18.75" customHeight="1" x14ac:dyDescent="0.25">
      <c r="A322" s="75" t="s">
        <v>79</v>
      </c>
      <c r="B322" s="122" t="s">
        <v>172</v>
      </c>
      <c r="C322" s="158" t="s">
        <v>10</v>
      </c>
      <c r="D322" s="150" t="s">
        <v>372</v>
      </c>
      <c r="E322" s="163"/>
      <c r="F322" s="397">
        <f>SUM(F323:F324)</f>
        <v>185165</v>
      </c>
      <c r="G322" s="397">
        <f t="shared" ref="G322:H322" si="135">SUM(G323:G324)</f>
        <v>185165</v>
      </c>
      <c r="H322" s="397">
        <f t="shared" si="135"/>
        <v>185165</v>
      </c>
    </row>
    <row r="323" spans="1:8" s="43" customFormat="1" ht="47.25" x14ac:dyDescent="0.25">
      <c r="A323" s="76" t="s">
        <v>75</v>
      </c>
      <c r="B323" s="123" t="s">
        <v>172</v>
      </c>
      <c r="C323" s="155" t="s">
        <v>10</v>
      </c>
      <c r="D323" s="147" t="s">
        <v>372</v>
      </c>
      <c r="E323" s="131" t="s">
        <v>13</v>
      </c>
      <c r="F323" s="400">
        <f>SUM(прил3!H51)</f>
        <v>185165</v>
      </c>
      <c r="G323" s="400">
        <f>SUM(прил3!I51)</f>
        <v>185165</v>
      </c>
      <c r="H323" s="400">
        <f>SUM(прил3!J51)</f>
        <v>185165</v>
      </c>
    </row>
    <row r="324" spans="1:8" s="43" customFormat="1" ht="31.5" hidden="1" x14ac:dyDescent="0.25">
      <c r="A324" s="76" t="s">
        <v>505</v>
      </c>
      <c r="B324" s="123" t="s">
        <v>172</v>
      </c>
      <c r="C324" s="155" t="s">
        <v>10</v>
      </c>
      <c r="D324" s="147" t="s">
        <v>372</v>
      </c>
      <c r="E324" s="131" t="s">
        <v>16</v>
      </c>
      <c r="F324" s="400">
        <f>SUM(прил3!H52)</f>
        <v>0</v>
      </c>
      <c r="G324" s="400">
        <f>SUM(прил3!I52)</f>
        <v>0</v>
      </c>
      <c r="H324" s="400">
        <f>SUM(прил3!J52)</f>
        <v>0</v>
      </c>
    </row>
    <row r="325" spans="1:8" s="43" customFormat="1" ht="63" x14ac:dyDescent="0.25">
      <c r="A325" s="145" t="s">
        <v>474</v>
      </c>
      <c r="B325" s="152" t="s">
        <v>473</v>
      </c>
      <c r="C325" s="160" t="s">
        <v>359</v>
      </c>
      <c r="D325" s="148" t="s">
        <v>360</v>
      </c>
      <c r="E325" s="157"/>
      <c r="F325" s="452">
        <f>SUM(F326)</f>
        <v>36500</v>
      </c>
      <c r="G325" s="452">
        <f t="shared" ref="G325:H327" si="136">SUM(G326)</f>
        <v>0</v>
      </c>
      <c r="H325" s="452">
        <f t="shared" si="136"/>
        <v>0</v>
      </c>
    </row>
    <row r="326" spans="1:8" s="43" customFormat="1" ht="31.5" x14ac:dyDescent="0.25">
      <c r="A326" s="317" t="s">
        <v>475</v>
      </c>
      <c r="B326" s="318" t="s">
        <v>473</v>
      </c>
      <c r="C326" s="319" t="s">
        <v>10</v>
      </c>
      <c r="D326" s="320" t="s">
        <v>360</v>
      </c>
      <c r="E326" s="330"/>
      <c r="F326" s="398">
        <f>SUM(F327)</f>
        <v>36500</v>
      </c>
      <c r="G326" s="398">
        <f t="shared" si="136"/>
        <v>0</v>
      </c>
      <c r="H326" s="398">
        <f t="shared" si="136"/>
        <v>0</v>
      </c>
    </row>
    <row r="327" spans="1:8" s="43" customFormat="1" ht="31.5" customHeight="1" x14ac:dyDescent="0.25">
      <c r="A327" s="75" t="s">
        <v>477</v>
      </c>
      <c r="B327" s="122" t="s">
        <v>473</v>
      </c>
      <c r="C327" s="158" t="s">
        <v>10</v>
      </c>
      <c r="D327" s="150" t="s">
        <v>476</v>
      </c>
      <c r="E327" s="163"/>
      <c r="F327" s="397">
        <f>SUM(F328)</f>
        <v>36500</v>
      </c>
      <c r="G327" s="397">
        <f t="shared" si="136"/>
        <v>0</v>
      </c>
      <c r="H327" s="397">
        <f t="shared" si="136"/>
        <v>0</v>
      </c>
    </row>
    <row r="328" spans="1:8" s="43" customFormat="1" ht="33.75" customHeight="1" x14ac:dyDescent="0.25">
      <c r="A328" s="76" t="s">
        <v>505</v>
      </c>
      <c r="B328" s="123" t="s">
        <v>473</v>
      </c>
      <c r="C328" s="155" t="s">
        <v>10</v>
      </c>
      <c r="D328" s="147" t="s">
        <v>476</v>
      </c>
      <c r="E328" s="131" t="s">
        <v>16</v>
      </c>
      <c r="F328" s="400">
        <f>SUM(прил3!H134)</f>
        <v>36500</v>
      </c>
      <c r="G328" s="400">
        <f>SUM(прил3!I134)</f>
        <v>0</v>
      </c>
      <c r="H328" s="400">
        <f>SUM(прил3!J134)</f>
        <v>0</v>
      </c>
    </row>
    <row r="329" spans="1:8" ht="51" customHeight="1" x14ac:dyDescent="0.25">
      <c r="A329" s="58" t="s">
        <v>122</v>
      </c>
      <c r="B329" s="331" t="s">
        <v>393</v>
      </c>
      <c r="C329" s="242" t="s">
        <v>359</v>
      </c>
      <c r="D329" s="136" t="s">
        <v>360</v>
      </c>
      <c r="E329" s="126"/>
      <c r="F329" s="446">
        <f>SUM(F330+F340+F344)</f>
        <v>9580449</v>
      </c>
      <c r="G329" s="446">
        <f t="shared" ref="G329:H329" si="137">SUM(G330+G340+G344)</f>
        <v>8776250</v>
      </c>
      <c r="H329" s="446">
        <f t="shared" si="137"/>
        <v>9261800</v>
      </c>
    </row>
    <row r="330" spans="1:8" s="43" customFormat="1" ht="65.25" customHeight="1" x14ac:dyDescent="0.25">
      <c r="A330" s="141" t="s">
        <v>123</v>
      </c>
      <c r="B330" s="142" t="s">
        <v>190</v>
      </c>
      <c r="C330" s="243" t="s">
        <v>359</v>
      </c>
      <c r="D330" s="143" t="s">
        <v>360</v>
      </c>
      <c r="E330" s="144"/>
      <c r="F330" s="452">
        <f>SUM(F331)</f>
        <v>9214569</v>
      </c>
      <c r="G330" s="452">
        <f t="shared" ref="G330:H330" si="138">SUM(G331)</f>
        <v>8410370</v>
      </c>
      <c r="H330" s="452">
        <f t="shared" si="138"/>
        <v>8895920</v>
      </c>
    </row>
    <row r="331" spans="1:8" s="43" customFormat="1" ht="48.75" customHeight="1" x14ac:dyDescent="0.25">
      <c r="A331" s="304" t="s">
        <v>396</v>
      </c>
      <c r="B331" s="305" t="s">
        <v>190</v>
      </c>
      <c r="C331" s="306" t="s">
        <v>10</v>
      </c>
      <c r="D331" s="307" t="s">
        <v>360</v>
      </c>
      <c r="E331" s="308"/>
      <c r="F331" s="398">
        <f>SUM(F338+F332+F334+F336)</f>
        <v>9214569</v>
      </c>
      <c r="G331" s="398">
        <f t="shared" ref="G331:H331" si="139">SUM(G338+G332+G334+G336)</f>
        <v>8410370</v>
      </c>
      <c r="H331" s="398">
        <f t="shared" si="139"/>
        <v>8895920</v>
      </c>
    </row>
    <row r="332" spans="1:8" s="43" customFormat="1" ht="47.25" hidden="1" x14ac:dyDescent="0.25">
      <c r="A332" s="27" t="s">
        <v>398</v>
      </c>
      <c r="B332" s="116" t="s">
        <v>190</v>
      </c>
      <c r="C332" s="204" t="s">
        <v>10</v>
      </c>
      <c r="D332" s="115" t="s">
        <v>399</v>
      </c>
      <c r="E332" s="140"/>
      <c r="F332" s="397">
        <f>SUM(F333:F333)</f>
        <v>0</v>
      </c>
      <c r="G332" s="397">
        <f t="shared" ref="G332:H332" si="140">SUM(G333:G333)</f>
        <v>0</v>
      </c>
      <c r="H332" s="397">
        <f t="shared" si="140"/>
        <v>0</v>
      </c>
    </row>
    <row r="333" spans="1:8" s="43" customFormat="1" ht="15.75" hidden="1" x14ac:dyDescent="0.25">
      <c r="A333" s="54" t="s">
        <v>21</v>
      </c>
      <c r="B333" s="124" t="s">
        <v>190</v>
      </c>
      <c r="C333" s="205" t="s">
        <v>10</v>
      </c>
      <c r="D333" s="121" t="s">
        <v>399</v>
      </c>
      <c r="E333" s="127" t="s">
        <v>66</v>
      </c>
      <c r="F333" s="400">
        <f>SUM(прил3!H212)</f>
        <v>0</v>
      </c>
      <c r="G333" s="400">
        <f>SUM(прил3!I212)</f>
        <v>0</v>
      </c>
      <c r="H333" s="400">
        <f>SUM(прил3!J212)</f>
        <v>0</v>
      </c>
    </row>
    <row r="334" spans="1:8" s="43" customFormat="1" ht="47.25" x14ac:dyDescent="0.25">
      <c r="A334" s="27" t="s">
        <v>400</v>
      </c>
      <c r="B334" s="116" t="s">
        <v>190</v>
      </c>
      <c r="C334" s="204" t="s">
        <v>10</v>
      </c>
      <c r="D334" s="115" t="s">
        <v>401</v>
      </c>
      <c r="E334" s="140"/>
      <c r="F334" s="397">
        <f>SUM(F335)</f>
        <v>8560900</v>
      </c>
      <c r="G334" s="397">
        <f t="shared" ref="G334:H334" si="141">SUM(G335)</f>
        <v>0</v>
      </c>
      <c r="H334" s="397">
        <f t="shared" si="141"/>
        <v>0</v>
      </c>
    </row>
    <row r="335" spans="1:8" s="43" customFormat="1" ht="15.75" x14ac:dyDescent="0.25">
      <c r="A335" s="54" t="s">
        <v>21</v>
      </c>
      <c r="B335" s="124" t="s">
        <v>190</v>
      </c>
      <c r="C335" s="205" t="s">
        <v>10</v>
      </c>
      <c r="D335" s="121" t="s">
        <v>401</v>
      </c>
      <c r="E335" s="127" t="s">
        <v>66</v>
      </c>
      <c r="F335" s="400">
        <f>SUM(прил3!H214)</f>
        <v>8560900</v>
      </c>
      <c r="G335" s="400">
        <f>SUM(прил3!I214)</f>
        <v>0</v>
      </c>
      <c r="H335" s="400">
        <f>SUM(прил3!J214)</f>
        <v>0</v>
      </c>
    </row>
    <row r="336" spans="1:8" s="43" customFormat="1" ht="31.5" x14ac:dyDescent="0.25">
      <c r="A336" s="27" t="s">
        <v>415</v>
      </c>
      <c r="B336" s="116" t="s">
        <v>190</v>
      </c>
      <c r="C336" s="204" t="s">
        <v>10</v>
      </c>
      <c r="D336" s="115" t="s">
        <v>414</v>
      </c>
      <c r="E336" s="140"/>
      <c r="F336" s="397">
        <f>SUM(F337)</f>
        <v>51136</v>
      </c>
      <c r="G336" s="397">
        <f t="shared" ref="G336:H336" si="142">SUM(G337)</f>
        <v>0</v>
      </c>
      <c r="H336" s="397">
        <f t="shared" si="142"/>
        <v>0</v>
      </c>
    </row>
    <row r="337" spans="1:8" s="43" customFormat="1" ht="15.75" x14ac:dyDescent="0.25">
      <c r="A337" s="54" t="s">
        <v>21</v>
      </c>
      <c r="B337" s="124" t="s">
        <v>190</v>
      </c>
      <c r="C337" s="205" t="s">
        <v>10</v>
      </c>
      <c r="D337" s="121" t="s">
        <v>414</v>
      </c>
      <c r="E337" s="127" t="s">
        <v>66</v>
      </c>
      <c r="F337" s="400">
        <f>SUM(прил3!H139)</f>
        <v>51136</v>
      </c>
      <c r="G337" s="400">
        <f>SUM(прил3!I139)</f>
        <v>0</v>
      </c>
      <c r="H337" s="400">
        <f>SUM(прил3!J139)</f>
        <v>0</v>
      </c>
    </row>
    <row r="338" spans="1:8" s="43" customFormat="1" ht="32.25" customHeight="1" x14ac:dyDescent="0.25">
      <c r="A338" s="27" t="s">
        <v>124</v>
      </c>
      <c r="B338" s="116" t="s">
        <v>190</v>
      </c>
      <c r="C338" s="204" t="s">
        <v>10</v>
      </c>
      <c r="D338" s="115" t="s">
        <v>397</v>
      </c>
      <c r="E338" s="140"/>
      <c r="F338" s="397">
        <f>SUM(F339)</f>
        <v>602533</v>
      </c>
      <c r="G338" s="397">
        <f t="shared" ref="G338:H338" si="143">SUM(G339)</f>
        <v>8410370</v>
      </c>
      <c r="H338" s="397">
        <f t="shared" si="143"/>
        <v>8895920</v>
      </c>
    </row>
    <row r="339" spans="1:8" s="43" customFormat="1" ht="33.75" customHeight="1" x14ac:dyDescent="0.25">
      <c r="A339" s="76" t="s">
        <v>505</v>
      </c>
      <c r="B339" s="124" t="s">
        <v>190</v>
      </c>
      <c r="C339" s="205" t="s">
        <v>10</v>
      </c>
      <c r="D339" s="121" t="s">
        <v>397</v>
      </c>
      <c r="E339" s="127" t="s">
        <v>16</v>
      </c>
      <c r="F339" s="400">
        <f>SUM(прил3!H216)</f>
        <v>602533</v>
      </c>
      <c r="G339" s="400">
        <f>SUM(прил3!I216)</f>
        <v>8410370</v>
      </c>
      <c r="H339" s="400">
        <f>SUM(прил3!J216)</f>
        <v>8895920</v>
      </c>
    </row>
    <row r="340" spans="1:8" s="43" customFormat="1" ht="64.5" customHeight="1" x14ac:dyDescent="0.25">
      <c r="A340" s="165" t="s">
        <v>160</v>
      </c>
      <c r="B340" s="142" t="s">
        <v>195</v>
      </c>
      <c r="C340" s="243" t="s">
        <v>359</v>
      </c>
      <c r="D340" s="143" t="s">
        <v>360</v>
      </c>
      <c r="E340" s="144"/>
      <c r="F340" s="452">
        <f>SUM(F341)</f>
        <v>315000</v>
      </c>
      <c r="G340" s="452">
        <f t="shared" ref="G340:H342" si="144">SUM(G341)</f>
        <v>315000</v>
      </c>
      <c r="H340" s="452">
        <f t="shared" si="144"/>
        <v>315000</v>
      </c>
    </row>
    <row r="341" spans="1:8" s="43" customFormat="1" ht="33.75" customHeight="1" x14ac:dyDescent="0.25">
      <c r="A341" s="332" t="s">
        <v>394</v>
      </c>
      <c r="B341" s="305" t="s">
        <v>195</v>
      </c>
      <c r="C341" s="306" t="s">
        <v>10</v>
      </c>
      <c r="D341" s="307" t="s">
        <v>360</v>
      </c>
      <c r="E341" s="308"/>
      <c r="F341" s="398">
        <f>SUM(F342)</f>
        <v>315000</v>
      </c>
      <c r="G341" s="398">
        <f t="shared" si="144"/>
        <v>315000</v>
      </c>
      <c r="H341" s="398">
        <f t="shared" si="144"/>
        <v>315000</v>
      </c>
    </row>
    <row r="342" spans="1:8" s="43" customFormat="1" ht="16.5" customHeight="1" x14ac:dyDescent="0.25">
      <c r="A342" s="66" t="s">
        <v>161</v>
      </c>
      <c r="B342" s="116" t="s">
        <v>195</v>
      </c>
      <c r="C342" s="204" t="s">
        <v>10</v>
      </c>
      <c r="D342" s="115" t="s">
        <v>395</v>
      </c>
      <c r="E342" s="140"/>
      <c r="F342" s="397">
        <f>SUM(F343)</f>
        <v>315000</v>
      </c>
      <c r="G342" s="397">
        <f t="shared" si="144"/>
        <v>315000</v>
      </c>
      <c r="H342" s="397">
        <f t="shared" si="144"/>
        <v>315000</v>
      </c>
    </row>
    <row r="343" spans="1:8" s="43" customFormat="1" ht="31.5" x14ac:dyDescent="0.25">
      <c r="A343" s="76" t="s">
        <v>505</v>
      </c>
      <c r="B343" s="124" t="s">
        <v>195</v>
      </c>
      <c r="C343" s="205" t="s">
        <v>10</v>
      </c>
      <c r="D343" s="121" t="s">
        <v>395</v>
      </c>
      <c r="E343" s="127" t="s">
        <v>16</v>
      </c>
      <c r="F343" s="400">
        <f>SUM(прил3!H206)</f>
        <v>315000</v>
      </c>
      <c r="G343" s="400">
        <f>SUM(прил3!I206)</f>
        <v>315000</v>
      </c>
      <c r="H343" s="400">
        <f>SUM(прил3!J206)</f>
        <v>315000</v>
      </c>
    </row>
    <row r="344" spans="1:8" s="43" customFormat="1" ht="79.5" customHeight="1" x14ac:dyDescent="0.25">
      <c r="A344" s="151" t="s">
        <v>223</v>
      </c>
      <c r="B344" s="142" t="s">
        <v>221</v>
      </c>
      <c r="C344" s="243" t="s">
        <v>359</v>
      </c>
      <c r="D344" s="143" t="s">
        <v>360</v>
      </c>
      <c r="E344" s="144"/>
      <c r="F344" s="452">
        <f>SUM(F345)</f>
        <v>50880</v>
      </c>
      <c r="G344" s="452">
        <f t="shared" ref="G344:H346" si="145">SUM(G345)</f>
        <v>50880</v>
      </c>
      <c r="H344" s="452">
        <f t="shared" si="145"/>
        <v>50880</v>
      </c>
    </row>
    <row r="345" spans="1:8" s="43" customFormat="1" ht="33.75" customHeight="1" x14ac:dyDescent="0.25">
      <c r="A345" s="317" t="s">
        <v>402</v>
      </c>
      <c r="B345" s="305" t="s">
        <v>221</v>
      </c>
      <c r="C345" s="306" t="s">
        <v>10</v>
      </c>
      <c r="D345" s="307" t="s">
        <v>360</v>
      </c>
      <c r="E345" s="308"/>
      <c r="F345" s="398">
        <f>SUM(F346)</f>
        <v>50880</v>
      </c>
      <c r="G345" s="398">
        <f t="shared" si="145"/>
        <v>50880</v>
      </c>
      <c r="H345" s="398">
        <f t="shared" si="145"/>
        <v>50880</v>
      </c>
    </row>
    <row r="346" spans="1:8" s="43" customFormat="1" ht="31.5" x14ac:dyDescent="0.25">
      <c r="A346" s="75" t="s">
        <v>222</v>
      </c>
      <c r="B346" s="116" t="s">
        <v>221</v>
      </c>
      <c r="C346" s="204" t="s">
        <v>10</v>
      </c>
      <c r="D346" s="115" t="s">
        <v>403</v>
      </c>
      <c r="E346" s="140"/>
      <c r="F346" s="397">
        <f>SUM(F347)</f>
        <v>50880</v>
      </c>
      <c r="G346" s="397">
        <f t="shared" si="145"/>
        <v>50880</v>
      </c>
      <c r="H346" s="397">
        <f t="shared" si="145"/>
        <v>50880</v>
      </c>
    </row>
    <row r="347" spans="1:8" s="43" customFormat="1" ht="30.75" customHeight="1" x14ac:dyDescent="0.25">
      <c r="A347" s="76" t="s">
        <v>505</v>
      </c>
      <c r="B347" s="124" t="s">
        <v>221</v>
      </c>
      <c r="C347" s="205" t="s">
        <v>10</v>
      </c>
      <c r="D347" s="121" t="s">
        <v>403</v>
      </c>
      <c r="E347" s="127" t="s">
        <v>16</v>
      </c>
      <c r="F347" s="400">
        <f>SUM(прил3!H220)</f>
        <v>50880</v>
      </c>
      <c r="G347" s="400">
        <f>SUM(прил3!I220)</f>
        <v>50880</v>
      </c>
      <c r="H347" s="400">
        <f>SUM(прил3!J220)</f>
        <v>50880</v>
      </c>
    </row>
    <row r="348" spans="1:8" s="43" customFormat="1" ht="32.25" customHeight="1" x14ac:dyDescent="0.25">
      <c r="A348" s="74" t="s">
        <v>105</v>
      </c>
      <c r="B348" s="153" t="s">
        <v>374</v>
      </c>
      <c r="C348" s="244" t="s">
        <v>359</v>
      </c>
      <c r="D348" s="154" t="s">
        <v>360</v>
      </c>
      <c r="E348" s="130"/>
      <c r="F348" s="446">
        <f>SUM(F349+F353)</f>
        <v>681900</v>
      </c>
      <c r="G348" s="446">
        <f t="shared" ref="G348:H348" si="146">SUM(G349+G353)</f>
        <v>694400</v>
      </c>
      <c r="H348" s="446">
        <f t="shared" si="146"/>
        <v>694400</v>
      </c>
    </row>
    <row r="349" spans="1:8" s="43" customFormat="1" ht="63" x14ac:dyDescent="0.25">
      <c r="A349" s="145" t="s">
        <v>137</v>
      </c>
      <c r="B349" s="152" t="s">
        <v>206</v>
      </c>
      <c r="C349" s="160" t="s">
        <v>359</v>
      </c>
      <c r="D349" s="148" t="s">
        <v>360</v>
      </c>
      <c r="E349" s="157"/>
      <c r="F349" s="452">
        <f>SUM(F350)</f>
        <v>12500</v>
      </c>
      <c r="G349" s="452">
        <f t="shared" ref="G349:H351" si="147">SUM(G350)</f>
        <v>25000</v>
      </c>
      <c r="H349" s="452">
        <f t="shared" si="147"/>
        <v>25000</v>
      </c>
    </row>
    <row r="350" spans="1:8" s="43" customFormat="1" ht="31.5" x14ac:dyDescent="0.25">
      <c r="A350" s="310" t="s">
        <v>429</v>
      </c>
      <c r="B350" s="318" t="s">
        <v>206</v>
      </c>
      <c r="C350" s="319" t="s">
        <v>10</v>
      </c>
      <c r="D350" s="320" t="s">
        <v>360</v>
      </c>
      <c r="E350" s="327"/>
      <c r="F350" s="398">
        <f>SUM(F351)</f>
        <v>12500</v>
      </c>
      <c r="G350" s="398">
        <f t="shared" si="147"/>
        <v>25000</v>
      </c>
      <c r="H350" s="398">
        <f t="shared" si="147"/>
        <v>25000</v>
      </c>
    </row>
    <row r="351" spans="1:8" s="43" customFormat="1" ht="31.5" x14ac:dyDescent="0.25">
      <c r="A351" s="75" t="s">
        <v>138</v>
      </c>
      <c r="B351" s="122" t="s">
        <v>206</v>
      </c>
      <c r="C351" s="158" t="s">
        <v>10</v>
      </c>
      <c r="D351" s="150" t="s">
        <v>430</v>
      </c>
      <c r="E351" s="42"/>
      <c r="F351" s="397">
        <f>SUM(F352)</f>
        <v>12500</v>
      </c>
      <c r="G351" s="397">
        <f t="shared" si="147"/>
        <v>25000</v>
      </c>
      <c r="H351" s="397">
        <f t="shared" si="147"/>
        <v>25000</v>
      </c>
    </row>
    <row r="352" spans="1:8" s="43" customFormat="1" ht="33.75" customHeight="1" x14ac:dyDescent="0.25">
      <c r="A352" s="76" t="s">
        <v>505</v>
      </c>
      <c r="B352" s="123" t="s">
        <v>206</v>
      </c>
      <c r="C352" s="155" t="s">
        <v>10</v>
      </c>
      <c r="D352" s="147" t="s">
        <v>430</v>
      </c>
      <c r="E352" s="60" t="s">
        <v>16</v>
      </c>
      <c r="F352" s="400">
        <f>SUM(прил3!H433+прил3!H516)</f>
        <v>12500</v>
      </c>
      <c r="G352" s="400">
        <f>SUM(прил3!I433+прил3!I516)</f>
        <v>25000</v>
      </c>
      <c r="H352" s="400">
        <f>SUM(прил3!J433+прил3!J516)</f>
        <v>25000</v>
      </c>
    </row>
    <row r="353" spans="1:8" s="43" customFormat="1" ht="49.5" customHeight="1" x14ac:dyDescent="0.25">
      <c r="A353" s="151" t="s">
        <v>106</v>
      </c>
      <c r="B353" s="152" t="s">
        <v>173</v>
      </c>
      <c r="C353" s="160" t="s">
        <v>359</v>
      </c>
      <c r="D353" s="148" t="s">
        <v>360</v>
      </c>
      <c r="E353" s="157"/>
      <c r="F353" s="452">
        <f>SUM(F354)</f>
        <v>669400</v>
      </c>
      <c r="G353" s="452">
        <f t="shared" ref="G353:H353" si="148">SUM(G354)</f>
        <v>669400</v>
      </c>
      <c r="H353" s="452">
        <f t="shared" si="148"/>
        <v>669400</v>
      </c>
    </row>
    <row r="354" spans="1:8" s="43" customFormat="1" ht="49.5" customHeight="1" x14ac:dyDescent="0.25">
      <c r="A354" s="317" t="s">
        <v>373</v>
      </c>
      <c r="B354" s="318" t="s">
        <v>173</v>
      </c>
      <c r="C354" s="319" t="s">
        <v>10</v>
      </c>
      <c r="D354" s="320" t="s">
        <v>360</v>
      </c>
      <c r="E354" s="327"/>
      <c r="F354" s="398">
        <f>SUM(F355+F357)</f>
        <v>669400</v>
      </c>
      <c r="G354" s="398">
        <f t="shared" ref="G354:H354" si="149">SUM(G355+G357)</f>
        <v>669400</v>
      </c>
      <c r="H354" s="398">
        <f t="shared" si="149"/>
        <v>669400</v>
      </c>
    </row>
    <row r="355" spans="1:8" s="43" customFormat="1" ht="47.25" x14ac:dyDescent="0.25">
      <c r="A355" s="75" t="s">
        <v>544</v>
      </c>
      <c r="B355" s="122" t="s">
        <v>173</v>
      </c>
      <c r="C355" s="158" t="s">
        <v>10</v>
      </c>
      <c r="D355" s="150" t="s">
        <v>375</v>
      </c>
      <c r="E355" s="42"/>
      <c r="F355" s="397">
        <f>SUM(F356)</f>
        <v>334700</v>
      </c>
      <c r="G355" s="397">
        <f t="shared" ref="G355:H355" si="150">SUM(G356)</f>
        <v>334700</v>
      </c>
      <c r="H355" s="397">
        <f t="shared" si="150"/>
        <v>334700</v>
      </c>
    </row>
    <row r="356" spans="1:8" s="43" customFormat="1" ht="47.25" x14ac:dyDescent="0.25">
      <c r="A356" s="76" t="s">
        <v>75</v>
      </c>
      <c r="B356" s="123" t="s">
        <v>173</v>
      </c>
      <c r="C356" s="155" t="s">
        <v>10</v>
      </c>
      <c r="D356" s="147" t="s">
        <v>375</v>
      </c>
      <c r="E356" s="60" t="s">
        <v>13</v>
      </c>
      <c r="F356" s="400">
        <f>SUM(прил3!H57)</f>
        <v>334700</v>
      </c>
      <c r="G356" s="400">
        <f>SUM(прил3!I57)</f>
        <v>334700</v>
      </c>
      <c r="H356" s="400">
        <f>SUM(прил3!J57)</f>
        <v>334700</v>
      </c>
    </row>
    <row r="357" spans="1:8" s="43" customFormat="1" ht="31.5" x14ac:dyDescent="0.25">
      <c r="A357" s="75" t="s">
        <v>78</v>
      </c>
      <c r="B357" s="122" t="s">
        <v>173</v>
      </c>
      <c r="C357" s="158" t="s">
        <v>10</v>
      </c>
      <c r="D357" s="150" t="s">
        <v>376</v>
      </c>
      <c r="E357" s="42"/>
      <c r="F357" s="397">
        <f>SUM(F358)</f>
        <v>334700</v>
      </c>
      <c r="G357" s="397">
        <f t="shared" ref="G357:H357" si="151">SUM(G358)</f>
        <v>334700</v>
      </c>
      <c r="H357" s="397">
        <f t="shared" si="151"/>
        <v>334700</v>
      </c>
    </row>
    <row r="358" spans="1:8" s="43" customFormat="1" ht="47.25" x14ac:dyDescent="0.25">
      <c r="A358" s="76" t="s">
        <v>75</v>
      </c>
      <c r="B358" s="123" t="s">
        <v>173</v>
      </c>
      <c r="C358" s="155" t="s">
        <v>10</v>
      </c>
      <c r="D358" s="147" t="s">
        <v>376</v>
      </c>
      <c r="E358" s="60" t="s">
        <v>13</v>
      </c>
      <c r="F358" s="400">
        <f>SUM(прил3!H59)</f>
        <v>334700</v>
      </c>
      <c r="G358" s="400">
        <f>SUM(прил3!I59)</f>
        <v>334700</v>
      </c>
      <c r="H358" s="400">
        <f>SUM(прил3!J59)</f>
        <v>334700</v>
      </c>
    </row>
    <row r="359" spans="1:8" ht="63" customHeight="1" x14ac:dyDescent="0.25">
      <c r="A359" s="58" t="s">
        <v>794</v>
      </c>
      <c r="B359" s="153" t="s">
        <v>187</v>
      </c>
      <c r="C359" s="244" t="s">
        <v>359</v>
      </c>
      <c r="D359" s="154" t="s">
        <v>360</v>
      </c>
      <c r="E359" s="130"/>
      <c r="F359" s="446">
        <f>SUM(F360+F368+F373+F377)</f>
        <v>3742734</v>
      </c>
      <c r="G359" s="446">
        <f t="shared" ref="G359:H359" si="152">SUM(G360+G368+G373+G377)</f>
        <v>3270786</v>
      </c>
      <c r="H359" s="446">
        <f t="shared" si="152"/>
        <v>3270786</v>
      </c>
    </row>
    <row r="360" spans="1:8" s="43" customFormat="1" ht="111.75" customHeight="1" x14ac:dyDescent="0.25">
      <c r="A360" s="151" t="s">
        <v>795</v>
      </c>
      <c r="B360" s="152" t="s">
        <v>188</v>
      </c>
      <c r="C360" s="160" t="s">
        <v>359</v>
      </c>
      <c r="D360" s="148" t="s">
        <v>360</v>
      </c>
      <c r="E360" s="164"/>
      <c r="F360" s="452">
        <f>SUM(F361)</f>
        <v>2371479</v>
      </c>
      <c r="G360" s="452">
        <f t="shared" ref="G360:H360" si="153">SUM(G361)</f>
        <v>2091255</v>
      </c>
      <c r="H360" s="452">
        <f t="shared" si="153"/>
        <v>2091255</v>
      </c>
    </row>
    <row r="361" spans="1:8" s="43" customFormat="1" ht="32.25" customHeight="1" x14ac:dyDescent="0.25">
      <c r="A361" s="317" t="s">
        <v>392</v>
      </c>
      <c r="B361" s="318" t="s">
        <v>188</v>
      </c>
      <c r="C361" s="319" t="s">
        <v>10</v>
      </c>
      <c r="D361" s="320" t="s">
        <v>360</v>
      </c>
      <c r="E361" s="330"/>
      <c r="F361" s="398">
        <f>SUM(F362+F366)</f>
        <v>2371479</v>
      </c>
      <c r="G361" s="398">
        <f t="shared" ref="G361:H361" si="154">SUM(G362+G366)</f>
        <v>2091255</v>
      </c>
      <c r="H361" s="398">
        <f t="shared" si="154"/>
        <v>2091255</v>
      </c>
    </row>
    <row r="362" spans="1:8" s="43" customFormat="1" ht="31.5" x14ac:dyDescent="0.25">
      <c r="A362" s="75" t="s">
        <v>83</v>
      </c>
      <c r="B362" s="122" t="s">
        <v>188</v>
      </c>
      <c r="C362" s="158" t="s">
        <v>10</v>
      </c>
      <c r="D362" s="150" t="s">
        <v>391</v>
      </c>
      <c r="E362" s="163"/>
      <c r="F362" s="397">
        <f>SUM(F363:F365)</f>
        <v>2371479</v>
      </c>
      <c r="G362" s="397">
        <f t="shared" ref="G362:H362" si="155">SUM(G363:G365)</f>
        <v>2091255</v>
      </c>
      <c r="H362" s="397">
        <f t="shared" si="155"/>
        <v>2091255</v>
      </c>
    </row>
    <row r="363" spans="1:8" s="43" customFormat="1" ht="47.25" x14ac:dyDescent="0.25">
      <c r="A363" s="76" t="s">
        <v>75</v>
      </c>
      <c r="B363" s="123" t="s">
        <v>188</v>
      </c>
      <c r="C363" s="155" t="s">
        <v>10</v>
      </c>
      <c r="D363" s="147" t="s">
        <v>391</v>
      </c>
      <c r="E363" s="131" t="s">
        <v>13</v>
      </c>
      <c r="F363" s="400">
        <f>SUM(прил3!H185)</f>
        <v>2330479</v>
      </c>
      <c r="G363" s="400">
        <f>SUM(прил3!I185)</f>
        <v>2035295</v>
      </c>
      <c r="H363" s="400">
        <f>SUM(прил3!J185)</f>
        <v>2035295</v>
      </c>
    </row>
    <row r="364" spans="1:8" s="43" customFormat="1" ht="30" customHeight="1" x14ac:dyDescent="0.25">
      <c r="A364" s="76" t="s">
        <v>505</v>
      </c>
      <c r="B364" s="123" t="s">
        <v>188</v>
      </c>
      <c r="C364" s="155" t="s">
        <v>10</v>
      </c>
      <c r="D364" s="147" t="s">
        <v>391</v>
      </c>
      <c r="E364" s="131" t="s">
        <v>16</v>
      </c>
      <c r="F364" s="400">
        <f>SUM(прил3!H186)</f>
        <v>40500</v>
      </c>
      <c r="G364" s="400">
        <f>SUM(прил3!I186)</f>
        <v>54960</v>
      </c>
      <c r="H364" s="400">
        <f>SUM(прил3!J186)</f>
        <v>54960</v>
      </c>
    </row>
    <row r="365" spans="1:8" s="43" customFormat="1" ht="16.5" customHeight="1" x14ac:dyDescent="0.25">
      <c r="A365" s="76" t="s">
        <v>18</v>
      </c>
      <c r="B365" s="123" t="s">
        <v>188</v>
      </c>
      <c r="C365" s="155" t="s">
        <v>10</v>
      </c>
      <c r="D365" s="147" t="s">
        <v>391</v>
      </c>
      <c r="E365" s="131" t="s">
        <v>17</v>
      </c>
      <c r="F365" s="400">
        <f>SUM(прил3!H187)</f>
        <v>500</v>
      </c>
      <c r="G365" s="400">
        <f>SUM(прил3!I187)</f>
        <v>1000</v>
      </c>
      <c r="H365" s="400">
        <f>SUM(прил3!J187)</f>
        <v>1000</v>
      </c>
    </row>
    <row r="366" spans="1:8" s="43" customFormat="1" ht="31.5" hidden="1" x14ac:dyDescent="0.25">
      <c r="A366" s="75" t="s">
        <v>83</v>
      </c>
      <c r="B366" s="122" t="s">
        <v>188</v>
      </c>
      <c r="C366" s="158" t="s">
        <v>10</v>
      </c>
      <c r="D366" s="150" t="s">
        <v>479</v>
      </c>
      <c r="E366" s="163"/>
      <c r="F366" s="397">
        <f>SUM(F367)</f>
        <v>0</v>
      </c>
      <c r="G366" s="397">
        <f t="shared" ref="G366:H366" si="156">SUM(G367)</f>
        <v>0</v>
      </c>
      <c r="H366" s="397">
        <f t="shared" si="156"/>
        <v>0</v>
      </c>
    </row>
    <row r="367" spans="1:8" s="43" customFormat="1" ht="31.5" hidden="1" x14ac:dyDescent="0.25">
      <c r="A367" s="76" t="s">
        <v>505</v>
      </c>
      <c r="B367" s="123" t="s">
        <v>188</v>
      </c>
      <c r="C367" s="155" t="s">
        <v>10</v>
      </c>
      <c r="D367" s="147" t="s">
        <v>479</v>
      </c>
      <c r="E367" s="131" t="s">
        <v>16</v>
      </c>
      <c r="F367" s="400">
        <f>SUM(прил3!H189)</f>
        <v>0</v>
      </c>
      <c r="G367" s="400">
        <f>SUM(прил3!I189)</f>
        <v>0</v>
      </c>
      <c r="H367" s="400">
        <f>SUM(прил3!J189)</f>
        <v>0</v>
      </c>
    </row>
    <row r="368" spans="1:8" s="43" customFormat="1" ht="96.75" customHeight="1" x14ac:dyDescent="0.25">
      <c r="A368" s="151" t="s">
        <v>855</v>
      </c>
      <c r="B368" s="152" t="s">
        <v>189</v>
      </c>
      <c r="C368" s="160" t="s">
        <v>359</v>
      </c>
      <c r="D368" s="148" t="s">
        <v>360</v>
      </c>
      <c r="E368" s="164"/>
      <c r="F368" s="452">
        <f>SUM(F369)</f>
        <v>1361255</v>
      </c>
      <c r="G368" s="452">
        <f t="shared" ref="G368:H369" si="157">SUM(G369)</f>
        <v>1169531</v>
      </c>
      <c r="H368" s="452">
        <f t="shared" si="157"/>
        <v>1169531</v>
      </c>
    </row>
    <row r="369" spans="1:8" s="43" customFormat="1" ht="48.75" customHeight="1" x14ac:dyDescent="0.25">
      <c r="A369" s="317" t="s">
        <v>379</v>
      </c>
      <c r="B369" s="318" t="s">
        <v>189</v>
      </c>
      <c r="C369" s="319" t="s">
        <v>10</v>
      </c>
      <c r="D369" s="320" t="s">
        <v>360</v>
      </c>
      <c r="E369" s="330"/>
      <c r="F369" s="398">
        <f>SUM(F370)</f>
        <v>1361255</v>
      </c>
      <c r="G369" s="398">
        <f t="shared" si="157"/>
        <v>1169531</v>
      </c>
      <c r="H369" s="398">
        <f t="shared" si="157"/>
        <v>1169531</v>
      </c>
    </row>
    <row r="370" spans="1:8" s="43" customFormat="1" ht="18" customHeight="1" x14ac:dyDescent="0.25">
      <c r="A370" s="75" t="s">
        <v>92</v>
      </c>
      <c r="B370" s="122" t="s">
        <v>189</v>
      </c>
      <c r="C370" s="158" t="s">
        <v>10</v>
      </c>
      <c r="D370" s="150" t="s">
        <v>380</v>
      </c>
      <c r="E370" s="163"/>
      <c r="F370" s="397">
        <f>SUM(F371:F372)</f>
        <v>1361255</v>
      </c>
      <c r="G370" s="397">
        <f t="shared" ref="G370:H370" si="158">SUM(G371:G372)</f>
        <v>1169531</v>
      </c>
      <c r="H370" s="397">
        <f t="shared" si="158"/>
        <v>1169531</v>
      </c>
    </row>
    <row r="371" spans="1:8" s="43" customFormat="1" ht="32.25" customHeight="1" x14ac:dyDescent="0.25">
      <c r="A371" s="76" t="s">
        <v>505</v>
      </c>
      <c r="B371" s="123" t="s">
        <v>189</v>
      </c>
      <c r="C371" s="155" t="s">
        <v>10</v>
      </c>
      <c r="D371" s="147" t="s">
        <v>380</v>
      </c>
      <c r="E371" s="131" t="s">
        <v>16</v>
      </c>
      <c r="F371" s="400">
        <f>SUM(прил3!H85+прил3!H300+прил3!H389+прил3!H475+прил3!H420+прил3!H521)</f>
        <v>1236255</v>
      </c>
      <c r="G371" s="400">
        <f>SUM(прил3!I85+прил3!I300+прил3!I389+прил3!I475+прил3!I420+прил3!I521)</f>
        <v>1084718</v>
      </c>
      <c r="H371" s="400">
        <f>SUM(прил3!J85+прил3!J300+прил3!J389+прил3!J475+прил3!J420+прил3!J521)</f>
        <v>1084718</v>
      </c>
    </row>
    <row r="372" spans="1:8" s="43" customFormat="1" ht="32.25" customHeight="1" x14ac:dyDescent="0.25">
      <c r="A372" s="76" t="s">
        <v>722</v>
      </c>
      <c r="B372" s="123" t="s">
        <v>189</v>
      </c>
      <c r="C372" s="155" t="s">
        <v>10</v>
      </c>
      <c r="D372" s="147" t="s">
        <v>380</v>
      </c>
      <c r="E372" s="131" t="s">
        <v>723</v>
      </c>
      <c r="F372" s="400">
        <f>SUM(прил3!H421)</f>
        <v>125000</v>
      </c>
      <c r="G372" s="400">
        <f>SUM(прил3!I421)</f>
        <v>84813</v>
      </c>
      <c r="H372" s="400">
        <f>SUM(прил3!J421)</f>
        <v>84813</v>
      </c>
    </row>
    <row r="373" spans="1:8" s="43" customFormat="1" ht="94.5" hidden="1" customHeight="1" x14ac:dyDescent="0.25">
      <c r="A373" s="151" t="s">
        <v>856</v>
      </c>
      <c r="B373" s="152" t="s">
        <v>478</v>
      </c>
      <c r="C373" s="160" t="s">
        <v>359</v>
      </c>
      <c r="D373" s="148" t="s">
        <v>360</v>
      </c>
      <c r="E373" s="164"/>
      <c r="F373" s="452">
        <f>SUM(F374)</f>
        <v>0</v>
      </c>
      <c r="G373" s="452">
        <f t="shared" ref="G373:H379" si="159">SUM(G374)</f>
        <v>0</v>
      </c>
      <c r="H373" s="452">
        <f t="shared" si="159"/>
        <v>0</v>
      </c>
    </row>
    <row r="374" spans="1:8" s="43" customFormat="1" ht="48" hidden="1" customHeight="1" x14ac:dyDescent="0.25">
      <c r="A374" s="317" t="s">
        <v>480</v>
      </c>
      <c r="B374" s="318" t="s">
        <v>478</v>
      </c>
      <c r="C374" s="319" t="s">
        <v>10</v>
      </c>
      <c r="D374" s="320" t="s">
        <v>360</v>
      </c>
      <c r="E374" s="330"/>
      <c r="F374" s="398">
        <f>SUM(F375)</f>
        <v>0</v>
      </c>
      <c r="G374" s="398">
        <f t="shared" si="159"/>
        <v>0</v>
      </c>
      <c r="H374" s="398">
        <f t="shared" si="159"/>
        <v>0</v>
      </c>
    </row>
    <row r="375" spans="1:8" s="43" customFormat="1" ht="30.75" hidden="1" customHeight="1" x14ac:dyDescent="0.25">
      <c r="A375" s="75" t="s">
        <v>481</v>
      </c>
      <c r="B375" s="122" t="s">
        <v>478</v>
      </c>
      <c r="C375" s="158" t="s">
        <v>10</v>
      </c>
      <c r="D375" s="150" t="s">
        <v>479</v>
      </c>
      <c r="E375" s="163"/>
      <c r="F375" s="397">
        <f>SUM(F376)</f>
        <v>0</v>
      </c>
      <c r="G375" s="397">
        <f t="shared" si="159"/>
        <v>0</v>
      </c>
      <c r="H375" s="397">
        <f t="shared" si="159"/>
        <v>0</v>
      </c>
    </row>
    <row r="376" spans="1:8" s="43" customFormat="1" ht="32.25" hidden="1" customHeight="1" x14ac:dyDescent="0.25">
      <c r="A376" s="76" t="s">
        <v>505</v>
      </c>
      <c r="B376" s="123" t="s">
        <v>478</v>
      </c>
      <c r="C376" s="155" t="s">
        <v>10</v>
      </c>
      <c r="D376" s="147" t="s">
        <v>479</v>
      </c>
      <c r="E376" s="131" t="s">
        <v>16</v>
      </c>
      <c r="F376" s="400">
        <f>SUM(прил3!H193)</f>
        <v>0</v>
      </c>
      <c r="G376" s="400">
        <f>SUM(прил3!I193)</f>
        <v>0</v>
      </c>
      <c r="H376" s="400">
        <f>SUM(прил3!J193)</f>
        <v>0</v>
      </c>
    </row>
    <row r="377" spans="1:8" s="43" customFormat="1" ht="94.5" x14ac:dyDescent="0.25">
      <c r="A377" s="151" t="s">
        <v>797</v>
      </c>
      <c r="B377" s="152" t="s">
        <v>799</v>
      </c>
      <c r="C377" s="160" t="s">
        <v>359</v>
      </c>
      <c r="D377" s="148" t="s">
        <v>360</v>
      </c>
      <c r="E377" s="164"/>
      <c r="F377" s="452">
        <f>SUM(F378)</f>
        <v>10000</v>
      </c>
      <c r="G377" s="452">
        <f t="shared" si="159"/>
        <v>10000</v>
      </c>
      <c r="H377" s="452">
        <f t="shared" si="159"/>
        <v>10000</v>
      </c>
    </row>
    <row r="378" spans="1:8" s="43" customFormat="1" ht="78.75" x14ac:dyDescent="0.25">
      <c r="A378" s="317" t="s">
        <v>798</v>
      </c>
      <c r="B378" s="318" t="s">
        <v>799</v>
      </c>
      <c r="C378" s="319" t="s">
        <v>10</v>
      </c>
      <c r="D378" s="320" t="s">
        <v>360</v>
      </c>
      <c r="E378" s="330"/>
      <c r="F378" s="398">
        <f>SUM(F379)</f>
        <v>10000</v>
      </c>
      <c r="G378" s="398">
        <f t="shared" si="159"/>
        <v>10000</v>
      </c>
      <c r="H378" s="398">
        <f t="shared" si="159"/>
        <v>10000</v>
      </c>
    </row>
    <row r="379" spans="1:8" s="43" customFormat="1" ht="31.5" customHeight="1" x14ac:dyDescent="0.25">
      <c r="A379" s="75" t="s">
        <v>138</v>
      </c>
      <c r="B379" s="122" t="s">
        <v>799</v>
      </c>
      <c r="C379" s="158" t="s">
        <v>10</v>
      </c>
      <c r="D379" s="150" t="s">
        <v>430</v>
      </c>
      <c r="E379" s="163"/>
      <c r="F379" s="397">
        <f>SUM(F380)</f>
        <v>10000</v>
      </c>
      <c r="G379" s="397">
        <f t="shared" si="159"/>
        <v>10000</v>
      </c>
      <c r="H379" s="397">
        <f t="shared" si="159"/>
        <v>10000</v>
      </c>
    </row>
    <row r="380" spans="1:8" s="43" customFormat="1" ht="32.25" customHeight="1" x14ac:dyDescent="0.25">
      <c r="A380" s="76" t="s">
        <v>505</v>
      </c>
      <c r="B380" s="123" t="s">
        <v>799</v>
      </c>
      <c r="C380" s="155" t="s">
        <v>10</v>
      </c>
      <c r="D380" s="147" t="s">
        <v>430</v>
      </c>
      <c r="E380" s="131" t="s">
        <v>16</v>
      </c>
      <c r="F380" s="400">
        <f>SUM(прил3!H197)</f>
        <v>10000</v>
      </c>
      <c r="G380" s="400">
        <f>SUM(прил3!I197)</f>
        <v>10000</v>
      </c>
      <c r="H380" s="400">
        <f>SUM(прил3!J197)</f>
        <v>10000</v>
      </c>
    </row>
    <row r="381" spans="1:8" s="43" customFormat="1" ht="47.25" x14ac:dyDescent="0.25">
      <c r="A381" s="129" t="s">
        <v>113</v>
      </c>
      <c r="B381" s="153" t="s">
        <v>196</v>
      </c>
      <c r="C381" s="244" t="s">
        <v>359</v>
      </c>
      <c r="D381" s="154" t="s">
        <v>360</v>
      </c>
      <c r="E381" s="130"/>
      <c r="F381" s="446">
        <f>SUM(F382+F389)</f>
        <v>23740438</v>
      </c>
      <c r="G381" s="446">
        <f t="shared" ref="G381:H381" si="160">SUM(G382+G389)</f>
        <v>17339136</v>
      </c>
      <c r="H381" s="446">
        <f t="shared" si="160"/>
        <v>16877204</v>
      </c>
    </row>
    <row r="382" spans="1:8" s="43" customFormat="1" ht="50.25" customHeight="1" x14ac:dyDescent="0.25">
      <c r="A382" s="151" t="s">
        <v>157</v>
      </c>
      <c r="B382" s="152" t="s">
        <v>200</v>
      </c>
      <c r="C382" s="160" t="s">
        <v>359</v>
      </c>
      <c r="D382" s="148" t="s">
        <v>360</v>
      </c>
      <c r="E382" s="157"/>
      <c r="F382" s="452">
        <f>SUM(F383+F386)</f>
        <v>10559024</v>
      </c>
      <c r="G382" s="452">
        <f t="shared" ref="G382:H382" si="161">SUM(G383+G386)</f>
        <v>5741151</v>
      </c>
      <c r="H382" s="452">
        <f t="shared" si="161"/>
        <v>5279219</v>
      </c>
    </row>
    <row r="383" spans="1:8" s="43" customFormat="1" ht="36" customHeight="1" x14ac:dyDescent="0.25">
      <c r="A383" s="317" t="s">
        <v>461</v>
      </c>
      <c r="B383" s="318" t="s">
        <v>200</v>
      </c>
      <c r="C383" s="319" t="s">
        <v>12</v>
      </c>
      <c r="D383" s="320" t="s">
        <v>360</v>
      </c>
      <c r="E383" s="327"/>
      <c r="F383" s="398">
        <f>SUM(F384)</f>
        <v>6599024</v>
      </c>
      <c r="G383" s="398">
        <f t="shared" ref="G383:H384" si="162">SUM(G384)</f>
        <v>5741151</v>
      </c>
      <c r="H383" s="398">
        <f t="shared" si="162"/>
        <v>5279219</v>
      </c>
    </row>
    <row r="384" spans="1:8" s="43" customFormat="1" ht="47.25" x14ac:dyDescent="0.25">
      <c r="A384" s="75" t="s">
        <v>463</v>
      </c>
      <c r="B384" s="122" t="s">
        <v>200</v>
      </c>
      <c r="C384" s="158" t="s">
        <v>12</v>
      </c>
      <c r="D384" s="150" t="s">
        <v>462</v>
      </c>
      <c r="E384" s="42"/>
      <c r="F384" s="397">
        <f>SUM(F385)</f>
        <v>6599024</v>
      </c>
      <c r="G384" s="397">
        <f t="shared" si="162"/>
        <v>5741151</v>
      </c>
      <c r="H384" s="397">
        <f t="shared" si="162"/>
        <v>5279219</v>
      </c>
    </row>
    <row r="385" spans="1:8" s="43" customFormat="1" ht="17.25" customHeight="1" x14ac:dyDescent="0.25">
      <c r="A385" s="76" t="s">
        <v>21</v>
      </c>
      <c r="B385" s="123" t="s">
        <v>200</v>
      </c>
      <c r="C385" s="155" t="s">
        <v>12</v>
      </c>
      <c r="D385" s="147" t="s">
        <v>462</v>
      </c>
      <c r="E385" s="60" t="s">
        <v>66</v>
      </c>
      <c r="F385" s="400">
        <f>SUM(прил3!H659)</f>
        <v>6599024</v>
      </c>
      <c r="G385" s="400">
        <f>SUM(прил3!I659)</f>
        <v>5741151</v>
      </c>
      <c r="H385" s="400">
        <f>SUM(прил3!J659)</f>
        <v>5279219</v>
      </c>
    </row>
    <row r="386" spans="1:8" s="43" customFormat="1" ht="31.5" customHeight="1" x14ac:dyDescent="0.25">
      <c r="A386" s="317" t="s">
        <v>496</v>
      </c>
      <c r="B386" s="318" t="s">
        <v>200</v>
      </c>
      <c r="C386" s="319" t="s">
        <v>20</v>
      </c>
      <c r="D386" s="320" t="s">
        <v>360</v>
      </c>
      <c r="E386" s="327"/>
      <c r="F386" s="398">
        <f>SUM(F387)</f>
        <v>3960000</v>
      </c>
      <c r="G386" s="398">
        <f t="shared" ref="G386:H387" si="163">SUM(G387)</f>
        <v>0</v>
      </c>
      <c r="H386" s="398">
        <f t="shared" si="163"/>
        <v>0</v>
      </c>
    </row>
    <row r="387" spans="1:8" s="43" customFormat="1" ht="31.5" x14ac:dyDescent="0.25">
      <c r="A387" s="75" t="s">
        <v>692</v>
      </c>
      <c r="B387" s="122" t="s">
        <v>200</v>
      </c>
      <c r="C387" s="158" t="s">
        <v>20</v>
      </c>
      <c r="D387" s="150" t="s">
        <v>497</v>
      </c>
      <c r="E387" s="42"/>
      <c r="F387" s="397">
        <f>SUM(F388)</f>
        <v>3960000</v>
      </c>
      <c r="G387" s="397">
        <f t="shared" si="163"/>
        <v>0</v>
      </c>
      <c r="H387" s="397">
        <f t="shared" si="163"/>
        <v>0</v>
      </c>
    </row>
    <row r="388" spans="1:8" s="43" customFormat="1" ht="17.25" customHeight="1" x14ac:dyDescent="0.25">
      <c r="A388" s="76" t="s">
        <v>21</v>
      </c>
      <c r="B388" s="123" t="s">
        <v>200</v>
      </c>
      <c r="C388" s="155" t="s">
        <v>20</v>
      </c>
      <c r="D388" s="147" t="s">
        <v>497</v>
      </c>
      <c r="E388" s="60" t="s">
        <v>66</v>
      </c>
      <c r="F388" s="400">
        <f>SUM(прил3!H665)</f>
        <v>3960000</v>
      </c>
      <c r="G388" s="400">
        <f>SUM(прил3!I665)</f>
        <v>0</v>
      </c>
      <c r="H388" s="400">
        <f>SUM(прил3!J665)</f>
        <v>0</v>
      </c>
    </row>
    <row r="389" spans="1:8" s="43" customFormat="1" ht="63" x14ac:dyDescent="0.25">
      <c r="A389" s="145" t="s">
        <v>114</v>
      </c>
      <c r="B389" s="152" t="s">
        <v>197</v>
      </c>
      <c r="C389" s="160" t="s">
        <v>359</v>
      </c>
      <c r="D389" s="148" t="s">
        <v>360</v>
      </c>
      <c r="E389" s="157"/>
      <c r="F389" s="452">
        <f>SUM(F390)</f>
        <v>13181414</v>
      </c>
      <c r="G389" s="452">
        <f t="shared" ref="G389:H389" si="164">SUM(G390)</f>
        <v>11597985</v>
      </c>
      <c r="H389" s="452">
        <f t="shared" si="164"/>
        <v>11597985</v>
      </c>
    </row>
    <row r="390" spans="1:8" s="43" customFormat="1" ht="65.25" customHeight="1" x14ac:dyDescent="0.25">
      <c r="A390" s="317" t="s">
        <v>381</v>
      </c>
      <c r="B390" s="318" t="s">
        <v>197</v>
      </c>
      <c r="C390" s="319" t="s">
        <v>10</v>
      </c>
      <c r="D390" s="320" t="s">
        <v>360</v>
      </c>
      <c r="E390" s="327"/>
      <c r="F390" s="398">
        <f>SUM(F397+F393+F391)</f>
        <v>13181414</v>
      </c>
      <c r="G390" s="398">
        <f t="shared" ref="G390:H390" si="165">SUM(G397+G393+G391)</f>
        <v>11597985</v>
      </c>
      <c r="H390" s="398">
        <f t="shared" si="165"/>
        <v>11597985</v>
      </c>
    </row>
    <row r="391" spans="1:8" s="43" customFormat="1" ht="31.5" x14ac:dyDescent="0.25">
      <c r="A391" s="73" t="s">
        <v>144</v>
      </c>
      <c r="B391" s="122" t="s">
        <v>197</v>
      </c>
      <c r="C391" s="158" t="s">
        <v>10</v>
      </c>
      <c r="D391" s="150" t="s">
        <v>439</v>
      </c>
      <c r="E391" s="30"/>
      <c r="F391" s="397">
        <f>SUM(F392)</f>
        <v>100710</v>
      </c>
      <c r="G391" s="397">
        <f t="shared" ref="G391:H391" si="166">SUM(G392)</f>
        <v>86633</v>
      </c>
      <c r="H391" s="397">
        <f t="shared" si="166"/>
        <v>86633</v>
      </c>
    </row>
    <row r="392" spans="1:8" s="43" customFormat="1" ht="47.25" x14ac:dyDescent="0.25">
      <c r="A392" s="156" t="s">
        <v>75</v>
      </c>
      <c r="B392" s="123" t="s">
        <v>197</v>
      </c>
      <c r="C392" s="155" t="s">
        <v>10</v>
      </c>
      <c r="D392" s="147" t="s">
        <v>439</v>
      </c>
      <c r="E392" s="53">
        <v>100</v>
      </c>
      <c r="F392" s="400">
        <f>SUM(прил3!H144)</f>
        <v>100710</v>
      </c>
      <c r="G392" s="400">
        <f>SUM(прил3!I144)</f>
        <v>86633</v>
      </c>
      <c r="H392" s="400">
        <f>SUM(прил3!J144)</f>
        <v>86633</v>
      </c>
    </row>
    <row r="393" spans="1:8" s="43" customFormat="1" ht="31.5" customHeight="1" x14ac:dyDescent="0.25">
      <c r="A393" s="75" t="s">
        <v>83</v>
      </c>
      <c r="B393" s="122" t="s">
        <v>197</v>
      </c>
      <c r="C393" s="158" t="s">
        <v>10</v>
      </c>
      <c r="D393" s="150" t="s">
        <v>391</v>
      </c>
      <c r="E393" s="42"/>
      <c r="F393" s="397">
        <f>SUM(F394:F396)</f>
        <v>10363293</v>
      </c>
      <c r="G393" s="397">
        <f t="shared" ref="G393:H393" si="167">SUM(G394:G396)</f>
        <v>9108144</v>
      </c>
      <c r="H393" s="397">
        <f t="shared" si="167"/>
        <v>9108144</v>
      </c>
    </row>
    <row r="394" spans="1:8" s="43" customFormat="1" ht="49.5" customHeight="1" x14ac:dyDescent="0.25">
      <c r="A394" s="76" t="s">
        <v>75</v>
      </c>
      <c r="B394" s="123" t="s">
        <v>197</v>
      </c>
      <c r="C394" s="155" t="s">
        <v>10</v>
      </c>
      <c r="D394" s="147" t="s">
        <v>391</v>
      </c>
      <c r="E394" s="60" t="s">
        <v>13</v>
      </c>
      <c r="F394" s="400">
        <f>SUM(прил3!H146)</f>
        <v>9724899</v>
      </c>
      <c r="G394" s="400">
        <f>SUM(прил3!I146)</f>
        <v>8493118</v>
      </c>
      <c r="H394" s="400">
        <f>SUM(прил3!J146)</f>
        <v>8493118</v>
      </c>
    </row>
    <row r="395" spans="1:8" s="43" customFormat="1" ht="33" customHeight="1" x14ac:dyDescent="0.25">
      <c r="A395" s="76" t="s">
        <v>505</v>
      </c>
      <c r="B395" s="123" t="s">
        <v>197</v>
      </c>
      <c r="C395" s="155" t="s">
        <v>10</v>
      </c>
      <c r="D395" s="147" t="s">
        <v>391</v>
      </c>
      <c r="E395" s="60" t="s">
        <v>16</v>
      </c>
      <c r="F395" s="400">
        <f>SUM(прил3!H147)</f>
        <v>637894</v>
      </c>
      <c r="G395" s="400">
        <f>SUM(прил3!I147)</f>
        <v>614026</v>
      </c>
      <c r="H395" s="400">
        <f>SUM(прил3!J147)</f>
        <v>614026</v>
      </c>
    </row>
    <row r="396" spans="1:8" s="43" customFormat="1" ht="17.25" customHeight="1" x14ac:dyDescent="0.25">
      <c r="A396" s="76" t="s">
        <v>18</v>
      </c>
      <c r="B396" s="123" t="s">
        <v>197</v>
      </c>
      <c r="C396" s="155" t="s">
        <v>10</v>
      </c>
      <c r="D396" s="147" t="s">
        <v>391</v>
      </c>
      <c r="E396" s="60" t="s">
        <v>17</v>
      </c>
      <c r="F396" s="400">
        <f>SUM(прил3!H148)</f>
        <v>500</v>
      </c>
      <c r="G396" s="400">
        <f>SUM(прил3!I148)</f>
        <v>1000</v>
      </c>
      <c r="H396" s="400">
        <f>SUM(прил3!J148)</f>
        <v>1000</v>
      </c>
    </row>
    <row r="397" spans="1:8" s="43" customFormat="1" ht="31.5" x14ac:dyDescent="0.25">
      <c r="A397" s="149" t="s">
        <v>74</v>
      </c>
      <c r="B397" s="122" t="s">
        <v>197</v>
      </c>
      <c r="C397" s="158" t="s">
        <v>10</v>
      </c>
      <c r="D397" s="150" t="s">
        <v>364</v>
      </c>
      <c r="E397" s="42"/>
      <c r="F397" s="397">
        <f>SUM(F398:F399)</f>
        <v>2717411</v>
      </c>
      <c r="G397" s="397">
        <f t="shared" ref="G397:H397" si="168">SUM(G398:G399)</f>
        <v>2403208</v>
      </c>
      <c r="H397" s="397">
        <f t="shared" si="168"/>
        <v>2403208</v>
      </c>
    </row>
    <row r="398" spans="1:8" s="43" customFormat="1" ht="47.25" x14ac:dyDescent="0.25">
      <c r="A398" s="128" t="s">
        <v>75</v>
      </c>
      <c r="B398" s="123" t="s">
        <v>197</v>
      </c>
      <c r="C398" s="155" t="s">
        <v>10</v>
      </c>
      <c r="D398" s="147" t="s">
        <v>364</v>
      </c>
      <c r="E398" s="60" t="s">
        <v>13</v>
      </c>
      <c r="F398" s="400">
        <f>SUM(прил3!H90)</f>
        <v>2715811</v>
      </c>
      <c r="G398" s="400">
        <f>SUM(прил3!I90)</f>
        <v>2402108</v>
      </c>
      <c r="H398" s="400">
        <f>SUM(прил3!J90)</f>
        <v>2402108</v>
      </c>
    </row>
    <row r="399" spans="1:8" s="43" customFormat="1" ht="18" customHeight="1" x14ac:dyDescent="0.25">
      <c r="A399" s="128" t="s">
        <v>18</v>
      </c>
      <c r="B399" s="123" t="s">
        <v>197</v>
      </c>
      <c r="C399" s="155" t="s">
        <v>10</v>
      </c>
      <c r="D399" s="147" t="s">
        <v>364</v>
      </c>
      <c r="E399" s="60" t="s">
        <v>17</v>
      </c>
      <c r="F399" s="400">
        <f>SUM(прил3!H91)</f>
        <v>1600</v>
      </c>
      <c r="G399" s="400">
        <f>SUM(прил3!I91)</f>
        <v>1100</v>
      </c>
      <c r="H399" s="400">
        <f>SUM(прил3!J91)</f>
        <v>1100</v>
      </c>
    </row>
    <row r="400" spans="1:8" s="43" customFormat="1" ht="33" customHeight="1" x14ac:dyDescent="0.25">
      <c r="A400" s="58" t="s">
        <v>125</v>
      </c>
      <c r="B400" s="153" t="s">
        <v>192</v>
      </c>
      <c r="C400" s="244" t="s">
        <v>359</v>
      </c>
      <c r="D400" s="154" t="s">
        <v>360</v>
      </c>
      <c r="E400" s="130"/>
      <c r="F400" s="446">
        <f>SUM(F401+F405)</f>
        <v>20000</v>
      </c>
      <c r="G400" s="446">
        <f t="shared" ref="G400:H400" si="169">SUM(G401+G405)</f>
        <v>35000</v>
      </c>
      <c r="H400" s="446">
        <f t="shared" si="169"/>
        <v>35000</v>
      </c>
    </row>
    <row r="401" spans="1:8" s="43" customFormat="1" ht="63" x14ac:dyDescent="0.25">
      <c r="A401" s="145" t="s">
        <v>147</v>
      </c>
      <c r="B401" s="152" t="s">
        <v>214</v>
      </c>
      <c r="C401" s="160" t="s">
        <v>359</v>
      </c>
      <c r="D401" s="148" t="s">
        <v>360</v>
      </c>
      <c r="E401" s="157"/>
      <c r="F401" s="452">
        <f>SUM(F402)</f>
        <v>10000</v>
      </c>
      <c r="G401" s="452">
        <f t="shared" ref="G401:H403" si="170">SUM(G402)</f>
        <v>25000</v>
      </c>
      <c r="H401" s="452">
        <f t="shared" si="170"/>
        <v>25000</v>
      </c>
    </row>
    <row r="402" spans="1:8" s="43" customFormat="1" ht="31.5" x14ac:dyDescent="0.25">
      <c r="A402" s="310" t="s">
        <v>443</v>
      </c>
      <c r="B402" s="318" t="s">
        <v>214</v>
      </c>
      <c r="C402" s="319" t="s">
        <v>12</v>
      </c>
      <c r="D402" s="320" t="s">
        <v>360</v>
      </c>
      <c r="E402" s="327"/>
      <c r="F402" s="398">
        <f>SUM(F403)</f>
        <v>10000</v>
      </c>
      <c r="G402" s="398">
        <f t="shared" si="170"/>
        <v>25000</v>
      </c>
      <c r="H402" s="398">
        <f t="shared" si="170"/>
        <v>25000</v>
      </c>
    </row>
    <row r="403" spans="1:8" s="43" customFormat="1" ht="31.5" x14ac:dyDescent="0.25">
      <c r="A403" s="149" t="s">
        <v>445</v>
      </c>
      <c r="B403" s="122" t="s">
        <v>214</v>
      </c>
      <c r="C403" s="158" t="s">
        <v>12</v>
      </c>
      <c r="D403" s="150" t="s">
        <v>444</v>
      </c>
      <c r="E403" s="42"/>
      <c r="F403" s="397">
        <f>SUM(F404)</f>
        <v>10000</v>
      </c>
      <c r="G403" s="397">
        <f t="shared" si="170"/>
        <v>25000</v>
      </c>
      <c r="H403" s="397">
        <f t="shared" si="170"/>
        <v>25000</v>
      </c>
    </row>
    <row r="404" spans="1:8" s="43" customFormat="1" ht="33" customHeight="1" x14ac:dyDescent="0.25">
      <c r="A404" s="128" t="s">
        <v>505</v>
      </c>
      <c r="B404" s="123" t="s">
        <v>214</v>
      </c>
      <c r="C404" s="155" t="s">
        <v>12</v>
      </c>
      <c r="D404" s="147" t="s">
        <v>444</v>
      </c>
      <c r="E404" s="60" t="s">
        <v>16</v>
      </c>
      <c r="F404" s="400">
        <f>SUM(прил3!H526)</f>
        <v>10000</v>
      </c>
      <c r="G404" s="400">
        <f>SUM(прил3!I526)</f>
        <v>25000</v>
      </c>
      <c r="H404" s="400">
        <f>SUM(прил3!J526)</f>
        <v>25000</v>
      </c>
    </row>
    <row r="405" spans="1:8" s="43" customFormat="1" ht="18" customHeight="1" x14ac:dyDescent="0.25">
      <c r="A405" s="151" t="s">
        <v>126</v>
      </c>
      <c r="B405" s="152" t="s">
        <v>193</v>
      </c>
      <c r="C405" s="160" t="s">
        <v>359</v>
      </c>
      <c r="D405" s="148" t="s">
        <v>360</v>
      </c>
      <c r="E405" s="157"/>
      <c r="F405" s="452">
        <f>SUM(F406)</f>
        <v>10000</v>
      </c>
      <c r="G405" s="452">
        <f t="shared" ref="G405:H407" si="171">SUM(G406)</f>
        <v>10000</v>
      </c>
      <c r="H405" s="452">
        <f t="shared" si="171"/>
        <v>10000</v>
      </c>
    </row>
    <row r="406" spans="1:8" s="43" customFormat="1" ht="18" customHeight="1" x14ac:dyDescent="0.25">
      <c r="A406" s="317" t="s">
        <v>407</v>
      </c>
      <c r="B406" s="318" t="s">
        <v>193</v>
      </c>
      <c r="C406" s="319" t="s">
        <v>10</v>
      </c>
      <c r="D406" s="320" t="s">
        <v>360</v>
      </c>
      <c r="E406" s="327"/>
      <c r="F406" s="398">
        <f>SUM(F407)</f>
        <v>10000</v>
      </c>
      <c r="G406" s="398">
        <f t="shared" si="171"/>
        <v>10000</v>
      </c>
      <c r="H406" s="398">
        <f t="shared" si="171"/>
        <v>10000</v>
      </c>
    </row>
    <row r="407" spans="1:8" s="43" customFormat="1" ht="18" customHeight="1" x14ac:dyDescent="0.25">
      <c r="A407" s="75" t="s">
        <v>409</v>
      </c>
      <c r="B407" s="122" t="s">
        <v>193</v>
      </c>
      <c r="C407" s="158" t="s">
        <v>10</v>
      </c>
      <c r="D407" s="150" t="s">
        <v>408</v>
      </c>
      <c r="E407" s="42"/>
      <c r="F407" s="397">
        <f>SUM(F408)</f>
        <v>10000</v>
      </c>
      <c r="G407" s="397">
        <f t="shared" si="171"/>
        <v>10000</v>
      </c>
      <c r="H407" s="397">
        <f t="shared" si="171"/>
        <v>10000</v>
      </c>
    </row>
    <row r="408" spans="1:8" s="43" customFormat="1" ht="18" customHeight="1" x14ac:dyDescent="0.25">
      <c r="A408" s="76" t="s">
        <v>18</v>
      </c>
      <c r="B408" s="123" t="s">
        <v>193</v>
      </c>
      <c r="C408" s="155" t="s">
        <v>10</v>
      </c>
      <c r="D408" s="147" t="s">
        <v>408</v>
      </c>
      <c r="E408" s="60" t="s">
        <v>17</v>
      </c>
      <c r="F408" s="400">
        <f>SUM(прил3!H245)</f>
        <v>10000</v>
      </c>
      <c r="G408" s="400">
        <f>SUM(прил3!I245)</f>
        <v>10000</v>
      </c>
      <c r="H408" s="400">
        <f>SUM(прил3!J245)</f>
        <v>10000</v>
      </c>
    </row>
    <row r="409" spans="1:8" ht="33.75" customHeight="1" x14ac:dyDescent="0.25">
      <c r="A409" s="58" t="s">
        <v>107</v>
      </c>
      <c r="B409" s="135" t="s">
        <v>174</v>
      </c>
      <c r="C409" s="242" t="s">
        <v>359</v>
      </c>
      <c r="D409" s="136" t="s">
        <v>360</v>
      </c>
      <c r="E409" s="16"/>
      <c r="F409" s="446">
        <f>SUM(F414+F410)</f>
        <v>421700</v>
      </c>
      <c r="G409" s="446">
        <f t="shared" ref="G409:H409" si="172">SUM(G414+G410)</f>
        <v>334700</v>
      </c>
      <c r="H409" s="446">
        <f t="shared" si="172"/>
        <v>334700</v>
      </c>
    </row>
    <row r="410" spans="1:8" s="492" customFormat="1" ht="51.75" customHeight="1" x14ac:dyDescent="0.25">
      <c r="A410" s="141" t="s">
        <v>630</v>
      </c>
      <c r="B410" s="142" t="s">
        <v>633</v>
      </c>
      <c r="C410" s="243" t="s">
        <v>359</v>
      </c>
      <c r="D410" s="143" t="s">
        <v>360</v>
      </c>
      <c r="E410" s="166"/>
      <c r="F410" s="452">
        <f>SUM(F411)</f>
        <v>87000</v>
      </c>
      <c r="G410" s="452">
        <f t="shared" ref="G410:H412" si="173">SUM(G411)</f>
        <v>0</v>
      </c>
      <c r="H410" s="452">
        <f t="shared" si="173"/>
        <v>0</v>
      </c>
    </row>
    <row r="411" spans="1:8" s="492" customFormat="1" ht="33.75" customHeight="1" x14ac:dyDescent="0.25">
      <c r="A411" s="304" t="s">
        <v>631</v>
      </c>
      <c r="B411" s="305" t="s">
        <v>633</v>
      </c>
      <c r="C411" s="306" t="s">
        <v>10</v>
      </c>
      <c r="D411" s="307" t="s">
        <v>360</v>
      </c>
      <c r="E411" s="333"/>
      <c r="F411" s="398">
        <f>SUM(F412)</f>
        <v>87000</v>
      </c>
      <c r="G411" s="398">
        <f t="shared" si="173"/>
        <v>0</v>
      </c>
      <c r="H411" s="398">
        <f t="shared" si="173"/>
        <v>0</v>
      </c>
    </row>
    <row r="412" spans="1:8" s="492" customFormat="1" ht="18" customHeight="1" x14ac:dyDescent="0.25">
      <c r="A412" s="27" t="s">
        <v>632</v>
      </c>
      <c r="B412" s="116" t="s">
        <v>633</v>
      </c>
      <c r="C412" s="204" t="s">
        <v>10</v>
      </c>
      <c r="D412" s="115" t="s">
        <v>634</v>
      </c>
      <c r="E412" s="28"/>
      <c r="F412" s="397">
        <f>SUM(F413)</f>
        <v>87000</v>
      </c>
      <c r="G412" s="397">
        <f t="shared" si="173"/>
        <v>0</v>
      </c>
      <c r="H412" s="397">
        <f t="shared" si="173"/>
        <v>0</v>
      </c>
    </row>
    <row r="413" spans="1:8" s="492" customFormat="1" ht="33.75" customHeight="1" x14ac:dyDescent="0.25">
      <c r="A413" s="128" t="s">
        <v>505</v>
      </c>
      <c r="B413" s="124" t="s">
        <v>633</v>
      </c>
      <c r="C413" s="205" t="s">
        <v>10</v>
      </c>
      <c r="D413" s="121" t="s">
        <v>634</v>
      </c>
      <c r="E413" s="44" t="s">
        <v>16</v>
      </c>
      <c r="F413" s="400">
        <f>SUM(прил3!H394)</f>
        <v>87000</v>
      </c>
      <c r="G413" s="400">
        <f>SUM(прил3!I394)</f>
        <v>0</v>
      </c>
      <c r="H413" s="400">
        <f>SUM(прил3!J394)</f>
        <v>0</v>
      </c>
    </row>
    <row r="414" spans="1:8" s="43" customFormat="1" ht="51" customHeight="1" x14ac:dyDescent="0.25">
      <c r="A414" s="151" t="s">
        <v>108</v>
      </c>
      <c r="B414" s="142" t="s">
        <v>175</v>
      </c>
      <c r="C414" s="243" t="s">
        <v>359</v>
      </c>
      <c r="D414" s="143" t="s">
        <v>360</v>
      </c>
      <c r="E414" s="166"/>
      <c r="F414" s="452">
        <f>SUM(F415)</f>
        <v>334700</v>
      </c>
      <c r="G414" s="452">
        <f t="shared" ref="G414:H416" si="174">SUM(G415)</f>
        <v>334700</v>
      </c>
      <c r="H414" s="452">
        <f t="shared" si="174"/>
        <v>334700</v>
      </c>
    </row>
    <row r="415" spans="1:8" s="43" customFormat="1" ht="51" customHeight="1" x14ac:dyDescent="0.25">
      <c r="A415" s="317" t="s">
        <v>377</v>
      </c>
      <c r="B415" s="305" t="s">
        <v>175</v>
      </c>
      <c r="C415" s="306" t="s">
        <v>12</v>
      </c>
      <c r="D415" s="307" t="s">
        <v>360</v>
      </c>
      <c r="E415" s="333"/>
      <c r="F415" s="398">
        <f>SUM(F416)</f>
        <v>334700</v>
      </c>
      <c r="G415" s="398">
        <f t="shared" si="174"/>
        <v>334700</v>
      </c>
      <c r="H415" s="398">
        <f t="shared" si="174"/>
        <v>334700</v>
      </c>
    </row>
    <row r="416" spans="1:8" s="43" customFormat="1" ht="32.25" customHeight="1" x14ac:dyDescent="0.25">
      <c r="A416" s="75" t="s">
        <v>77</v>
      </c>
      <c r="B416" s="116" t="s">
        <v>175</v>
      </c>
      <c r="C416" s="204" t="s">
        <v>12</v>
      </c>
      <c r="D416" s="115" t="s">
        <v>378</v>
      </c>
      <c r="E416" s="28"/>
      <c r="F416" s="397">
        <f>SUM(F417)</f>
        <v>334700</v>
      </c>
      <c r="G416" s="397">
        <f t="shared" si="174"/>
        <v>334700</v>
      </c>
      <c r="H416" s="397">
        <f t="shared" si="174"/>
        <v>334700</v>
      </c>
    </row>
    <row r="417" spans="1:8" s="43" customFormat="1" ht="47.25" x14ac:dyDescent="0.25">
      <c r="A417" s="76" t="s">
        <v>75</v>
      </c>
      <c r="B417" s="124" t="s">
        <v>175</v>
      </c>
      <c r="C417" s="205" t="s">
        <v>12</v>
      </c>
      <c r="D417" s="121" t="s">
        <v>378</v>
      </c>
      <c r="E417" s="44" t="s">
        <v>13</v>
      </c>
      <c r="F417" s="400">
        <f>SUM(прил3!H64)</f>
        <v>334700</v>
      </c>
      <c r="G417" s="400">
        <f>SUM(прил3!I64)</f>
        <v>334700</v>
      </c>
      <c r="H417" s="400">
        <f>SUM(прил3!J64)</f>
        <v>334700</v>
      </c>
    </row>
    <row r="418" spans="1:8" s="43" customFormat="1" ht="27" customHeight="1" x14ac:dyDescent="0.25">
      <c r="A418" s="443" t="s">
        <v>580</v>
      </c>
      <c r="B418" s="439"/>
      <c r="C418" s="440"/>
      <c r="D418" s="441"/>
      <c r="E418" s="442"/>
      <c r="F418" s="450">
        <f>SUM(F419+F423+F428+F445+F465+F469+F436)</f>
        <v>30579312</v>
      </c>
      <c r="G418" s="450">
        <f>SUM(G419+G423+G428+G445+G465+G469+G436)</f>
        <v>23637292</v>
      </c>
      <c r="H418" s="450">
        <f>SUM(H419+H423+H428+H445+H465+H469+H436)</f>
        <v>23663292</v>
      </c>
    </row>
    <row r="419" spans="1:8" s="43" customFormat="1" ht="16.5" customHeight="1" x14ac:dyDescent="0.25">
      <c r="A419" s="74" t="s">
        <v>96</v>
      </c>
      <c r="B419" s="153" t="s">
        <v>361</v>
      </c>
      <c r="C419" s="244" t="s">
        <v>359</v>
      </c>
      <c r="D419" s="154" t="s">
        <v>360</v>
      </c>
      <c r="E419" s="130"/>
      <c r="F419" s="446">
        <f>SUM(F420)</f>
        <v>1577774</v>
      </c>
      <c r="G419" s="446">
        <f t="shared" ref="G419:H421" si="175">SUM(G420)</f>
        <v>1395526</v>
      </c>
      <c r="H419" s="446">
        <f t="shared" si="175"/>
        <v>1395526</v>
      </c>
    </row>
    <row r="420" spans="1:8" s="43" customFormat="1" ht="17.25" customHeight="1" x14ac:dyDescent="0.25">
      <c r="A420" s="151" t="s">
        <v>97</v>
      </c>
      <c r="B420" s="152" t="s">
        <v>169</v>
      </c>
      <c r="C420" s="160" t="s">
        <v>359</v>
      </c>
      <c r="D420" s="148" t="s">
        <v>360</v>
      </c>
      <c r="E420" s="157"/>
      <c r="F420" s="452">
        <f>SUM(F421)</f>
        <v>1577774</v>
      </c>
      <c r="G420" s="452">
        <f t="shared" si="175"/>
        <v>1395526</v>
      </c>
      <c r="H420" s="452">
        <f t="shared" si="175"/>
        <v>1395526</v>
      </c>
    </row>
    <row r="421" spans="1:8" s="43" customFormat="1" ht="31.5" x14ac:dyDescent="0.25">
      <c r="A421" s="75" t="s">
        <v>74</v>
      </c>
      <c r="B421" s="122" t="s">
        <v>169</v>
      </c>
      <c r="C421" s="158" t="s">
        <v>359</v>
      </c>
      <c r="D421" s="150" t="s">
        <v>364</v>
      </c>
      <c r="E421" s="42"/>
      <c r="F421" s="397">
        <f>SUM(F422)</f>
        <v>1577774</v>
      </c>
      <c r="G421" s="397">
        <f t="shared" si="175"/>
        <v>1395526</v>
      </c>
      <c r="H421" s="397">
        <f t="shared" si="175"/>
        <v>1395526</v>
      </c>
    </row>
    <row r="422" spans="1:8" s="43" customFormat="1" ht="47.25" x14ac:dyDescent="0.25">
      <c r="A422" s="76" t="s">
        <v>75</v>
      </c>
      <c r="B422" s="123" t="s">
        <v>169</v>
      </c>
      <c r="C422" s="155" t="s">
        <v>359</v>
      </c>
      <c r="D422" s="147" t="s">
        <v>364</v>
      </c>
      <c r="E422" s="60" t="s">
        <v>13</v>
      </c>
      <c r="F422" s="400">
        <f>SUM(прил3!H21)</f>
        <v>1577774</v>
      </c>
      <c r="G422" s="400">
        <f>SUM(прил3!I21)</f>
        <v>1395526</v>
      </c>
      <c r="H422" s="400">
        <f>SUM(прил3!J21)</f>
        <v>1395526</v>
      </c>
    </row>
    <row r="423" spans="1:8" s="43" customFormat="1" ht="16.5" customHeight="1" x14ac:dyDescent="0.25">
      <c r="A423" s="74" t="s">
        <v>111</v>
      </c>
      <c r="B423" s="153" t="s">
        <v>176</v>
      </c>
      <c r="C423" s="244" t="s">
        <v>359</v>
      </c>
      <c r="D423" s="154" t="s">
        <v>360</v>
      </c>
      <c r="E423" s="130"/>
      <c r="F423" s="446">
        <f>SUM(F424)</f>
        <v>12743165</v>
      </c>
      <c r="G423" s="446">
        <f t="shared" ref="G423:H424" si="176">SUM(G424)</f>
        <v>11283479</v>
      </c>
      <c r="H423" s="446">
        <f t="shared" si="176"/>
        <v>11283479</v>
      </c>
    </row>
    <row r="424" spans="1:8" s="43" customFormat="1" ht="15.75" customHeight="1" x14ac:dyDescent="0.25">
      <c r="A424" s="151" t="s">
        <v>112</v>
      </c>
      <c r="B424" s="152" t="s">
        <v>177</v>
      </c>
      <c r="C424" s="160" t="s">
        <v>359</v>
      </c>
      <c r="D424" s="148" t="s">
        <v>360</v>
      </c>
      <c r="E424" s="157"/>
      <c r="F424" s="452">
        <f>SUM(F425)</f>
        <v>12743165</v>
      </c>
      <c r="G424" s="452">
        <f t="shared" si="176"/>
        <v>11283479</v>
      </c>
      <c r="H424" s="452">
        <f t="shared" si="176"/>
        <v>11283479</v>
      </c>
    </row>
    <row r="425" spans="1:8" s="43" customFormat="1" ht="31.5" x14ac:dyDescent="0.25">
      <c r="A425" s="75" t="s">
        <v>74</v>
      </c>
      <c r="B425" s="122" t="s">
        <v>177</v>
      </c>
      <c r="C425" s="158" t="s">
        <v>359</v>
      </c>
      <c r="D425" s="150" t="s">
        <v>364</v>
      </c>
      <c r="E425" s="42"/>
      <c r="F425" s="397">
        <f>SUM(F426:F427)</f>
        <v>12743165</v>
      </c>
      <c r="G425" s="397">
        <f t="shared" ref="G425:H425" si="177">SUM(G426:G427)</f>
        <v>11283479</v>
      </c>
      <c r="H425" s="397">
        <f t="shared" si="177"/>
        <v>11283479</v>
      </c>
    </row>
    <row r="426" spans="1:8" s="43" customFormat="1" ht="47.25" x14ac:dyDescent="0.25">
      <c r="A426" s="76" t="s">
        <v>75</v>
      </c>
      <c r="B426" s="123" t="s">
        <v>177</v>
      </c>
      <c r="C426" s="155" t="s">
        <v>359</v>
      </c>
      <c r="D426" s="147" t="s">
        <v>364</v>
      </c>
      <c r="E426" s="60" t="s">
        <v>13</v>
      </c>
      <c r="F426" s="400">
        <f>SUM(прил3!H68)</f>
        <v>12735121</v>
      </c>
      <c r="G426" s="400">
        <f>SUM(прил3!I68)</f>
        <v>11272935</v>
      </c>
      <c r="H426" s="400">
        <f>SUM(прил3!J68)</f>
        <v>11272935</v>
      </c>
    </row>
    <row r="427" spans="1:8" s="43" customFormat="1" ht="16.5" customHeight="1" x14ac:dyDescent="0.25">
      <c r="A427" s="76" t="s">
        <v>18</v>
      </c>
      <c r="B427" s="123" t="s">
        <v>177</v>
      </c>
      <c r="C427" s="155" t="s">
        <v>359</v>
      </c>
      <c r="D427" s="147" t="s">
        <v>364</v>
      </c>
      <c r="E427" s="60" t="s">
        <v>17</v>
      </c>
      <c r="F427" s="400">
        <f>SUM(прил3!H69)</f>
        <v>8044</v>
      </c>
      <c r="G427" s="400">
        <f>SUM(прил3!I69)</f>
        <v>10544</v>
      </c>
      <c r="H427" s="400">
        <f>SUM(прил3!J69)</f>
        <v>10544</v>
      </c>
    </row>
    <row r="428" spans="1:8" s="43" customFormat="1" ht="31.5" x14ac:dyDescent="0.25">
      <c r="A428" s="74" t="s">
        <v>101</v>
      </c>
      <c r="B428" s="153" t="s">
        <v>201</v>
      </c>
      <c r="C428" s="244" t="s">
        <v>359</v>
      </c>
      <c r="D428" s="154" t="s">
        <v>360</v>
      </c>
      <c r="E428" s="130"/>
      <c r="F428" s="446">
        <f>SUM(F429+F432)</f>
        <v>1084291</v>
      </c>
      <c r="G428" s="446">
        <f t="shared" ref="G428:H428" si="178">SUM(G429+G432)</f>
        <v>506504</v>
      </c>
      <c r="H428" s="446">
        <f t="shared" si="178"/>
        <v>506504</v>
      </c>
    </row>
    <row r="429" spans="1:8" s="43" customFormat="1" ht="16.5" customHeight="1" x14ac:dyDescent="0.25">
      <c r="A429" s="151" t="s">
        <v>102</v>
      </c>
      <c r="B429" s="152" t="s">
        <v>202</v>
      </c>
      <c r="C429" s="160" t="s">
        <v>359</v>
      </c>
      <c r="D429" s="148" t="s">
        <v>360</v>
      </c>
      <c r="E429" s="157"/>
      <c r="F429" s="452">
        <f>SUM(F430)</f>
        <v>604308</v>
      </c>
      <c r="G429" s="452">
        <f t="shared" ref="G429:H430" si="179">SUM(G430)</f>
        <v>506504</v>
      </c>
      <c r="H429" s="452">
        <f t="shared" si="179"/>
        <v>506504</v>
      </c>
    </row>
    <row r="430" spans="1:8" s="43" customFormat="1" ht="31.5" x14ac:dyDescent="0.25">
      <c r="A430" s="75" t="s">
        <v>74</v>
      </c>
      <c r="B430" s="122" t="s">
        <v>202</v>
      </c>
      <c r="C430" s="158" t="s">
        <v>359</v>
      </c>
      <c r="D430" s="150" t="s">
        <v>364</v>
      </c>
      <c r="E430" s="42"/>
      <c r="F430" s="397">
        <f>SUM(F431)</f>
        <v>604308</v>
      </c>
      <c r="G430" s="397">
        <f t="shared" si="179"/>
        <v>506504</v>
      </c>
      <c r="H430" s="397">
        <f t="shared" si="179"/>
        <v>506504</v>
      </c>
    </row>
    <row r="431" spans="1:8" s="43" customFormat="1" ht="47.25" x14ac:dyDescent="0.25">
      <c r="A431" s="76" t="s">
        <v>75</v>
      </c>
      <c r="B431" s="123" t="s">
        <v>202</v>
      </c>
      <c r="C431" s="155" t="s">
        <v>359</v>
      </c>
      <c r="D431" s="147" t="s">
        <v>364</v>
      </c>
      <c r="E431" s="60" t="s">
        <v>13</v>
      </c>
      <c r="F431" s="400">
        <f>SUM(прил3!H95)</f>
        <v>604308</v>
      </c>
      <c r="G431" s="400">
        <f>SUM(прил3!I95)</f>
        <v>506504</v>
      </c>
      <c r="H431" s="400">
        <f>SUM(прил3!J95)</f>
        <v>506504</v>
      </c>
    </row>
    <row r="432" spans="1:8" s="43" customFormat="1" ht="21" customHeight="1" x14ac:dyDescent="0.25">
      <c r="A432" s="151" t="s">
        <v>615</v>
      </c>
      <c r="B432" s="152" t="s">
        <v>613</v>
      </c>
      <c r="C432" s="160" t="s">
        <v>359</v>
      </c>
      <c r="D432" s="148" t="s">
        <v>360</v>
      </c>
      <c r="E432" s="157"/>
      <c r="F432" s="452">
        <f>SUM(F433)</f>
        <v>479983</v>
      </c>
      <c r="G432" s="452">
        <f t="shared" ref="G432:H432" si="180">SUM(G433)</f>
        <v>0</v>
      </c>
      <c r="H432" s="452">
        <f t="shared" si="180"/>
        <v>0</v>
      </c>
    </row>
    <row r="433" spans="1:8" s="43" customFormat="1" ht="31.5" x14ac:dyDescent="0.25">
      <c r="A433" s="75" t="s">
        <v>616</v>
      </c>
      <c r="B433" s="122" t="s">
        <v>613</v>
      </c>
      <c r="C433" s="158" t="s">
        <v>359</v>
      </c>
      <c r="D433" s="150" t="s">
        <v>614</v>
      </c>
      <c r="E433" s="42"/>
      <c r="F433" s="397">
        <f>SUM(F434:F435)</f>
        <v>479983</v>
      </c>
      <c r="G433" s="397">
        <f t="shared" ref="G433:H433" si="181">SUM(G434:G435)</f>
        <v>0</v>
      </c>
      <c r="H433" s="397">
        <f t="shared" si="181"/>
        <v>0</v>
      </c>
    </row>
    <row r="434" spans="1:8" s="43" customFormat="1" ht="47.25" x14ac:dyDescent="0.25">
      <c r="A434" s="76" t="s">
        <v>75</v>
      </c>
      <c r="B434" s="123" t="s">
        <v>613</v>
      </c>
      <c r="C434" s="155" t="s">
        <v>359</v>
      </c>
      <c r="D434" s="147" t="s">
        <v>614</v>
      </c>
      <c r="E434" s="60" t="s">
        <v>13</v>
      </c>
      <c r="F434" s="400">
        <f>SUM(прил3!H98)</f>
        <v>454983</v>
      </c>
      <c r="G434" s="400">
        <f>SUM(прил3!I98)</f>
        <v>0</v>
      </c>
      <c r="H434" s="400">
        <f>SUM(прил3!J98)</f>
        <v>0</v>
      </c>
    </row>
    <row r="435" spans="1:8" s="43" customFormat="1" ht="31.5" x14ac:dyDescent="0.25">
      <c r="A435" s="128" t="s">
        <v>505</v>
      </c>
      <c r="B435" s="123" t="s">
        <v>613</v>
      </c>
      <c r="C435" s="155" t="s">
        <v>359</v>
      </c>
      <c r="D435" s="147" t="s">
        <v>614</v>
      </c>
      <c r="E435" s="60" t="s">
        <v>16</v>
      </c>
      <c r="F435" s="400">
        <f>SUM(прил3!H99)</f>
        <v>25000</v>
      </c>
      <c r="G435" s="400">
        <f>SUM(прил3!I99)</f>
        <v>0</v>
      </c>
      <c r="H435" s="400">
        <f>SUM(прил3!J99)</f>
        <v>0</v>
      </c>
    </row>
    <row r="436" spans="1:8" s="43" customFormat="1" ht="31.5" x14ac:dyDescent="0.25">
      <c r="A436" s="74" t="s">
        <v>24</v>
      </c>
      <c r="B436" s="153" t="s">
        <v>181</v>
      </c>
      <c r="C436" s="244" t="s">
        <v>359</v>
      </c>
      <c r="D436" s="154" t="s">
        <v>360</v>
      </c>
      <c r="E436" s="130"/>
      <c r="F436" s="446">
        <f>SUM(F437)</f>
        <v>3046688</v>
      </c>
      <c r="G436" s="446">
        <f t="shared" ref="G436:H436" si="182">SUM(G437)</f>
        <v>46687</v>
      </c>
      <c r="H436" s="446">
        <f t="shared" si="182"/>
        <v>46687</v>
      </c>
    </row>
    <row r="437" spans="1:8" s="43" customFormat="1" ht="16.5" customHeight="1" x14ac:dyDescent="0.25">
      <c r="A437" s="151" t="s">
        <v>82</v>
      </c>
      <c r="B437" s="152" t="s">
        <v>182</v>
      </c>
      <c r="C437" s="160" t="s">
        <v>359</v>
      </c>
      <c r="D437" s="148" t="s">
        <v>360</v>
      </c>
      <c r="E437" s="157"/>
      <c r="F437" s="452">
        <f>SUM(F440+F443+F438)</f>
        <v>3046688</v>
      </c>
      <c r="G437" s="452">
        <f t="shared" ref="G437:H437" si="183">SUM(G440+G443+G438)</f>
        <v>46687</v>
      </c>
      <c r="H437" s="452">
        <f t="shared" si="183"/>
        <v>46687</v>
      </c>
    </row>
    <row r="438" spans="1:8" s="43" customFormat="1" ht="16.5" hidden="1" customHeight="1" x14ac:dyDescent="0.25">
      <c r="A438" s="75" t="s">
        <v>93</v>
      </c>
      <c r="B438" s="122" t="s">
        <v>182</v>
      </c>
      <c r="C438" s="158" t="s">
        <v>359</v>
      </c>
      <c r="D438" s="150" t="s">
        <v>382</v>
      </c>
      <c r="E438" s="42"/>
      <c r="F438" s="397">
        <f>SUM(F439:F439)</f>
        <v>0</v>
      </c>
      <c r="G438" s="397">
        <f t="shared" ref="G438:H438" si="184">SUM(G439:G439)</f>
        <v>0</v>
      </c>
      <c r="H438" s="397">
        <f t="shared" si="184"/>
        <v>0</v>
      </c>
    </row>
    <row r="439" spans="1:8" s="43" customFormat="1" ht="31.5" hidden="1" x14ac:dyDescent="0.25">
      <c r="A439" s="76" t="s">
        <v>505</v>
      </c>
      <c r="B439" s="123" t="s">
        <v>182</v>
      </c>
      <c r="C439" s="155" t="s">
        <v>359</v>
      </c>
      <c r="D439" s="147" t="s">
        <v>382</v>
      </c>
      <c r="E439" s="60" t="s">
        <v>16</v>
      </c>
      <c r="F439" s="400">
        <f>SUM(прил3!H152)</f>
        <v>0</v>
      </c>
      <c r="G439" s="400">
        <f>SUM(прил3!I152)</f>
        <v>0</v>
      </c>
      <c r="H439" s="400">
        <f>SUM(прил3!J152)</f>
        <v>0</v>
      </c>
    </row>
    <row r="440" spans="1:8" s="43" customFormat="1" ht="16.5" customHeight="1" x14ac:dyDescent="0.25">
      <c r="A440" s="75" t="s">
        <v>94</v>
      </c>
      <c r="B440" s="122" t="s">
        <v>182</v>
      </c>
      <c r="C440" s="158" t="s">
        <v>359</v>
      </c>
      <c r="D440" s="150" t="s">
        <v>388</v>
      </c>
      <c r="E440" s="42"/>
      <c r="F440" s="397">
        <f>SUM(F441:F442)</f>
        <v>3046688</v>
      </c>
      <c r="G440" s="397">
        <f t="shared" ref="G440:H440" si="185">SUM(G441:G442)</f>
        <v>46687</v>
      </c>
      <c r="H440" s="397">
        <f t="shared" si="185"/>
        <v>46687</v>
      </c>
    </row>
    <row r="441" spans="1:8" s="43" customFormat="1" ht="33" customHeight="1" x14ac:dyDescent="0.25">
      <c r="A441" s="76" t="s">
        <v>505</v>
      </c>
      <c r="B441" s="123" t="s">
        <v>182</v>
      </c>
      <c r="C441" s="155" t="s">
        <v>359</v>
      </c>
      <c r="D441" s="147" t="s">
        <v>388</v>
      </c>
      <c r="E441" s="60" t="s">
        <v>16</v>
      </c>
      <c r="F441" s="400">
        <f>SUM(прил3!H154)</f>
        <v>3000000</v>
      </c>
      <c r="G441" s="400">
        <f>SUM(прил3!I154)</f>
        <v>0</v>
      </c>
      <c r="H441" s="400">
        <f>SUM(прил3!J154)</f>
        <v>0</v>
      </c>
    </row>
    <row r="442" spans="1:8" s="43" customFormat="1" ht="18.75" customHeight="1" x14ac:dyDescent="0.25">
      <c r="A442" s="76" t="s">
        <v>18</v>
      </c>
      <c r="B442" s="123" t="s">
        <v>182</v>
      </c>
      <c r="C442" s="155" t="s">
        <v>359</v>
      </c>
      <c r="D442" s="147" t="s">
        <v>388</v>
      </c>
      <c r="E442" s="60" t="s">
        <v>17</v>
      </c>
      <c r="F442" s="400">
        <f>SUM(прил3!H155)</f>
        <v>46688</v>
      </c>
      <c r="G442" s="400">
        <f>SUM(прил3!I155)</f>
        <v>46687</v>
      </c>
      <c r="H442" s="400">
        <f>SUM(прил3!J155)</f>
        <v>46687</v>
      </c>
    </row>
    <row r="443" spans="1:8" s="43" customFormat="1" ht="31.5" hidden="1" customHeight="1" x14ac:dyDescent="0.25">
      <c r="A443" s="75" t="s">
        <v>622</v>
      </c>
      <c r="B443" s="122" t="s">
        <v>182</v>
      </c>
      <c r="C443" s="158" t="s">
        <v>359</v>
      </c>
      <c r="D443" s="150" t="s">
        <v>621</v>
      </c>
      <c r="E443" s="42"/>
      <c r="F443" s="397">
        <f>SUM(F444)</f>
        <v>0</v>
      </c>
      <c r="G443" s="397">
        <f t="shared" ref="G443:H443" si="186">SUM(G444)</f>
        <v>0</v>
      </c>
      <c r="H443" s="397">
        <f t="shared" si="186"/>
        <v>0</v>
      </c>
    </row>
    <row r="444" spans="1:8" s="43" customFormat="1" ht="33" hidden="1" customHeight="1" x14ac:dyDescent="0.25">
      <c r="A444" s="76" t="s">
        <v>505</v>
      </c>
      <c r="B444" s="123" t="s">
        <v>182</v>
      </c>
      <c r="C444" s="155" t="s">
        <v>359</v>
      </c>
      <c r="D444" s="147" t="s">
        <v>621</v>
      </c>
      <c r="E444" s="60" t="s">
        <v>16</v>
      </c>
      <c r="F444" s="400">
        <f>SUM(прил3!H157)</f>
        <v>0</v>
      </c>
      <c r="G444" s="400">
        <f>SUM(прил3!I157)</f>
        <v>0</v>
      </c>
      <c r="H444" s="400">
        <f>SUM(прил3!J157)</f>
        <v>0</v>
      </c>
    </row>
    <row r="445" spans="1:8" s="43" customFormat="1" ht="16.5" customHeight="1" x14ac:dyDescent="0.25">
      <c r="A445" s="74" t="s">
        <v>164</v>
      </c>
      <c r="B445" s="153" t="s">
        <v>183</v>
      </c>
      <c r="C445" s="244" t="s">
        <v>359</v>
      </c>
      <c r="D445" s="154" t="s">
        <v>360</v>
      </c>
      <c r="E445" s="130"/>
      <c r="F445" s="446">
        <f>SUM(F446+F462)</f>
        <v>1154509</v>
      </c>
      <c r="G445" s="446">
        <f t="shared" ref="G445:H445" si="187">SUM(G446+G462)</f>
        <v>937053</v>
      </c>
      <c r="H445" s="446">
        <f t="shared" si="187"/>
        <v>963053</v>
      </c>
    </row>
    <row r="446" spans="1:8" s="43" customFormat="1" ht="16.5" customHeight="1" x14ac:dyDescent="0.25">
      <c r="A446" s="151" t="s">
        <v>163</v>
      </c>
      <c r="B446" s="152" t="s">
        <v>184</v>
      </c>
      <c r="C446" s="160" t="s">
        <v>359</v>
      </c>
      <c r="D446" s="148" t="s">
        <v>360</v>
      </c>
      <c r="E446" s="157"/>
      <c r="F446" s="452">
        <f>SUM(F447+F449+F451+F460+F458+F455+F453)</f>
        <v>954509</v>
      </c>
      <c r="G446" s="452">
        <f t="shared" ref="G446:H446" si="188">SUM(G447+G449+G451+G460+G458+G455+G453)</f>
        <v>937053</v>
      </c>
      <c r="H446" s="452">
        <f t="shared" si="188"/>
        <v>963053</v>
      </c>
    </row>
    <row r="447" spans="1:8" s="43" customFormat="1" ht="31.5" customHeight="1" x14ac:dyDescent="0.25">
      <c r="A447" s="75" t="s">
        <v>590</v>
      </c>
      <c r="B447" s="122" t="s">
        <v>184</v>
      </c>
      <c r="C447" s="158" t="s">
        <v>359</v>
      </c>
      <c r="D447" s="150" t="s">
        <v>507</v>
      </c>
      <c r="E447" s="42"/>
      <c r="F447" s="397">
        <f>SUM(F448)</f>
        <v>145583</v>
      </c>
      <c r="G447" s="397">
        <f t="shared" ref="G447:H447" si="189">SUM(G448)</f>
        <v>145583</v>
      </c>
      <c r="H447" s="397">
        <f t="shared" si="189"/>
        <v>145583</v>
      </c>
    </row>
    <row r="448" spans="1:8" s="43" customFormat="1" ht="31.5" customHeight="1" x14ac:dyDescent="0.25">
      <c r="A448" s="76" t="s">
        <v>505</v>
      </c>
      <c r="B448" s="123" t="s">
        <v>184</v>
      </c>
      <c r="C448" s="155" t="s">
        <v>359</v>
      </c>
      <c r="D448" s="147" t="s">
        <v>507</v>
      </c>
      <c r="E448" s="60" t="s">
        <v>16</v>
      </c>
      <c r="F448" s="400">
        <f>SUM(прил3!H547)</f>
        <v>145583</v>
      </c>
      <c r="G448" s="400">
        <f>SUM(прил3!I547)</f>
        <v>145583</v>
      </c>
      <c r="H448" s="400">
        <f>SUM(прил3!J547)</f>
        <v>145583</v>
      </c>
    </row>
    <row r="449" spans="1:8" s="43" customFormat="1" ht="48.75" customHeight="1" x14ac:dyDescent="0.25">
      <c r="A449" s="75" t="s">
        <v>600</v>
      </c>
      <c r="B449" s="122" t="s">
        <v>184</v>
      </c>
      <c r="C449" s="158" t="s">
        <v>359</v>
      </c>
      <c r="D449" s="150" t="s">
        <v>508</v>
      </c>
      <c r="E449" s="42"/>
      <c r="F449" s="397">
        <f>SUM(F450)</f>
        <v>33470</v>
      </c>
      <c r="G449" s="397">
        <f t="shared" ref="G449:H449" si="190">SUM(G450)</f>
        <v>33470</v>
      </c>
      <c r="H449" s="397">
        <f t="shared" si="190"/>
        <v>33470</v>
      </c>
    </row>
    <row r="450" spans="1:8" s="43" customFormat="1" ht="51" customHeight="1" x14ac:dyDescent="0.25">
      <c r="A450" s="76" t="s">
        <v>75</v>
      </c>
      <c r="B450" s="123" t="s">
        <v>184</v>
      </c>
      <c r="C450" s="155" t="s">
        <v>359</v>
      </c>
      <c r="D450" s="147" t="s">
        <v>508</v>
      </c>
      <c r="E450" s="60" t="s">
        <v>13</v>
      </c>
      <c r="F450" s="400">
        <f>SUM(прил3!H161)</f>
        <v>33470</v>
      </c>
      <c r="G450" s="400">
        <f>SUM(прил3!I161)</f>
        <v>33470</v>
      </c>
      <c r="H450" s="400">
        <f>SUM(прил3!J161)</f>
        <v>33470</v>
      </c>
    </row>
    <row r="451" spans="1:8" s="43" customFormat="1" ht="47.25" hidden="1" x14ac:dyDescent="0.25">
      <c r="A451" s="75" t="s">
        <v>563</v>
      </c>
      <c r="B451" s="122" t="s">
        <v>184</v>
      </c>
      <c r="C451" s="158" t="s">
        <v>359</v>
      </c>
      <c r="D451" s="150" t="s">
        <v>564</v>
      </c>
      <c r="E451" s="42"/>
      <c r="F451" s="397">
        <f>SUM(F452)</f>
        <v>0</v>
      </c>
      <c r="G451" s="397">
        <f t="shared" ref="G451:H451" si="191">SUM(G452)</f>
        <v>0</v>
      </c>
      <c r="H451" s="397">
        <f t="shared" si="191"/>
        <v>0</v>
      </c>
    </row>
    <row r="452" spans="1:8" s="43" customFormat="1" ht="33" hidden="1" customHeight="1" x14ac:dyDescent="0.25">
      <c r="A452" s="76" t="s">
        <v>505</v>
      </c>
      <c r="B452" s="123" t="s">
        <v>184</v>
      </c>
      <c r="C452" s="155" t="s">
        <v>359</v>
      </c>
      <c r="D452" s="147" t="s">
        <v>564</v>
      </c>
      <c r="E452" s="60" t="s">
        <v>16</v>
      </c>
      <c r="F452" s="400">
        <f>SUM(прил3!H74)</f>
        <v>0</v>
      </c>
      <c r="G452" s="400">
        <f>SUM(прил3!I74)</f>
        <v>0</v>
      </c>
      <c r="H452" s="400">
        <f>SUM(прил3!J74)</f>
        <v>0</v>
      </c>
    </row>
    <row r="453" spans="1:8" s="43" customFormat="1" ht="19.5" hidden="1" customHeight="1" x14ac:dyDescent="0.25">
      <c r="A453" s="568" t="s">
        <v>696</v>
      </c>
      <c r="B453" s="122" t="s">
        <v>184</v>
      </c>
      <c r="C453" s="158" t="s">
        <v>359</v>
      </c>
      <c r="D453" s="150" t="s">
        <v>697</v>
      </c>
      <c r="E453" s="42"/>
      <c r="F453" s="397">
        <f>SUM(F454)</f>
        <v>0</v>
      </c>
      <c r="G453" s="397">
        <f t="shared" ref="G453:H453" si="192">SUM(G454)</f>
        <v>0</v>
      </c>
      <c r="H453" s="397">
        <f t="shared" si="192"/>
        <v>0</v>
      </c>
    </row>
    <row r="454" spans="1:8" s="43" customFormat="1" ht="33" hidden="1" customHeight="1" x14ac:dyDescent="0.25">
      <c r="A454" s="545" t="s">
        <v>505</v>
      </c>
      <c r="B454" s="123" t="s">
        <v>184</v>
      </c>
      <c r="C454" s="155" t="s">
        <v>359</v>
      </c>
      <c r="D454" s="147" t="s">
        <v>697</v>
      </c>
      <c r="E454" s="60" t="s">
        <v>16</v>
      </c>
      <c r="F454" s="400">
        <f>SUM(прил3!H163)</f>
        <v>0</v>
      </c>
      <c r="G454" s="400">
        <f>SUM(прил3!I163)</f>
        <v>0</v>
      </c>
      <c r="H454" s="400">
        <f>SUM(прил3!J163)</f>
        <v>0</v>
      </c>
    </row>
    <row r="455" spans="1:8" s="43" customFormat="1" ht="35.25" customHeight="1" x14ac:dyDescent="0.25">
      <c r="A455" s="75" t="s">
        <v>583</v>
      </c>
      <c r="B455" s="122" t="s">
        <v>184</v>
      </c>
      <c r="C455" s="158" t="s">
        <v>359</v>
      </c>
      <c r="D455" s="150" t="s">
        <v>390</v>
      </c>
      <c r="E455" s="42"/>
      <c r="F455" s="397">
        <f>SUM(F456:F457)</f>
        <v>651000</v>
      </c>
      <c r="G455" s="397">
        <f t="shared" ref="G455:H455" si="193">SUM(G456:G457)</f>
        <v>688000</v>
      </c>
      <c r="H455" s="397">
        <f t="shared" si="193"/>
        <v>714000</v>
      </c>
    </row>
    <row r="456" spans="1:8" s="43" customFormat="1" ht="47.25" customHeight="1" x14ac:dyDescent="0.25">
      <c r="A456" s="76" t="s">
        <v>75</v>
      </c>
      <c r="B456" s="123" t="s">
        <v>184</v>
      </c>
      <c r="C456" s="155" t="s">
        <v>359</v>
      </c>
      <c r="D456" s="147" t="s">
        <v>390</v>
      </c>
      <c r="E456" s="60" t="s">
        <v>13</v>
      </c>
      <c r="F456" s="400">
        <f>SUM(прил3!H165)</f>
        <v>651000</v>
      </c>
      <c r="G456" s="400">
        <f>SUM(прил3!I165)</f>
        <v>688000</v>
      </c>
      <c r="H456" s="400">
        <f>SUM(прил3!J165)</f>
        <v>714000</v>
      </c>
    </row>
    <row r="457" spans="1:8" s="43" customFormat="1" ht="30" hidden="1" customHeight="1" x14ac:dyDescent="0.25">
      <c r="A457" s="76" t="s">
        <v>505</v>
      </c>
      <c r="B457" s="123" t="s">
        <v>184</v>
      </c>
      <c r="C457" s="155" t="s">
        <v>359</v>
      </c>
      <c r="D457" s="147" t="s">
        <v>390</v>
      </c>
      <c r="E457" s="60" t="s">
        <v>16</v>
      </c>
      <c r="F457" s="400">
        <f>SUM(прил3!H166)</f>
        <v>0</v>
      </c>
      <c r="G457" s="400">
        <f>SUM(прил3!I166)</f>
        <v>0</v>
      </c>
      <c r="H457" s="400">
        <f>SUM(прил3!J166)</f>
        <v>0</v>
      </c>
    </row>
    <row r="458" spans="1:8" s="43" customFormat="1" ht="33" customHeight="1" x14ac:dyDescent="0.25">
      <c r="A458" s="75" t="s">
        <v>498</v>
      </c>
      <c r="B458" s="122" t="s">
        <v>184</v>
      </c>
      <c r="C458" s="158" t="s">
        <v>359</v>
      </c>
      <c r="D458" s="150" t="s">
        <v>414</v>
      </c>
      <c r="E458" s="42"/>
      <c r="F458" s="397">
        <f>SUM(F459)</f>
        <v>64456</v>
      </c>
      <c r="G458" s="397">
        <f t="shared" ref="G458:H458" si="194">SUM(G459)</f>
        <v>0</v>
      </c>
      <c r="H458" s="397">
        <f t="shared" si="194"/>
        <v>0</v>
      </c>
    </row>
    <row r="459" spans="1:8" s="43" customFormat="1" ht="48" customHeight="1" x14ac:dyDescent="0.25">
      <c r="A459" s="76" t="s">
        <v>75</v>
      </c>
      <c r="B459" s="123" t="s">
        <v>184</v>
      </c>
      <c r="C459" s="155" t="s">
        <v>359</v>
      </c>
      <c r="D459" s="147" t="s">
        <v>414</v>
      </c>
      <c r="E459" s="60" t="s">
        <v>13</v>
      </c>
      <c r="F459" s="400">
        <f>SUM(прил3!H168)</f>
        <v>64456</v>
      </c>
      <c r="G459" s="400">
        <f>SUM(прил3!I168)</f>
        <v>0</v>
      </c>
      <c r="H459" s="400">
        <f>SUM(прил3!J168)</f>
        <v>0</v>
      </c>
    </row>
    <row r="460" spans="1:8" s="43" customFormat="1" ht="16.5" customHeight="1" x14ac:dyDescent="0.25">
      <c r="A460" s="75" t="s">
        <v>165</v>
      </c>
      <c r="B460" s="122" t="s">
        <v>184</v>
      </c>
      <c r="C460" s="158" t="s">
        <v>359</v>
      </c>
      <c r="D460" s="150" t="s">
        <v>389</v>
      </c>
      <c r="E460" s="42"/>
      <c r="F460" s="397">
        <f>SUM(F461)</f>
        <v>60000</v>
      </c>
      <c r="G460" s="397">
        <f t="shared" ref="G460:H460" si="195">SUM(G461)</f>
        <v>70000</v>
      </c>
      <c r="H460" s="397">
        <f t="shared" si="195"/>
        <v>70000</v>
      </c>
    </row>
    <row r="461" spans="1:8" s="43" customFormat="1" ht="32.25" customHeight="1" x14ac:dyDescent="0.25">
      <c r="A461" s="76" t="s">
        <v>505</v>
      </c>
      <c r="B461" s="123" t="s">
        <v>184</v>
      </c>
      <c r="C461" s="155" t="s">
        <v>359</v>
      </c>
      <c r="D461" s="147" t="s">
        <v>389</v>
      </c>
      <c r="E461" s="60" t="s">
        <v>16</v>
      </c>
      <c r="F461" s="400">
        <f>SUM(прил3!H170)</f>
        <v>60000</v>
      </c>
      <c r="G461" s="400">
        <f>SUM(прил3!I170)</f>
        <v>70000</v>
      </c>
      <c r="H461" s="400">
        <f>SUM(прил3!J170)</f>
        <v>70000</v>
      </c>
    </row>
    <row r="462" spans="1:8" s="43" customFormat="1" ht="16.5" customHeight="1" x14ac:dyDescent="0.25">
      <c r="A462" s="151" t="s">
        <v>801</v>
      </c>
      <c r="B462" s="637" t="s">
        <v>803</v>
      </c>
      <c r="C462" s="638" t="s">
        <v>359</v>
      </c>
      <c r="D462" s="639" t="s">
        <v>360</v>
      </c>
      <c r="E462" s="166"/>
      <c r="F462" s="452">
        <f>SUM(F464)</f>
        <v>200000</v>
      </c>
      <c r="G462" s="452">
        <f t="shared" ref="G462:H462" si="196">SUM(G464)</f>
        <v>0</v>
      </c>
      <c r="H462" s="452">
        <f t="shared" si="196"/>
        <v>0</v>
      </c>
    </row>
    <row r="463" spans="1:8" s="43" customFormat="1" ht="18" customHeight="1" x14ac:dyDescent="0.25">
      <c r="A463" s="93" t="s">
        <v>802</v>
      </c>
      <c r="B463" s="221" t="s">
        <v>803</v>
      </c>
      <c r="C463" s="222" t="s">
        <v>359</v>
      </c>
      <c r="D463" s="633" t="s">
        <v>804</v>
      </c>
      <c r="E463" s="28"/>
      <c r="F463" s="397">
        <f>SUM(F464)</f>
        <v>200000</v>
      </c>
      <c r="G463" s="397">
        <f t="shared" ref="G463:H463" si="197">SUM(G464)</f>
        <v>0</v>
      </c>
      <c r="H463" s="397">
        <f t="shared" si="197"/>
        <v>0</v>
      </c>
    </row>
    <row r="464" spans="1:8" s="43" customFormat="1" ht="18.75" customHeight="1" x14ac:dyDescent="0.25">
      <c r="A464" s="76" t="s">
        <v>18</v>
      </c>
      <c r="B464" s="236" t="s">
        <v>803</v>
      </c>
      <c r="C464" s="237" t="s">
        <v>359</v>
      </c>
      <c r="D464" s="345" t="s">
        <v>804</v>
      </c>
      <c r="E464" s="2" t="s">
        <v>17</v>
      </c>
      <c r="F464" s="400">
        <f>SUM(прил3!H104)</f>
        <v>200000</v>
      </c>
      <c r="G464" s="400"/>
      <c r="H464" s="400"/>
    </row>
    <row r="465" spans="1:8" s="43" customFormat="1" ht="15.75" customHeight="1" x14ac:dyDescent="0.25">
      <c r="A465" s="74" t="s">
        <v>80</v>
      </c>
      <c r="B465" s="153" t="s">
        <v>178</v>
      </c>
      <c r="C465" s="244" t="s">
        <v>359</v>
      </c>
      <c r="D465" s="154" t="s">
        <v>360</v>
      </c>
      <c r="E465" s="130"/>
      <c r="F465" s="446">
        <f>SUM(F466)</f>
        <v>692200</v>
      </c>
      <c r="G465" s="446">
        <f t="shared" ref="G465:H467" si="198">SUM(G466)</f>
        <v>400000</v>
      </c>
      <c r="H465" s="446">
        <f t="shared" si="198"/>
        <v>400000</v>
      </c>
    </row>
    <row r="466" spans="1:8" s="43" customFormat="1" ht="15.75" customHeight="1" x14ac:dyDescent="0.25">
      <c r="A466" s="151" t="s">
        <v>81</v>
      </c>
      <c r="B466" s="152" t="s">
        <v>179</v>
      </c>
      <c r="C466" s="160" t="s">
        <v>359</v>
      </c>
      <c r="D466" s="148" t="s">
        <v>360</v>
      </c>
      <c r="E466" s="157"/>
      <c r="F466" s="452">
        <f>SUM(F467)</f>
        <v>692200</v>
      </c>
      <c r="G466" s="452">
        <f t="shared" si="198"/>
        <v>400000</v>
      </c>
      <c r="H466" s="452">
        <f t="shared" si="198"/>
        <v>400000</v>
      </c>
    </row>
    <row r="467" spans="1:8" s="43" customFormat="1" ht="15.75" customHeight="1" x14ac:dyDescent="0.25">
      <c r="A467" s="75" t="s">
        <v>93</v>
      </c>
      <c r="B467" s="122" t="s">
        <v>179</v>
      </c>
      <c r="C467" s="158" t="s">
        <v>359</v>
      </c>
      <c r="D467" s="150" t="s">
        <v>382</v>
      </c>
      <c r="E467" s="42"/>
      <c r="F467" s="397">
        <f>SUM(F468)</f>
        <v>692200</v>
      </c>
      <c r="G467" s="397">
        <f t="shared" si="198"/>
        <v>400000</v>
      </c>
      <c r="H467" s="397">
        <f t="shared" si="198"/>
        <v>400000</v>
      </c>
    </row>
    <row r="468" spans="1:8" s="43" customFormat="1" ht="15.75" customHeight="1" x14ac:dyDescent="0.25">
      <c r="A468" s="76" t="s">
        <v>18</v>
      </c>
      <c r="B468" s="123" t="s">
        <v>179</v>
      </c>
      <c r="C468" s="155" t="s">
        <v>359</v>
      </c>
      <c r="D468" s="147" t="s">
        <v>382</v>
      </c>
      <c r="E468" s="60" t="s">
        <v>17</v>
      </c>
      <c r="F468" s="400">
        <f>SUM(прил3!H109)</f>
        <v>692200</v>
      </c>
      <c r="G468" s="400">
        <f>SUM(прил3!I109)</f>
        <v>400000</v>
      </c>
      <c r="H468" s="400">
        <f>SUM(прил3!J109)</f>
        <v>400000</v>
      </c>
    </row>
    <row r="469" spans="1:8" s="43" customFormat="1" ht="31.5" x14ac:dyDescent="0.25">
      <c r="A469" s="74" t="s">
        <v>119</v>
      </c>
      <c r="B469" s="153" t="s">
        <v>185</v>
      </c>
      <c r="C469" s="244" t="s">
        <v>359</v>
      </c>
      <c r="D469" s="154" t="s">
        <v>360</v>
      </c>
      <c r="E469" s="130"/>
      <c r="F469" s="446">
        <f>SUM(F470)</f>
        <v>10280685</v>
      </c>
      <c r="G469" s="446">
        <f t="shared" ref="G469:H469" si="199">SUM(G470)</f>
        <v>9068043</v>
      </c>
      <c r="H469" s="446">
        <f t="shared" si="199"/>
        <v>9068043</v>
      </c>
    </row>
    <row r="470" spans="1:8" s="43" customFormat="1" ht="31.5" x14ac:dyDescent="0.25">
      <c r="A470" s="151" t="s">
        <v>120</v>
      </c>
      <c r="B470" s="152" t="s">
        <v>186</v>
      </c>
      <c r="C470" s="160" t="s">
        <v>359</v>
      </c>
      <c r="D470" s="148" t="s">
        <v>360</v>
      </c>
      <c r="E470" s="157"/>
      <c r="F470" s="452">
        <f>SUM(F471+F475)</f>
        <v>10280685</v>
      </c>
      <c r="G470" s="452">
        <f t="shared" ref="G470:H470" si="200">SUM(G471+G475)</f>
        <v>9068043</v>
      </c>
      <c r="H470" s="452">
        <f t="shared" si="200"/>
        <v>9068043</v>
      </c>
    </row>
    <row r="471" spans="1:8" s="43" customFormat="1" ht="31.5" x14ac:dyDescent="0.25">
      <c r="A471" s="75" t="s">
        <v>83</v>
      </c>
      <c r="B471" s="122" t="s">
        <v>186</v>
      </c>
      <c r="C471" s="158" t="s">
        <v>359</v>
      </c>
      <c r="D471" s="150" t="s">
        <v>391</v>
      </c>
      <c r="E471" s="42"/>
      <c r="F471" s="397">
        <f>SUM(F472:F474)</f>
        <v>10280685</v>
      </c>
      <c r="G471" s="397">
        <f t="shared" ref="G471:H471" si="201">SUM(G472:G474)</f>
        <v>9068043</v>
      </c>
      <c r="H471" s="397">
        <f t="shared" si="201"/>
        <v>9068043</v>
      </c>
    </row>
    <row r="472" spans="1:8" s="43" customFormat="1" ht="47.25" x14ac:dyDescent="0.25">
      <c r="A472" s="76" t="s">
        <v>75</v>
      </c>
      <c r="B472" s="123" t="s">
        <v>186</v>
      </c>
      <c r="C472" s="155" t="s">
        <v>359</v>
      </c>
      <c r="D472" s="147" t="s">
        <v>391</v>
      </c>
      <c r="E472" s="60" t="s">
        <v>13</v>
      </c>
      <c r="F472" s="400">
        <f>SUM(прил3!H174)</f>
        <v>7427056</v>
      </c>
      <c r="G472" s="400">
        <f>SUM(прил3!I174)</f>
        <v>6486325</v>
      </c>
      <c r="H472" s="400">
        <f>SUM(прил3!J174)</f>
        <v>6486325</v>
      </c>
    </row>
    <row r="473" spans="1:8" s="43" customFormat="1" ht="31.5" customHeight="1" x14ac:dyDescent="0.25">
      <c r="A473" s="76" t="s">
        <v>505</v>
      </c>
      <c r="B473" s="123" t="s">
        <v>186</v>
      </c>
      <c r="C473" s="155" t="s">
        <v>359</v>
      </c>
      <c r="D473" s="147" t="s">
        <v>391</v>
      </c>
      <c r="E473" s="60" t="s">
        <v>16</v>
      </c>
      <c r="F473" s="400">
        <f>SUM(прил3!H175)</f>
        <v>2801249</v>
      </c>
      <c r="G473" s="400">
        <f>SUM(прил3!I175)</f>
        <v>2528338</v>
      </c>
      <c r="H473" s="400">
        <f>SUM(прил3!J175)</f>
        <v>2528338</v>
      </c>
    </row>
    <row r="474" spans="1:8" s="43" customFormat="1" ht="18" customHeight="1" x14ac:dyDescent="0.25">
      <c r="A474" s="76" t="s">
        <v>18</v>
      </c>
      <c r="B474" s="123" t="s">
        <v>186</v>
      </c>
      <c r="C474" s="155" t="s">
        <v>359</v>
      </c>
      <c r="D474" s="147" t="s">
        <v>391</v>
      </c>
      <c r="E474" s="60" t="s">
        <v>17</v>
      </c>
      <c r="F474" s="400">
        <f>SUM(прил3!H176)</f>
        <v>52380</v>
      </c>
      <c r="G474" s="400">
        <f>SUM(прил3!I176)</f>
        <v>53380</v>
      </c>
      <c r="H474" s="400">
        <f>SUM(прил3!J176)</f>
        <v>53380</v>
      </c>
    </row>
    <row r="475" spans="1:8" s="43" customFormat="1" ht="33" hidden="1" customHeight="1" x14ac:dyDescent="0.25">
      <c r="A475" s="27" t="s">
        <v>622</v>
      </c>
      <c r="B475" s="122" t="s">
        <v>186</v>
      </c>
      <c r="C475" s="158" t="s">
        <v>359</v>
      </c>
      <c r="D475" s="150" t="s">
        <v>621</v>
      </c>
      <c r="E475" s="42"/>
      <c r="F475" s="397">
        <f>SUM(F476)</f>
        <v>0</v>
      </c>
      <c r="G475" s="397">
        <f t="shared" ref="G475:H475" si="202">SUM(G476)</f>
        <v>0</v>
      </c>
      <c r="H475" s="397">
        <f t="shared" si="202"/>
        <v>0</v>
      </c>
    </row>
    <row r="476" spans="1:8" s="43" customFormat="1" ht="33" hidden="1" customHeight="1" x14ac:dyDescent="0.25">
      <c r="A476" s="61" t="s">
        <v>505</v>
      </c>
      <c r="B476" s="123" t="s">
        <v>186</v>
      </c>
      <c r="C476" s="155" t="s">
        <v>359</v>
      </c>
      <c r="D476" s="147" t="s">
        <v>621</v>
      </c>
      <c r="E476" s="60" t="s">
        <v>16</v>
      </c>
      <c r="F476" s="400">
        <f>SUM(прил3!H178)</f>
        <v>0</v>
      </c>
      <c r="G476" s="400">
        <f>SUM(прил3!I178)</f>
        <v>0</v>
      </c>
      <c r="H476" s="400">
        <f>SUM(прил3!J178)</f>
        <v>0</v>
      </c>
    </row>
    <row r="477" spans="1:8" ht="15.75" x14ac:dyDescent="0.25">
      <c r="A477" s="431" t="s">
        <v>813</v>
      </c>
      <c r="B477" s="688"/>
      <c r="C477" s="689"/>
      <c r="D477" s="690"/>
      <c r="E477" s="640"/>
      <c r="F477" s="642"/>
      <c r="G477" s="643">
        <f>SUM(прил3!I666)</f>
        <v>3363332</v>
      </c>
      <c r="H477" s="643">
        <f>SUM(прил3!J666)</f>
        <v>6750840</v>
      </c>
    </row>
  </sheetData>
  <mergeCells count="9">
    <mergeCell ref="B477:D477"/>
    <mergeCell ref="B15:D15"/>
    <mergeCell ref="B1:F1"/>
    <mergeCell ref="B2:F2"/>
    <mergeCell ref="B3:F3"/>
    <mergeCell ref="A11:F11"/>
    <mergeCell ref="A12:F12"/>
    <mergeCell ref="A10:F10"/>
    <mergeCell ref="A13:F13"/>
  </mergeCells>
  <pageMargins left="0.70866141732283472" right="0.70866141732283472" top="0.74803149606299213" bottom="0.74803149606299213" header="0.31496062992125984" footer="0.31496062992125984"/>
  <pageSetup paperSize="9" scale="60" orientation="portrait" blackAndWhite="1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30"/>
  <sheetViews>
    <sheetView zoomScaleNormal="100" workbookViewId="0">
      <selection activeCell="H26" sqref="H26"/>
    </sheetView>
  </sheetViews>
  <sheetFormatPr defaultRowHeight="15" x14ac:dyDescent="0.25"/>
  <cols>
    <col min="2" max="2" width="7.140625" customWidth="1"/>
    <col min="3" max="3" width="39.85546875" customWidth="1"/>
    <col min="4" max="5" width="10.85546875" customWidth="1"/>
    <col min="6" max="6" width="13.42578125" customWidth="1"/>
    <col min="7" max="7" width="10.85546875" customWidth="1"/>
    <col min="8" max="8" width="13.42578125" customWidth="1"/>
    <col min="9" max="9" width="12.140625" hidden="1" customWidth="1"/>
    <col min="10" max="10" width="0.28515625" customWidth="1"/>
    <col min="11" max="11" width="13" customWidth="1"/>
    <col min="262" max="262" width="7.140625" customWidth="1"/>
    <col min="263" max="263" width="34" customWidth="1"/>
    <col min="264" max="264" width="10.85546875" customWidth="1"/>
    <col min="265" max="265" width="12.140625" customWidth="1"/>
    <col min="266" max="266" width="0" hidden="1" customWidth="1"/>
    <col min="267" max="267" width="13" customWidth="1"/>
    <col min="518" max="518" width="7.140625" customWidth="1"/>
    <col min="519" max="519" width="34" customWidth="1"/>
    <col min="520" max="520" width="10.85546875" customWidth="1"/>
    <col min="521" max="521" width="12.140625" customWidth="1"/>
    <col min="522" max="522" width="0" hidden="1" customWidth="1"/>
    <col min="523" max="523" width="13" customWidth="1"/>
    <col min="774" max="774" width="7.140625" customWidth="1"/>
    <col min="775" max="775" width="34" customWidth="1"/>
    <col min="776" max="776" width="10.85546875" customWidth="1"/>
    <col min="777" max="777" width="12.140625" customWidth="1"/>
    <col min="778" max="778" width="0" hidden="1" customWidth="1"/>
    <col min="779" max="779" width="13" customWidth="1"/>
    <col min="1030" max="1030" width="7.140625" customWidth="1"/>
    <col min="1031" max="1031" width="34" customWidth="1"/>
    <col min="1032" max="1032" width="10.85546875" customWidth="1"/>
    <col min="1033" max="1033" width="12.140625" customWidth="1"/>
    <col min="1034" max="1034" width="0" hidden="1" customWidth="1"/>
    <col min="1035" max="1035" width="13" customWidth="1"/>
    <col min="1286" max="1286" width="7.140625" customWidth="1"/>
    <col min="1287" max="1287" width="34" customWidth="1"/>
    <col min="1288" max="1288" width="10.85546875" customWidth="1"/>
    <col min="1289" max="1289" width="12.140625" customWidth="1"/>
    <col min="1290" max="1290" width="0" hidden="1" customWidth="1"/>
    <col min="1291" max="1291" width="13" customWidth="1"/>
    <col min="1542" max="1542" width="7.140625" customWidth="1"/>
    <col min="1543" max="1543" width="34" customWidth="1"/>
    <col min="1544" max="1544" width="10.85546875" customWidth="1"/>
    <col min="1545" max="1545" width="12.140625" customWidth="1"/>
    <col min="1546" max="1546" width="0" hidden="1" customWidth="1"/>
    <col min="1547" max="1547" width="13" customWidth="1"/>
    <col min="1798" max="1798" width="7.140625" customWidth="1"/>
    <col min="1799" max="1799" width="34" customWidth="1"/>
    <col min="1800" max="1800" width="10.85546875" customWidth="1"/>
    <col min="1801" max="1801" width="12.140625" customWidth="1"/>
    <col min="1802" max="1802" width="0" hidden="1" customWidth="1"/>
    <col min="1803" max="1803" width="13" customWidth="1"/>
    <col min="2054" max="2054" width="7.140625" customWidth="1"/>
    <col min="2055" max="2055" width="34" customWidth="1"/>
    <col min="2056" max="2056" width="10.85546875" customWidth="1"/>
    <col min="2057" max="2057" width="12.140625" customWidth="1"/>
    <col min="2058" max="2058" width="0" hidden="1" customWidth="1"/>
    <col min="2059" max="2059" width="13" customWidth="1"/>
    <col min="2310" max="2310" width="7.140625" customWidth="1"/>
    <col min="2311" max="2311" width="34" customWidth="1"/>
    <col min="2312" max="2312" width="10.85546875" customWidth="1"/>
    <col min="2313" max="2313" width="12.140625" customWidth="1"/>
    <col min="2314" max="2314" width="0" hidden="1" customWidth="1"/>
    <col min="2315" max="2315" width="13" customWidth="1"/>
    <col min="2566" max="2566" width="7.140625" customWidth="1"/>
    <col min="2567" max="2567" width="34" customWidth="1"/>
    <col min="2568" max="2568" width="10.85546875" customWidth="1"/>
    <col min="2569" max="2569" width="12.140625" customWidth="1"/>
    <col min="2570" max="2570" width="0" hidden="1" customWidth="1"/>
    <col min="2571" max="2571" width="13" customWidth="1"/>
    <col min="2822" max="2822" width="7.140625" customWidth="1"/>
    <col min="2823" max="2823" width="34" customWidth="1"/>
    <col min="2824" max="2824" width="10.85546875" customWidth="1"/>
    <col min="2825" max="2825" width="12.140625" customWidth="1"/>
    <col min="2826" max="2826" width="0" hidden="1" customWidth="1"/>
    <col min="2827" max="2827" width="13" customWidth="1"/>
    <col min="3078" max="3078" width="7.140625" customWidth="1"/>
    <col min="3079" max="3079" width="34" customWidth="1"/>
    <col min="3080" max="3080" width="10.85546875" customWidth="1"/>
    <col min="3081" max="3081" width="12.140625" customWidth="1"/>
    <col min="3082" max="3082" width="0" hidden="1" customWidth="1"/>
    <col min="3083" max="3083" width="13" customWidth="1"/>
    <col min="3334" max="3334" width="7.140625" customWidth="1"/>
    <col min="3335" max="3335" width="34" customWidth="1"/>
    <col min="3336" max="3336" width="10.85546875" customWidth="1"/>
    <col min="3337" max="3337" width="12.140625" customWidth="1"/>
    <col min="3338" max="3338" width="0" hidden="1" customWidth="1"/>
    <col min="3339" max="3339" width="13" customWidth="1"/>
    <col min="3590" max="3590" width="7.140625" customWidth="1"/>
    <col min="3591" max="3591" width="34" customWidth="1"/>
    <col min="3592" max="3592" width="10.85546875" customWidth="1"/>
    <col min="3593" max="3593" width="12.140625" customWidth="1"/>
    <col min="3594" max="3594" width="0" hidden="1" customWidth="1"/>
    <col min="3595" max="3595" width="13" customWidth="1"/>
    <col min="3846" max="3846" width="7.140625" customWidth="1"/>
    <col min="3847" max="3847" width="34" customWidth="1"/>
    <col min="3848" max="3848" width="10.85546875" customWidth="1"/>
    <col min="3849" max="3849" width="12.140625" customWidth="1"/>
    <col min="3850" max="3850" width="0" hidden="1" customWidth="1"/>
    <col min="3851" max="3851" width="13" customWidth="1"/>
    <col min="4102" max="4102" width="7.140625" customWidth="1"/>
    <col min="4103" max="4103" width="34" customWidth="1"/>
    <col min="4104" max="4104" width="10.85546875" customWidth="1"/>
    <col min="4105" max="4105" width="12.140625" customWidth="1"/>
    <col min="4106" max="4106" width="0" hidden="1" customWidth="1"/>
    <col min="4107" max="4107" width="13" customWidth="1"/>
    <col min="4358" max="4358" width="7.140625" customWidth="1"/>
    <col min="4359" max="4359" width="34" customWidth="1"/>
    <col min="4360" max="4360" width="10.85546875" customWidth="1"/>
    <col min="4361" max="4361" width="12.140625" customWidth="1"/>
    <col min="4362" max="4362" width="0" hidden="1" customWidth="1"/>
    <col min="4363" max="4363" width="13" customWidth="1"/>
    <col min="4614" max="4614" width="7.140625" customWidth="1"/>
    <col min="4615" max="4615" width="34" customWidth="1"/>
    <col min="4616" max="4616" width="10.85546875" customWidth="1"/>
    <col min="4617" max="4617" width="12.140625" customWidth="1"/>
    <col min="4618" max="4618" width="0" hidden="1" customWidth="1"/>
    <col min="4619" max="4619" width="13" customWidth="1"/>
    <col min="4870" max="4870" width="7.140625" customWidth="1"/>
    <col min="4871" max="4871" width="34" customWidth="1"/>
    <col min="4872" max="4872" width="10.85546875" customWidth="1"/>
    <col min="4873" max="4873" width="12.140625" customWidth="1"/>
    <col min="4874" max="4874" width="0" hidden="1" customWidth="1"/>
    <col min="4875" max="4875" width="13" customWidth="1"/>
    <col min="5126" max="5126" width="7.140625" customWidth="1"/>
    <col min="5127" max="5127" width="34" customWidth="1"/>
    <col min="5128" max="5128" width="10.85546875" customWidth="1"/>
    <col min="5129" max="5129" width="12.140625" customWidth="1"/>
    <col min="5130" max="5130" width="0" hidden="1" customWidth="1"/>
    <col min="5131" max="5131" width="13" customWidth="1"/>
    <col min="5382" max="5382" width="7.140625" customWidth="1"/>
    <col min="5383" max="5383" width="34" customWidth="1"/>
    <col min="5384" max="5384" width="10.85546875" customWidth="1"/>
    <col min="5385" max="5385" width="12.140625" customWidth="1"/>
    <col min="5386" max="5386" width="0" hidden="1" customWidth="1"/>
    <col min="5387" max="5387" width="13" customWidth="1"/>
    <col min="5638" max="5638" width="7.140625" customWidth="1"/>
    <col min="5639" max="5639" width="34" customWidth="1"/>
    <col min="5640" max="5640" width="10.85546875" customWidth="1"/>
    <col min="5641" max="5641" width="12.140625" customWidth="1"/>
    <col min="5642" max="5642" width="0" hidden="1" customWidth="1"/>
    <col min="5643" max="5643" width="13" customWidth="1"/>
    <col min="5894" max="5894" width="7.140625" customWidth="1"/>
    <col min="5895" max="5895" width="34" customWidth="1"/>
    <col min="5896" max="5896" width="10.85546875" customWidth="1"/>
    <col min="5897" max="5897" width="12.140625" customWidth="1"/>
    <col min="5898" max="5898" width="0" hidden="1" customWidth="1"/>
    <col min="5899" max="5899" width="13" customWidth="1"/>
    <col min="6150" max="6150" width="7.140625" customWidth="1"/>
    <col min="6151" max="6151" width="34" customWidth="1"/>
    <col min="6152" max="6152" width="10.85546875" customWidth="1"/>
    <col min="6153" max="6153" width="12.140625" customWidth="1"/>
    <col min="6154" max="6154" width="0" hidden="1" customWidth="1"/>
    <col min="6155" max="6155" width="13" customWidth="1"/>
    <col min="6406" max="6406" width="7.140625" customWidth="1"/>
    <col min="6407" max="6407" width="34" customWidth="1"/>
    <col min="6408" max="6408" width="10.85546875" customWidth="1"/>
    <col min="6409" max="6409" width="12.140625" customWidth="1"/>
    <col min="6410" max="6410" width="0" hidden="1" customWidth="1"/>
    <col min="6411" max="6411" width="13" customWidth="1"/>
    <col min="6662" max="6662" width="7.140625" customWidth="1"/>
    <col min="6663" max="6663" width="34" customWidth="1"/>
    <col min="6664" max="6664" width="10.85546875" customWidth="1"/>
    <col min="6665" max="6665" width="12.140625" customWidth="1"/>
    <col min="6666" max="6666" width="0" hidden="1" customWidth="1"/>
    <col min="6667" max="6667" width="13" customWidth="1"/>
    <col min="6918" max="6918" width="7.140625" customWidth="1"/>
    <col min="6919" max="6919" width="34" customWidth="1"/>
    <col min="6920" max="6920" width="10.85546875" customWidth="1"/>
    <col min="6921" max="6921" width="12.140625" customWidth="1"/>
    <col min="6922" max="6922" width="0" hidden="1" customWidth="1"/>
    <col min="6923" max="6923" width="13" customWidth="1"/>
    <col min="7174" max="7174" width="7.140625" customWidth="1"/>
    <col min="7175" max="7175" width="34" customWidth="1"/>
    <col min="7176" max="7176" width="10.85546875" customWidth="1"/>
    <col min="7177" max="7177" width="12.140625" customWidth="1"/>
    <col min="7178" max="7178" width="0" hidden="1" customWidth="1"/>
    <col min="7179" max="7179" width="13" customWidth="1"/>
    <col min="7430" max="7430" width="7.140625" customWidth="1"/>
    <col min="7431" max="7431" width="34" customWidth="1"/>
    <col min="7432" max="7432" width="10.85546875" customWidth="1"/>
    <col min="7433" max="7433" width="12.140625" customWidth="1"/>
    <col min="7434" max="7434" width="0" hidden="1" customWidth="1"/>
    <col min="7435" max="7435" width="13" customWidth="1"/>
    <col min="7686" max="7686" width="7.140625" customWidth="1"/>
    <col min="7687" max="7687" width="34" customWidth="1"/>
    <col min="7688" max="7688" width="10.85546875" customWidth="1"/>
    <col min="7689" max="7689" width="12.140625" customWidth="1"/>
    <col min="7690" max="7690" width="0" hidden="1" customWidth="1"/>
    <col min="7691" max="7691" width="13" customWidth="1"/>
    <col min="7942" max="7942" width="7.140625" customWidth="1"/>
    <col min="7943" max="7943" width="34" customWidth="1"/>
    <col min="7944" max="7944" width="10.85546875" customWidth="1"/>
    <col min="7945" max="7945" width="12.140625" customWidth="1"/>
    <col min="7946" max="7946" width="0" hidden="1" customWidth="1"/>
    <col min="7947" max="7947" width="13" customWidth="1"/>
    <col min="8198" max="8198" width="7.140625" customWidth="1"/>
    <col min="8199" max="8199" width="34" customWidth="1"/>
    <col min="8200" max="8200" width="10.85546875" customWidth="1"/>
    <col min="8201" max="8201" width="12.140625" customWidth="1"/>
    <col min="8202" max="8202" width="0" hidden="1" customWidth="1"/>
    <col min="8203" max="8203" width="13" customWidth="1"/>
    <col min="8454" max="8454" width="7.140625" customWidth="1"/>
    <col min="8455" max="8455" width="34" customWidth="1"/>
    <col min="8456" max="8456" width="10.85546875" customWidth="1"/>
    <col min="8457" max="8457" width="12.140625" customWidth="1"/>
    <col min="8458" max="8458" width="0" hidden="1" customWidth="1"/>
    <col min="8459" max="8459" width="13" customWidth="1"/>
    <col min="8710" max="8710" width="7.140625" customWidth="1"/>
    <col min="8711" max="8711" width="34" customWidth="1"/>
    <col min="8712" max="8712" width="10.85546875" customWidth="1"/>
    <col min="8713" max="8713" width="12.140625" customWidth="1"/>
    <col min="8714" max="8714" width="0" hidden="1" customWidth="1"/>
    <col min="8715" max="8715" width="13" customWidth="1"/>
    <col min="8966" max="8966" width="7.140625" customWidth="1"/>
    <col min="8967" max="8967" width="34" customWidth="1"/>
    <col min="8968" max="8968" width="10.85546875" customWidth="1"/>
    <col min="8969" max="8969" width="12.140625" customWidth="1"/>
    <col min="8970" max="8970" width="0" hidden="1" customWidth="1"/>
    <col min="8971" max="8971" width="13" customWidth="1"/>
    <col min="9222" max="9222" width="7.140625" customWidth="1"/>
    <col min="9223" max="9223" width="34" customWidth="1"/>
    <col min="9224" max="9224" width="10.85546875" customWidth="1"/>
    <col min="9225" max="9225" width="12.140625" customWidth="1"/>
    <col min="9226" max="9226" width="0" hidden="1" customWidth="1"/>
    <col min="9227" max="9227" width="13" customWidth="1"/>
    <col min="9478" max="9478" width="7.140625" customWidth="1"/>
    <col min="9479" max="9479" width="34" customWidth="1"/>
    <col min="9480" max="9480" width="10.85546875" customWidth="1"/>
    <col min="9481" max="9481" width="12.140625" customWidth="1"/>
    <col min="9482" max="9482" width="0" hidden="1" customWidth="1"/>
    <col min="9483" max="9483" width="13" customWidth="1"/>
    <col min="9734" max="9734" width="7.140625" customWidth="1"/>
    <col min="9735" max="9735" width="34" customWidth="1"/>
    <col min="9736" max="9736" width="10.85546875" customWidth="1"/>
    <col min="9737" max="9737" width="12.140625" customWidth="1"/>
    <col min="9738" max="9738" width="0" hidden="1" customWidth="1"/>
    <col min="9739" max="9739" width="13" customWidth="1"/>
    <col min="9990" max="9990" width="7.140625" customWidth="1"/>
    <col min="9991" max="9991" width="34" customWidth="1"/>
    <col min="9992" max="9992" width="10.85546875" customWidth="1"/>
    <col min="9993" max="9993" width="12.140625" customWidth="1"/>
    <col min="9994" max="9994" width="0" hidden="1" customWidth="1"/>
    <col min="9995" max="9995" width="13" customWidth="1"/>
    <col min="10246" max="10246" width="7.140625" customWidth="1"/>
    <col min="10247" max="10247" width="34" customWidth="1"/>
    <col min="10248" max="10248" width="10.85546875" customWidth="1"/>
    <col min="10249" max="10249" width="12.140625" customWidth="1"/>
    <col min="10250" max="10250" width="0" hidden="1" customWidth="1"/>
    <col min="10251" max="10251" width="13" customWidth="1"/>
    <col min="10502" max="10502" width="7.140625" customWidth="1"/>
    <col min="10503" max="10503" width="34" customWidth="1"/>
    <col min="10504" max="10504" width="10.85546875" customWidth="1"/>
    <col min="10505" max="10505" width="12.140625" customWidth="1"/>
    <col min="10506" max="10506" width="0" hidden="1" customWidth="1"/>
    <col min="10507" max="10507" width="13" customWidth="1"/>
    <col min="10758" max="10758" width="7.140625" customWidth="1"/>
    <col min="10759" max="10759" width="34" customWidth="1"/>
    <col min="10760" max="10760" width="10.85546875" customWidth="1"/>
    <col min="10761" max="10761" width="12.140625" customWidth="1"/>
    <col min="10762" max="10762" width="0" hidden="1" customWidth="1"/>
    <col min="10763" max="10763" width="13" customWidth="1"/>
    <col min="11014" max="11014" width="7.140625" customWidth="1"/>
    <col min="11015" max="11015" width="34" customWidth="1"/>
    <col min="11016" max="11016" width="10.85546875" customWidth="1"/>
    <col min="11017" max="11017" width="12.140625" customWidth="1"/>
    <col min="11018" max="11018" width="0" hidden="1" customWidth="1"/>
    <col min="11019" max="11019" width="13" customWidth="1"/>
    <col min="11270" max="11270" width="7.140625" customWidth="1"/>
    <col min="11271" max="11271" width="34" customWidth="1"/>
    <col min="11272" max="11272" width="10.85546875" customWidth="1"/>
    <col min="11273" max="11273" width="12.140625" customWidth="1"/>
    <col min="11274" max="11274" width="0" hidden="1" customWidth="1"/>
    <col min="11275" max="11275" width="13" customWidth="1"/>
    <col min="11526" max="11526" width="7.140625" customWidth="1"/>
    <col min="11527" max="11527" width="34" customWidth="1"/>
    <col min="11528" max="11528" width="10.85546875" customWidth="1"/>
    <col min="11529" max="11529" width="12.140625" customWidth="1"/>
    <col min="11530" max="11530" width="0" hidden="1" customWidth="1"/>
    <col min="11531" max="11531" width="13" customWidth="1"/>
    <col min="11782" max="11782" width="7.140625" customWidth="1"/>
    <col min="11783" max="11783" width="34" customWidth="1"/>
    <col min="11784" max="11784" width="10.85546875" customWidth="1"/>
    <col min="11785" max="11785" width="12.140625" customWidth="1"/>
    <col min="11786" max="11786" width="0" hidden="1" customWidth="1"/>
    <col min="11787" max="11787" width="13" customWidth="1"/>
    <col min="12038" max="12038" width="7.140625" customWidth="1"/>
    <col min="12039" max="12039" width="34" customWidth="1"/>
    <col min="12040" max="12040" width="10.85546875" customWidth="1"/>
    <col min="12041" max="12041" width="12.140625" customWidth="1"/>
    <col min="12042" max="12042" width="0" hidden="1" customWidth="1"/>
    <col min="12043" max="12043" width="13" customWidth="1"/>
    <col min="12294" max="12294" width="7.140625" customWidth="1"/>
    <col min="12295" max="12295" width="34" customWidth="1"/>
    <col min="12296" max="12296" width="10.85546875" customWidth="1"/>
    <col min="12297" max="12297" width="12.140625" customWidth="1"/>
    <col min="12298" max="12298" width="0" hidden="1" customWidth="1"/>
    <col min="12299" max="12299" width="13" customWidth="1"/>
    <col min="12550" max="12550" width="7.140625" customWidth="1"/>
    <col min="12551" max="12551" width="34" customWidth="1"/>
    <col min="12552" max="12552" width="10.85546875" customWidth="1"/>
    <col min="12553" max="12553" width="12.140625" customWidth="1"/>
    <col min="12554" max="12554" width="0" hidden="1" customWidth="1"/>
    <col min="12555" max="12555" width="13" customWidth="1"/>
    <col min="12806" max="12806" width="7.140625" customWidth="1"/>
    <col min="12807" max="12807" width="34" customWidth="1"/>
    <col min="12808" max="12808" width="10.85546875" customWidth="1"/>
    <col min="12809" max="12809" width="12.140625" customWidth="1"/>
    <col min="12810" max="12810" width="0" hidden="1" customWidth="1"/>
    <col min="12811" max="12811" width="13" customWidth="1"/>
    <col min="13062" max="13062" width="7.140625" customWidth="1"/>
    <col min="13063" max="13063" width="34" customWidth="1"/>
    <col min="13064" max="13064" width="10.85546875" customWidth="1"/>
    <col min="13065" max="13065" width="12.140625" customWidth="1"/>
    <col min="13066" max="13066" width="0" hidden="1" customWidth="1"/>
    <col min="13067" max="13067" width="13" customWidth="1"/>
    <col min="13318" max="13318" width="7.140625" customWidth="1"/>
    <col min="13319" max="13319" width="34" customWidth="1"/>
    <col min="13320" max="13320" width="10.85546875" customWidth="1"/>
    <col min="13321" max="13321" width="12.140625" customWidth="1"/>
    <col min="13322" max="13322" width="0" hidden="1" customWidth="1"/>
    <col min="13323" max="13323" width="13" customWidth="1"/>
    <col min="13574" max="13574" width="7.140625" customWidth="1"/>
    <col min="13575" max="13575" width="34" customWidth="1"/>
    <col min="13576" max="13576" width="10.85546875" customWidth="1"/>
    <col min="13577" max="13577" width="12.140625" customWidth="1"/>
    <col min="13578" max="13578" width="0" hidden="1" customWidth="1"/>
    <col min="13579" max="13579" width="13" customWidth="1"/>
    <col min="13830" max="13830" width="7.140625" customWidth="1"/>
    <col min="13831" max="13831" width="34" customWidth="1"/>
    <col min="13832" max="13832" width="10.85546875" customWidth="1"/>
    <col min="13833" max="13833" width="12.140625" customWidth="1"/>
    <col min="13834" max="13834" width="0" hidden="1" customWidth="1"/>
    <col min="13835" max="13835" width="13" customWidth="1"/>
    <col min="14086" max="14086" width="7.140625" customWidth="1"/>
    <col min="14087" max="14087" width="34" customWidth="1"/>
    <col min="14088" max="14088" width="10.85546875" customWidth="1"/>
    <col min="14089" max="14089" width="12.140625" customWidth="1"/>
    <col min="14090" max="14090" width="0" hidden="1" customWidth="1"/>
    <col min="14091" max="14091" width="13" customWidth="1"/>
    <col min="14342" max="14342" width="7.140625" customWidth="1"/>
    <col min="14343" max="14343" width="34" customWidth="1"/>
    <col min="14344" max="14344" width="10.85546875" customWidth="1"/>
    <col min="14345" max="14345" width="12.140625" customWidth="1"/>
    <col min="14346" max="14346" width="0" hidden="1" customWidth="1"/>
    <col min="14347" max="14347" width="13" customWidth="1"/>
    <col min="14598" max="14598" width="7.140625" customWidth="1"/>
    <col min="14599" max="14599" width="34" customWidth="1"/>
    <col min="14600" max="14600" width="10.85546875" customWidth="1"/>
    <col min="14601" max="14601" width="12.140625" customWidth="1"/>
    <col min="14602" max="14602" width="0" hidden="1" customWidth="1"/>
    <col min="14603" max="14603" width="13" customWidth="1"/>
    <col min="14854" max="14854" width="7.140625" customWidth="1"/>
    <col min="14855" max="14855" width="34" customWidth="1"/>
    <col min="14856" max="14856" width="10.85546875" customWidth="1"/>
    <col min="14857" max="14857" width="12.140625" customWidth="1"/>
    <col min="14858" max="14858" width="0" hidden="1" customWidth="1"/>
    <col min="14859" max="14859" width="13" customWidth="1"/>
    <col min="15110" max="15110" width="7.140625" customWidth="1"/>
    <col min="15111" max="15111" width="34" customWidth="1"/>
    <col min="15112" max="15112" width="10.85546875" customWidth="1"/>
    <col min="15113" max="15113" width="12.140625" customWidth="1"/>
    <col min="15114" max="15114" width="0" hidden="1" customWidth="1"/>
    <col min="15115" max="15115" width="13" customWidth="1"/>
    <col min="15366" max="15366" width="7.140625" customWidth="1"/>
    <col min="15367" max="15367" width="34" customWidth="1"/>
    <col min="15368" max="15368" width="10.85546875" customWidth="1"/>
    <col min="15369" max="15369" width="12.140625" customWidth="1"/>
    <col min="15370" max="15370" width="0" hidden="1" customWidth="1"/>
    <col min="15371" max="15371" width="13" customWidth="1"/>
    <col min="15622" max="15622" width="7.140625" customWidth="1"/>
    <col min="15623" max="15623" width="34" customWidth="1"/>
    <col min="15624" max="15624" width="10.85546875" customWidth="1"/>
    <col min="15625" max="15625" width="12.140625" customWidth="1"/>
    <col min="15626" max="15626" width="0" hidden="1" customWidth="1"/>
    <col min="15627" max="15627" width="13" customWidth="1"/>
    <col min="15878" max="15878" width="7.140625" customWidth="1"/>
    <col min="15879" max="15879" width="34" customWidth="1"/>
    <col min="15880" max="15880" width="10.85546875" customWidth="1"/>
    <col min="15881" max="15881" width="12.140625" customWidth="1"/>
    <col min="15882" max="15882" width="0" hidden="1" customWidth="1"/>
    <col min="15883" max="15883" width="13" customWidth="1"/>
    <col min="16134" max="16134" width="7.140625" customWidth="1"/>
    <col min="16135" max="16135" width="34" customWidth="1"/>
    <col min="16136" max="16136" width="10.85546875" customWidth="1"/>
    <col min="16137" max="16137" width="12.140625" customWidth="1"/>
    <col min="16138" max="16138" width="0" hidden="1" customWidth="1"/>
    <col min="16139" max="16139" width="13" customWidth="1"/>
  </cols>
  <sheetData>
    <row r="1" spans="1:12" x14ac:dyDescent="0.25">
      <c r="C1" s="354" t="s">
        <v>772</v>
      </c>
      <c r="D1" s="355"/>
      <c r="E1" s="355"/>
      <c r="F1" s="355"/>
      <c r="G1" s="355"/>
      <c r="H1" s="355"/>
    </row>
    <row r="2" spans="1:12" x14ac:dyDescent="0.25">
      <c r="C2" s="354" t="s">
        <v>343</v>
      </c>
      <c r="D2" s="355"/>
      <c r="E2" s="355"/>
      <c r="F2" s="355"/>
      <c r="G2" s="355"/>
      <c r="H2" s="355"/>
    </row>
    <row r="3" spans="1:12" x14ac:dyDescent="0.25">
      <c r="C3" s="354" t="s">
        <v>344</v>
      </c>
      <c r="D3" s="355"/>
      <c r="E3" s="355"/>
      <c r="F3" s="355"/>
      <c r="G3" s="355"/>
      <c r="H3" s="355"/>
    </row>
    <row r="4" spans="1:12" x14ac:dyDescent="0.25">
      <c r="C4" s="354" t="s">
        <v>345</v>
      </c>
      <c r="D4" s="355"/>
      <c r="E4" s="355"/>
      <c r="F4" s="355"/>
      <c r="G4" s="355"/>
      <c r="H4" s="355"/>
    </row>
    <row r="5" spans="1:12" x14ac:dyDescent="0.25">
      <c r="C5" s="354" t="s">
        <v>760</v>
      </c>
      <c r="D5" s="355"/>
      <c r="E5" s="355"/>
      <c r="F5" s="355"/>
      <c r="G5" s="355"/>
      <c r="H5" s="355"/>
    </row>
    <row r="6" spans="1:12" x14ac:dyDescent="0.25">
      <c r="C6" s="354" t="s">
        <v>761</v>
      </c>
      <c r="D6" s="355"/>
      <c r="E6" s="355"/>
      <c r="F6" s="355"/>
      <c r="G6" s="355"/>
      <c r="H6" s="355"/>
    </row>
    <row r="7" spans="1:12" x14ac:dyDescent="0.25">
      <c r="C7" s="346" t="s">
        <v>868</v>
      </c>
      <c r="D7" s="125"/>
      <c r="E7" s="125"/>
      <c r="F7" s="125"/>
      <c r="G7" s="125"/>
      <c r="H7" s="125"/>
    </row>
    <row r="8" spans="1:12" x14ac:dyDescent="0.25">
      <c r="C8" s="674" t="s">
        <v>883</v>
      </c>
      <c r="D8" s="674"/>
      <c r="E8" s="674"/>
      <c r="F8" s="674"/>
      <c r="G8" s="674"/>
      <c r="H8" s="674"/>
      <c r="I8" s="674"/>
      <c r="J8" s="674"/>
      <c r="K8" s="674"/>
      <c r="L8" s="674"/>
    </row>
    <row r="9" spans="1:12" x14ac:dyDescent="0.25">
      <c r="C9" s="706"/>
      <c r="D9" s="706"/>
      <c r="E9" s="125"/>
      <c r="F9" s="125"/>
      <c r="G9" s="125"/>
      <c r="H9" s="125"/>
    </row>
    <row r="10" spans="1:12" ht="15.75" x14ac:dyDescent="0.25">
      <c r="A10" s="679" t="s">
        <v>483</v>
      </c>
      <c r="B10" s="679"/>
      <c r="C10" s="679"/>
      <c r="D10" s="679"/>
      <c r="E10" s="679"/>
      <c r="F10" s="679"/>
      <c r="G10" s="679"/>
      <c r="H10" s="679"/>
      <c r="I10" s="679"/>
      <c r="J10" s="679"/>
      <c r="K10" s="679"/>
    </row>
    <row r="11" spans="1:12" ht="15.75" x14ac:dyDescent="0.25">
      <c r="A11" s="679" t="s">
        <v>484</v>
      </c>
      <c r="B11" s="679"/>
      <c r="C11" s="679"/>
      <c r="D11" s="679"/>
      <c r="E11" s="679"/>
      <c r="F11" s="679"/>
      <c r="G11" s="679"/>
      <c r="H11" s="679"/>
      <c r="I11" s="679"/>
      <c r="J11" s="679"/>
      <c r="K11" s="679"/>
    </row>
    <row r="12" spans="1:12" ht="15.75" x14ac:dyDescent="0.25">
      <c r="A12" s="678" t="s">
        <v>759</v>
      </c>
      <c r="B12" s="678"/>
      <c r="C12" s="678"/>
      <c r="D12" s="678"/>
      <c r="E12" s="678"/>
      <c r="F12" s="678"/>
      <c r="G12" s="678"/>
      <c r="H12" s="678"/>
      <c r="I12" s="678"/>
      <c r="J12" s="678"/>
      <c r="K12" s="678"/>
    </row>
    <row r="13" spans="1:12" x14ac:dyDescent="0.25">
      <c r="C13" s="356"/>
      <c r="D13" s="356"/>
      <c r="E13" s="356"/>
      <c r="F13" s="356"/>
      <c r="G13" s="356"/>
      <c r="H13" s="356"/>
    </row>
    <row r="14" spans="1:12" x14ac:dyDescent="0.25">
      <c r="C14" s="707"/>
      <c r="D14" s="707"/>
      <c r="E14" s="356"/>
      <c r="F14" s="356"/>
      <c r="G14" s="356"/>
      <c r="H14" s="356"/>
    </row>
    <row r="15" spans="1:12" ht="15.75" x14ac:dyDescent="0.25">
      <c r="C15" s="356"/>
      <c r="D15" s="347"/>
      <c r="E15" s="347"/>
      <c r="F15" s="347"/>
      <c r="G15" s="347"/>
      <c r="H15" s="347" t="s">
        <v>522</v>
      </c>
      <c r="J15" s="347"/>
      <c r="K15" s="347"/>
    </row>
    <row r="16" spans="1:12" ht="15.75" x14ac:dyDescent="0.25">
      <c r="C16" s="356"/>
      <c r="D16" s="347"/>
      <c r="E16" s="347"/>
      <c r="F16" s="347"/>
      <c r="G16" s="347"/>
      <c r="H16" s="347"/>
    </row>
    <row r="17" spans="2:11" ht="66" customHeight="1" x14ac:dyDescent="0.25">
      <c r="C17" s="705" t="s">
        <v>536</v>
      </c>
      <c r="D17" s="705"/>
      <c r="E17" s="705"/>
      <c r="F17" s="705"/>
      <c r="G17" s="705"/>
      <c r="H17" s="705"/>
      <c r="I17" s="705"/>
      <c r="J17" s="705"/>
    </row>
    <row r="18" spans="2:11" ht="15.75" x14ac:dyDescent="0.25">
      <c r="C18" s="335"/>
      <c r="D18" s="347"/>
      <c r="E18" s="347"/>
      <c r="F18" s="347"/>
      <c r="G18" s="347"/>
      <c r="H18" s="347"/>
    </row>
    <row r="19" spans="2:11" x14ac:dyDescent="0.25">
      <c r="D19" s="202"/>
      <c r="E19" s="202"/>
      <c r="F19" s="202"/>
      <c r="G19" s="202"/>
      <c r="H19" s="202" t="s">
        <v>482</v>
      </c>
      <c r="I19" s="202" t="s">
        <v>482</v>
      </c>
      <c r="J19" s="202"/>
    </row>
    <row r="20" spans="2:11" ht="15" customHeight="1" x14ac:dyDescent="0.25">
      <c r="B20" s="695" t="s">
        <v>346</v>
      </c>
      <c r="C20" s="695" t="s">
        <v>347</v>
      </c>
      <c r="D20" s="695" t="s">
        <v>5</v>
      </c>
      <c r="E20" s="702" t="s">
        <v>486</v>
      </c>
      <c r="F20" s="698" t="s">
        <v>485</v>
      </c>
      <c r="G20" s="699"/>
      <c r="H20" s="699"/>
      <c r="I20" s="700"/>
      <c r="J20" s="359"/>
      <c r="K20" s="4"/>
    </row>
    <row r="21" spans="2:11" ht="15.75" customHeight="1" x14ac:dyDescent="0.25">
      <c r="B21" s="696"/>
      <c r="C21" s="696"/>
      <c r="D21" s="696"/>
      <c r="E21" s="703"/>
      <c r="F21" s="701" t="s">
        <v>487</v>
      </c>
      <c r="G21" s="698" t="s">
        <v>535</v>
      </c>
      <c r="H21" s="699"/>
      <c r="I21" s="701" t="s">
        <v>488</v>
      </c>
      <c r="J21" s="359"/>
      <c r="K21" s="4"/>
    </row>
    <row r="22" spans="2:11" ht="90" customHeight="1" x14ac:dyDescent="0.25">
      <c r="B22" s="697"/>
      <c r="C22" s="697"/>
      <c r="D22" s="697"/>
      <c r="E22" s="704"/>
      <c r="F22" s="701"/>
      <c r="G22" s="357" t="s">
        <v>494</v>
      </c>
      <c r="H22" s="338" t="s">
        <v>495</v>
      </c>
      <c r="I22" s="701"/>
      <c r="J22" s="338" t="s">
        <v>487</v>
      </c>
      <c r="K22" s="362"/>
    </row>
    <row r="23" spans="2:11" ht="15.75" x14ac:dyDescent="0.25">
      <c r="B23" s="337">
        <v>1</v>
      </c>
      <c r="C23" s="195" t="s">
        <v>348</v>
      </c>
      <c r="D23" s="384">
        <f>SUM(E23+F23)</f>
        <v>136846</v>
      </c>
      <c r="E23" s="382">
        <v>5883</v>
      </c>
      <c r="F23" s="384">
        <f>SUM(G23:H23)</f>
        <v>130963</v>
      </c>
      <c r="G23" s="382">
        <v>91674</v>
      </c>
      <c r="H23" s="382">
        <v>39289</v>
      </c>
      <c r="I23" s="275"/>
      <c r="J23" s="360"/>
      <c r="K23" s="363"/>
    </row>
    <row r="24" spans="2:11" ht="15.75" x14ac:dyDescent="0.25">
      <c r="B24" s="337">
        <v>2</v>
      </c>
      <c r="C24" s="195" t="s">
        <v>349</v>
      </c>
      <c r="D24" s="384">
        <f t="shared" ref="D24:D29" si="0">SUM(E24+F24)</f>
        <v>442393</v>
      </c>
      <c r="E24" s="382">
        <v>13793</v>
      </c>
      <c r="F24" s="384">
        <f t="shared" ref="F24:F29" si="1">SUM(G24:H24)</f>
        <v>428600</v>
      </c>
      <c r="G24" s="382">
        <v>300020</v>
      </c>
      <c r="H24" s="382">
        <v>128580</v>
      </c>
      <c r="I24" s="275"/>
      <c r="J24" s="360"/>
      <c r="K24" s="363"/>
    </row>
    <row r="25" spans="2:11" ht="15.75" x14ac:dyDescent="0.25">
      <c r="B25" s="337">
        <v>3</v>
      </c>
      <c r="C25" s="195" t="s">
        <v>350</v>
      </c>
      <c r="D25" s="384">
        <f t="shared" si="0"/>
        <v>70673</v>
      </c>
      <c r="E25" s="382">
        <v>5901</v>
      </c>
      <c r="F25" s="384">
        <f t="shared" si="1"/>
        <v>64772</v>
      </c>
      <c r="G25" s="382">
        <v>45341</v>
      </c>
      <c r="H25" s="382">
        <v>19431</v>
      </c>
      <c r="I25" s="275"/>
      <c r="J25" s="360"/>
      <c r="K25" s="363"/>
    </row>
    <row r="26" spans="2:11" ht="15.75" x14ac:dyDescent="0.25">
      <c r="B26" s="337">
        <v>4</v>
      </c>
      <c r="C26" s="195" t="s">
        <v>351</v>
      </c>
      <c r="D26" s="384">
        <f t="shared" si="0"/>
        <v>198942</v>
      </c>
      <c r="E26" s="382">
        <v>6973</v>
      </c>
      <c r="F26" s="384">
        <f t="shared" si="1"/>
        <v>191969</v>
      </c>
      <c r="G26" s="382">
        <v>134378</v>
      </c>
      <c r="H26" s="382">
        <v>57591</v>
      </c>
      <c r="I26" s="275"/>
      <c r="J26" s="360"/>
      <c r="K26" s="363"/>
    </row>
    <row r="27" spans="2:11" ht="15.75" x14ac:dyDescent="0.25">
      <c r="B27" s="337">
        <v>5</v>
      </c>
      <c r="C27" s="195" t="s">
        <v>352</v>
      </c>
      <c r="D27" s="384">
        <f t="shared" si="0"/>
        <v>382672</v>
      </c>
      <c r="E27" s="382">
        <v>5504</v>
      </c>
      <c r="F27" s="384">
        <f t="shared" si="1"/>
        <v>377168</v>
      </c>
      <c r="G27" s="583">
        <v>264018</v>
      </c>
      <c r="H27" s="583">
        <v>113150</v>
      </c>
      <c r="I27" s="275"/>
      <c r="J27" s="360"/>
      <c r="K27" s="363"/>
    </row>
    <row r="28" spans="2:11" ht="15.75" x14ac:dyDescent="0.25">
      <c r="B28" s="337">
        <v>6</v>
      </c>
      <c r="C28" s="195" t="s">
        <v>353</v>
      </c>
      <c r="D28" s="384">
        <f>SUM(E28+F28+I28)</f>
        <v>135926</v>
      </c>
      <c r="E28" s="382">
        <v>7568</v>
      </c>
      <c r="F28" s="384">
        <f t="shared" si="1"/>
        <v>128358</v>
      </c>
      <c r="G28" s="382">
        <v>89851</v>
      </c>
      <c r="H28" s="382">
        <v>38507</v>
      </c>
      <c r="I28" s="385"/>
      <c r="J28" s="360"/>
      <c r="K28" s="363"/>
    </row>
    <row r="29" spans="2:11" ht="15.75" x14ac:dyDescent="0.25">
      <c r="B29" s="337">
        <v>7</v>
      </c>
      <c r="C29" s="195" t="s">
        <v>354</v>
      </c>
      <c r="D29" s="384">
        <f t="shared" si="0"/>
        <v>469515</v>
      </c>
      <c r="E29" s="382">
        <v>5514</v>
      </c>
      <c r="F29" s="384">
        <f t="shared" si="1"/>
        <v>464001</v>
      </c>
      <c r="G29" s="382">
        <v>324800</v>
      </c>
      <c r="H29" s="382">
        <v>139201</v>
      </c>
      <c r="I29" s="385"/>
      <c r="J29" s="360"/>
      <c r="K29" s="363"/>
    </row>
    <row r="30" spans="2:11" ht="15.75" x14ac:dyDescent="0.25">
      <c r="B30" s="203"/>
      <c r="C30" s="201" t="s">
        <v>355</v>
      </c>
      <c r="D30" s="358">
        <f t="shared" ref="D30:J30" si="2">SUM(D23:D29)</f>
        <v>1836967</v>
      </c>
      <c r="E30" s="671">
        <f t="shared" si="2"/>
        <v>51136</v>
      </c>
      <c r="F30" s="358">
        <f t="shared" si="2"/>
        <v>1785831</v>
      </c>
      <c r="G30" s="358">
        <f t="shared" si="2"/>
        <v>1250082</v>
      </c>
      <c r="H30" s="671">
        <f t="shared" si="2"/>
        <v>535749</v>
      </c>
      <c r="I30" s="358">
        <f t="shared" si="2"/>
        <v>0</v>
      </c>
      <c r="J30" s="361">
        <f t="shared" si="2"/>
        <v>0</v>
      </c>
      <c r="K30" s="364"/>
    </row>
  </sheetData>
  <mergeCells count="15">
    <mergeCell ref="C8:L8"/>
    <mergeCell ref="A10:K10"/>
    <mergeCell ref="A11:K11"/>
    <mergeCell ref="A12:K12"/>
    <mergeCell ref="C17:J17"/>
    <mergeCell ref="C9:D9"/>
    <mergeCell ref="C14:D14"/>
    <mergeCell ref="B20:B22"/>
    <mergeCell ref="C20:C22"/>
    <mergeCell ref="D20:D22"/>
    <mergeCell ref="F20:I20"/>
    <mergeCell ref="F21:F22"/>
    <mergeCell ref="G21:H21"/>
    <mergeCell ref="I21:I22"/>
    <mergeCell ref="E20:E22"/>
  </mergeCells>
  <pageMargins left="0.70866141732283472" right="0.70866141732283472" top="0.74803149606299213" bottom="0.74803149606299213" header="0.31496062992125984" footer="0.31496062992125984"/>
  <pageSetup paperSize="9" scale="67" orientation="portrait" blackAndWhite="1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0"/>
  <sheetViews>
    <sheetView zoomScaleNormal="100" workbookViewId="0">
      <selection activeCell="C8" sqref="C8:J8"/>
    </sheetView>
  </sheetViews>
  <sheetFormatPr defaultRowHeight="15" x14ac:dyDescent="0.25"/>
  <cols>
    <col min="2" max="2" width="7.140625" customWidth="1"/>
    <col min="3" max="3" width="34" customWidth="1"/>
    <col min="4" max="4" width="10.85546875" customWidth="1"/>
    <col min="5" max="5" width="12.140625" customWidth="1"/>
    <col min="6" max="6" width="13" hidden="1" customWidth="1"/>
    <col min="7" max="7" width="0.28515625" hidden="1" customWidth="1"/>
    <col min="8" max="8" width="12.5703125" hidden="1" customWidth="1"/>
    <col min="9" max="9" width="15.5703125" customWidth="1"/>
    <col min="257" max="257" width="7.140625" customWidth="1"/>
    <col min="258" max="258" width="34" customWidth="1"/>
    <col min="259" max="259" width="10.85546875" customWidth="1"/>
    <col min="260" max="261" width="0" hidden="1" customWidth="1"/>
    <col min="262" max="262" width="13" customWidth="1"/>
    <col min="513" max="513" width="7.140625" customWidth="1"/>
    <col min="514" max="514" width="34" customWidth="1"/>
    <col min="515" max="515" width="10.85546875" customWidth="1"/>
    <col min="516" max="517" width="0" hidden="1" customWidth="1"/>
    <col min="518" max="518" width="13" customWidth="1"/>
    <col min="769" max="769" width="7.140625" customWidth="1"/>
    <col min="770" max="770" width="34" customWidth="1"/>
    <col min="771" max="771" width="10.85546875" customWidth="1"/>
    <col min="772" max="773" width="0" hidden="1" customWidth="1"/>
    <col min="774" max="774" width="13" customWidth="1"/>
    <col min="1025" max="1025" width="7.140625" customWidth="1"/>
    <col min="1026" max="1026" width="34" customWidth="1"/>
    <col min="1027" max="1027" width="10.85546875" customWidth="1"/>
    <col min="1028" max="1029" width="0" hidden="1" customWidth="1"/>
    <col min="1030" max="1030" width="13" customWidth="1"/>
    <col min="1281" max="1281" width="7.140625" customWidth="1"/>
    <col min="1282" max="1282" width="34" customWidth="1"/>
    <col min="1283" max="1283" width="10.85546875" customWidth="1"/>
    <col min="1284" max="1285" width="0" hidden="1" customWidth="1"/>
    <col min="1286" max="1286" width="13" customWidth="1"/>
    <col min="1537" max="1537" width="7.140625" customWidth="1"/>
    <col min="1538" max="1538" width="34" customWidth="1"/>
    <col min="1539" max="1539" width="10.85546875" customWidth="1"/>
    <col min="1540" max="1541" width="0" hidden="1" customWidth="1"/>
    <col min="1542" max="1542" width="13" customWidth="1"/>
    <col min="1793" max="1793" width="7.140625" customWidth="1"/>
    <col min="1794" max="1794" width="34" customWidth="1"/>
    <col min="1795" max="1795" width="10.85546875" customWidth="1"/>
    <col min="1796" max="1797" width="0" hidden="1" customWidth="1"/>
    <col min="1798" max="1798" width="13" customWidth="1"/>
    <col min="2049" max="2049" width="7.140625" customWidth="1"/>
    <col min="2050" max="2050" width="34" customWidth="1"/>
    <col min="2051" max="2051" width="10.85546875" customWidth="1"/>
    <col min="2052" max="2053" width="0" hidden="1" customWidth="1"/>
    <col min="2054" max="2054" width="13" customWidth="1"/>
    <col min="2305" max="2305" width="7.140625" customWidth="1"/>
    <col min="2306" max="2306" width="34" customWidth="1"/>
    <col min="2307" max="2307" width="10.85546875" customWidth="1"/>
    <col min="2308" max="2309" width="0" hidden="1" customWidth="1"/>
    <col min="2310" max="2310" width="13" customWidth="1"/>
    <col min="2561" max="2561" width="7.140625" customWidth="1"/>
    <col min="2562" max="2562" width="34" customWidth="1"/>
    <col min="2563" max="2563" width="10.85546875" customWidth="1"/>
    <col min="2564" max="2565" width="0" hidden="1" customWidth="1"/>
    <col min="2566" max="2566" width="13" customWidth="1"/>
    <col min="2817" max="2817" width="7.140625" customWidth="1"/>
    <col min="2818" max="2818" width="34" customWidth="1"/>
    <col min="2819" max="2819" width="10.85546875" customWidth="1"/>
    <col min="2820" max="2821" width="0" hidden="1" customWidth="1"/>
    <col min="2822" max="2822" width="13" customWidth="1"/>
    <col min="3073" max="3073" width="7.140625" customWidth="1"/>
    <col min="3074" max="3074" width="34" customWidth="1"/>
    <col min="3075" max="3075" width="10.85546875" customWidth="1"/>
    <col min="3076" max="3077" width="0" hidden="1" customWidth="1"/>
    <col min="3078" max="3078" width="13" customWidth="1"/>
    <col min="3329" max="3329" width="7.140625" customWidth="1"/>
    <col min="3330" max="3330" width="34" customWidth="1"/>
    <col min="3331" max="3331" width="10.85546875" customWidth="1"/>
    <col min="3332" max="3333" width="0" hidden="1" customWidth="1"/>
    <col min="3334" max="3334" width="13" customWidth="1"/>
    <col min="3585" max="3585" width="7.140625" customWidth="1"/>
    <col min="3586" max="3586" width="34" customWidth="1"/>
    <col min="3587" max="3587" width="10.85546875" customWidth="1"/>
    <col min="3588" max="3589" width="0" hidden="1" customWidth="1"/>
    <col min="3590" max="3590" width="13" customWidth="1"/>
    <col min="3841" max="3841" width="7.140625" customWidth="1"/>
    <col min="3842" max="3842" width="34" customWidth="1"/>
    <col min="3843" max="3843" width="10.85546875" customWidth="1"/>
    <col min="3844" max="3845" width="0" hidden="1" customWidth="1"/>
    <col min="3846" max="3846" width="13" customWidth="1"/>
    <col min="4097" max="4097" width="7.140625" customWidth="1"/>
    <col min="4098" max="4098" width="34" customWidth="1"/>
    <col min="4099" max="4099" width="10.85546875" customWidth="1"/>
    <col min="4100" max="4101" width="0" hidden="1" customWidth="1"/>
    <col min="4102" max="4102" width="13" customWidth="1"/>
    <col min="4353" max="4353" width="7.140625" customWidth="1"/>
    <col min="4354" max="4354" width="34" customWidth="1"/>
    <col min="4355" max="4355" width="10.85546875" customWidth="1"/>
    <col min="4356" max="4357" width="0" hidden="1" customWidth="1"/>
    <col min="4358" max="4358" width="13" customWidth="1"/>
    <col min="4609" max="4609" width="7.140625" customWidth="1"/>
    <col min="4610" max="4610" width="34" customWidth="1"/>
    <col min="4611" max="4611" width="10.85546875" customWidth="1"/>
    <col min="4612" max="4613" width="0" hidden="1" customWidth="1"/>
    <col min="4614" max="4614" width="13" customWidth="1"/>
    <col min="4865" max="4865" width="7.140625" customWidth="1"/>
    <col min="4866" max="4866" width="34" customWidth="1"/>
    <col min="4867" max="4867" width="10.85546875" customWidth="1"/>
    <col min="4868" max="4869" width="0" hidden="1" customWidth="1"/>
    <col min="4870" max="4870" width="13" customWidth="1"/>
    <col min="5121" max="5121" width="7.140625" customWidth="1"/>
    <col min="5122" max="5122" width="34" customWidth="1"/>
    <col min="5123" max="5123" width="10.85546875" customWidth="1"/>
    <col min="5124" max="5125" width="0" hidden="1" customWidth="1"/>
    <col min="5126" max="5126" width="13" customWidth="1"/>
    <col min="5377" max="5377" width="7.140625" customWidth="1"/>
    <col min="5378" max="5378" width="34" customWidth="1"/>
    <col min="5379" max="5379" width="10.85546875" customWidth="1"/>
    <col min="5380" max="5381" width="0" hidden="1" customWidth="1"/>
    <col min="5382" max="5382" width="13" customWidth="1"/>
    <col min="5633" max="5633" width="7.140625" customWidth="1"/>
    <col min="5634" max="5634" width="34" customWidth="1"/>
    <col min="5635" max="5635" width="10.85546875" customWidth="1"/>
    <col min="5636" max="5637" width="0" hidden="1" customWidth="1"/>
    <col min="5638" max="5638" width="13" customWidth="1"/>
    <col min="5889" max="5889" width="7.140625" customWidth="1"/>
    <col min="5890" max="5890" width="34" customWidth="1"/>
    <col min="5891" max="5891" width="10.85546875" customWidth="1"/>
    <col min="5892" max="5893" width="0" hidden="1" customWidth="1"/>
    <col min="5894" max="5894" width="13" customWidth="1"/>
    <col min="6145" max="6145" width="7.140625" customWidth="1"/>
    <col min="6146" max="6146" width="34" customWidth="1"/>
    <col min="6147" max="6147" width="10.85546875" customWidth="1"/>
    <col min="6148" max="6149" width="0" hidden="1" customWidth="1"/>
    <col min="6150" max="6150" width="13" customWidth="1"/>
    <col min="6401" max="6401" width="7.140625" customWidth="1"/>
    <col min="6402" max="6402" width="34" customWidth="1"/>
    <col min="6403" max="6403" width="10.85546875" customWidth="1"/>
    <col min="6404" max="6405" width="0" hidden="1" customWidth="1"/>
    <col min="6406" max="6406" width="13" customWidth="1"/>
    <col min="6657" max="6657" width="7.140625" customWidth="1"/>
    <col min="6658" max="6658" width="34" customWidth="1"/>
    <col min="6659" max="6659" width="10.85546875" customWidth="1"/>
    <col min="6660" max="6661" width="0" hidden="1" customWidth="1"/>
    <col min="6662" max="6662" width="13" customWidth="1"/>
    <col min="6913" max="6913" width="7.140625" customWidth="1"/>
    <col min="6914" max="6914" width="34" customWidth="1"/>
    <col min="6915" max="6915" width="10.85546875" customWidth="1"/>
    <col min="6916" max="6917" width="0" hidden="1" customWidth="1"/>
    <col min="6918" max="6918" width="13" customWidth="1"/>
    <col min="7169" max="7169" width="7.140625" customWidth="1"/>
    <col min="7170" max="7170" width="34" customWidth="1"/>
    <col min="7171" max="7171" width="10.85546875" customWidth="1"/>
    <col min="7172" max="7173" width="0" hidden="1" customWidth="1"/>
    <col min="7174" max="7174" width="13" customWidth="1"/>
    <col min="7425" max="7425" width="7.140625" customWidth="1"/>
    <col min="7426" max="7426" width="34" customWidth="1"/>
    <col min="7427" max="7427" width="10.85546875" customWidth="1"/>
    <col min="7428" max="7429" width="0" hidden="1" customWidth="1"/>
    <col min="7430" max="7430" width="13" customWidth="1"/>
    <col min="7681" max="7681" width="7.140625" customWidth="1"/>
    <col min="7682" max="7682" width="34" customWidth="1"/>
    <col min="7683" max="7683" width="10.85546875" customWidth="1"/>
    <col min="7684" max="7685" width="0" hidden="1" customWidth="1"/>
    <col min="7686" max="7686" width="13" customWidth="1"/>
    <col min="7937" max="7937" width="7.140625" customWidth="1"/>
    <col min="7938" max="7938" width="34" customWidth="1"/>
    <col min="7939" max="7939" width="10.85546875" customWidth="1"/>
    <col min="7940" max="7941" width="0" hidden="1" customWidth="1"/>
    <col min="7942" max="7942" width="13" customWidth="1"/>
    <col min="8193" max="8193" width="7.140625" customWidth="1"/>
    <col min="8194" max="8194" width="34" customWidth="1"/>
    <col min="8195" max="8195" width="10.85546875" customWidth="1"/>
    <col min="8196" max="8197" width="0" hidden="1" customWidth="1"/>
    <col min="8198" max="8198" width="13" customWidth="1"/>
    <col min="8449" max="8449" width="7.140625" customWidth="1"/>
    <col min="8450" max="8450" width="34" customWidth="1"/>
    <col min="8451" max="8451" width="10.85546875" customWidth="1"/>
    <col min="8452" max="8453" width="0" hidden="1" customWidth="1"/>
    <col min="8454" max="8454" width="13" customWidth="1"/>
    <col min="8705" max="8705" width="7.140625" customWidth="1"/>
    <col min="8706" max="8706" width="34" customWidth="1"/>
    <col min="8707" max="8707" width="10.85546875" customWidth="1"/>
    <col min="8708" max="8709" width="0" hidden="1" customWidth="1"/>
    <col min="8710" max="8710" width="13" customWidth="1"/>
    <col min="8961" max="8961" width="7.140625" customWidth="1"/>
    <col min="8962" max="8962" width="34" customWidth="1"/>
    <col min="8963" max="8963" width="10.85546875" customWidth="1"/>
    <col min="8964" max="8965" width="0" hidden="1" customWidth="1"/>
    <col min="8966" max="8966" width="13" customWidth="1"/>
    <col min="9217" max="9217" width="7.140625" customWidth="1"/>
    <col min="9218" max="9218" width="34" customWidth="1"/>
    <col min="9219" max="9219" width="10.85546875" customWidth="1"/>
    <col min="9220" max="9221" width="0" hidden="1" customWidth="1"/>
    <col min="9222" max="9222" width="13" customWidth="1"/>
    <col min="9473" max="9473" width="7.140625" customWidth="1"/>
    <col min="9474" max="9474" width="34" customWidth="1"/>
    <col min="9475" max="9475" width="10.85546875" customWidth="1"/>
    <col min="9476" max="9477" width="0" hidden="1" customWidth="1"/>
    <col min="9478" max="9478" width="13" customWidth="1"/>
    <col min="9729" max="9729" width="7.140625" customWidth="1"/>
    <col min="9730" max="9730" width="34" customWidth="1"/>
    <col min="9731" max="9731" width="10.85546875" customWidth="1"/>
    <col min="9732" max="9733" width="0" hidden="1" customWidth="1"/>
    <col min="9734" max="9734" width="13" customWidth="1"/>
    <col min="9985" max="9985" width="7.140625" customWidth="1"/>
    <col min="9986" max="9986" width="34" customWidth="1"/>
    <col min="9987" max="9987" width="10.85546875" customWidth="1"/>
    <col min="9988" max="9989" width="0" hidden="1" customWidth="1"/>
    <col min="9990" max="9990" width="13" customWidth="1"/>
    <col min="10241" max="10241" width="7.140625" customWidth="1"/>
    <col min="10242" max="10242" width="34" customWidth="1"/>
    <col min="10243" max="10243" width="10.85546875" customWidth="1"/>
    <col min="10244" max="10245" width="0" hidden="1" customWidth="1"/>
    <col min="10246" max="10246" width="13" customWidth="1"/>
    <col min="10497" max="10497" width="7.140625" customWidth="1"/>
    <col min="10498" max="10498" width="34" customWidth="1"/>
    <col min="10499" max="10499" width="10.85546875" customWidth="1"/>
    <col min="10500" max="10501" width="0" hidden="1" customWidth="1"/>
    <col min="10502" max="10502" width="13" customWidth="1"/>
    <col min="10753" max="10753" width="7.140625" customWidth="1"/>
    <col min="10754" max="10754" width="34" customWidth="1"/>
    <col min="10755" max="10755" width="10.85546875" customWidth="1"/>
    <col min="10756" max="10757" width="0" hidden="1" customWidth="1"/>
    <col min="10758" max="10758" width="13" customWidth="1"/>
    <col min="11009" max="11009" width="7.140625" customWidth="1"/>
    <col min="11010" max="11010" width="34" customWidth="1"/>
    <col min="11011" max="11011" width="10.85546875" customWidth="1"/>
    <col min="11012" max="11013" width="0" hidden="1" customWidth="1"/>
    <col min="11014" max="11014" width="13" customWidth="1"/>
    <col min="11265" max="11265" width="7.140625" customWidth="1"/>
    <col min="11266" max="11266" width="34" customWidth="1"/>
    <col min="11267" max="11267" width="10.85546875" customWidth="1"/>
    <col min="11268" max="11269" width="0" hidden="1" customWidth="1"/>
    <col min="11270" max="11270" width="13" customWidth="1"/>
    <col min="11521" max="11521" width="7.140625" customWidth="1"/>
    <col min="11522" max="11522" width="34" customWidth="1"/>
    <col min="11523" max="11523" width="10.85546875" customWidth="1"/>
    <col min="11524" max="11525" width="0" hidden="1" customWidth="1"/>
    <col min="11526" max="11526" width="13" customWidth="1"/>
    <col min="11777" max="11777" width="7.140625" customWidth="1"/>
    <col min="11778" max="11778" width="34" customWidth="1"/>
    <col min="11779" max="11779" width="10.85546875" customWidth="1"/>
    <col min="11780" max="11781" width="0" hidden="1" customWidth="1"/>
    <col min="11782" max="11782" width="13" customWidth="1"/>
    <col min="12033" max="12033" width="7.140625" customWidth="1"/>
    <col min="12034" max="12034" width="34" customWidth="1"/>
    <col min="12035" max="12035" width="10.85546875" customWidth="1"/>
    <col min="12036" max="12037" width="0" hidden="1" customWidth="1"/>
    <col min="12038" max="12038" width="13" customWidth="1"/>
    <col min="12289" max="12289" width="7.140625" customWidth="1"/>
    <col min="12290" max="12290" width="34" customWidth="1"/>
    <col min="12291" max="12291" width="10.85546875" customWidth="1"/>
    <col min="12292" max="12293" width="0" hidden="1" customWidth="1"/>
    <col min="12294" max="12294" width="13" customWidth="1"/>
    <col min="12545" max="12545" width="7.140625" customWidth="1"/>
    <col min="12546" max="12546" width="34" customWidth="1"/>
    <col min="12547" max="12547" width="10.85546875" customWidth="1"/>
    <col min="12548" max="12549" width="0" hidden="1" customWidth="1"/>
    <col min="12550" max="12550" width="13" customWidth="1"/>
    <col min="12801" max="12801" width="7.140625" customWidth="1"/>
    <col min="12802" max="12802" width="34" customWidth="1"/>
    <col min="12803" max="12803" width="10.85546875" customWidth="1"/>
    <col min="12804" max="12805" width="0" hidden="1" customWidth="1"/>
    <col min="12806" max="12806" width="13" customWidth="1"/>
    <col min="13057" max="13057" width="7.140625" customWidth="1"/>
    <col min="13058" max="13058" width="34" customWidth="1"/>
    <col min="13059" max="13059" width="10.85546875" customWidth="1"/>
    <col min="13060" max="13061" width="0" hidden="1" customWidth="1"/>
    <col min="13062" max="13062" width="13" customWidth="1"/>
    <col min="13313" max="13313" width="7.140625" customWidth="1"/>
    <col min="13314" max="13314" width="34" customWidth="1"/>
    <col min="13315" max="13315" width="10.85546875" customWidth="1"/>
    <col min="13316" max="13317" width="0" hidden="1" customWidth="1"/>
    <col min="13318" max="13318" width="13" customWidth="1"/>
    <col min="13569" max="13569" width="7.140625" customWidth="1"/>
    <col min="13570" max="13570" width="34" customWidth="1"/>
    <col min="13571" max="13571" width="10.85546875" customWidth="1"/>
    <col min="13572" max="13573" width="0" hidden="1" customWidth="1"/>
    <col min="13574" max="13574" width="13" customWidth="1"/>
    <col min="13825" max="13825" width="7.140625" customWidth="1"/>
    <col min="13826" max="13826" width="34" customWidth="1"/>
    <col min="13827" max="13827" width="10.85546875" customWidth="1"/>
    <col min="13828" max="13829" width="0" hidden="1" customWidth="1"/>
    <col min="13830" max="13830" width="13" customWidth="1"/>
    <col min="14081" max="14081" width="7.140625" customWidth="1"/>
    <col min="14082" max="14082" width="34" customWidth="1"/>
    <col min="14083" max="14083" width="10.85546875" customWidth="1"/>
    <col min="14084" max="14085" width="0" hidden="1" customWidth="1"/>
    <col min="14086" max="14086" width="13" customWidth="1"/>
    <col min="14337" max="14337" width="7.140625" customWidth="1"/>
    <col min="14338" max="14338" width="34" customWidth="1"/>
    <col min="14339" max="14339" width="10.85546875" customWidth="1"/>
    <col min="14340" max="14341" width="0" hidden="1" customWidth="1"/>
    <col min="14342" max="14342" width="13" customWidth="1"/>
    <col min="14593" max="14593" width="7.140625" customWidth="1"/>
    <col min="14594" max="14594" width="34" customWidth="1"/>
    <col min="14595" max="14595" width="10.85546875" customWidth="1"/>
    <col min="14596" max="14597" width="0" hidden="1" customWidth="1"/>
    <col min="14598" max="14598" width="13" customWidth="1"/>
    <col min="14849" max="14849" width="7.140625" customWidth="1"/>
    <col min="14850" max="14850" width="34" customWidth="1"/>
    <col min="14851" max="14851" width="10.85546875" customWidth="1"/>
    <col min="14852" max="14853" width="0" hidden="1" customWidth="1"/>
    <col min="14854" max="14854" width="13" customWidth="1"/>
    <col min="15105" max="15105" width="7.140625" customWidth="1"/>
    <col min="15106" max="15106" width="34" customWidth="1"/>
    <col min="15107" max="15107" width="10.85546875" customWidth="1"/>
    <col min="15108" max="15109" width="0" hidden="1" customWidth="1"/>
    <col min="15110" max="15110" width="13" customWidth="1"/>
    <col min="15361" max="15361" width="7.140625" customWidth="1"/>
    <col min="15362" max="15362" width="34" customWidth="1"/>
    <col min="15363" max="15363" width="10.85546875" customWidth="1"/>
    <col min="15364" max="15365" width="0" hidden="1" customWidth="1"/>
    <col min="15366" max="15366" width="13" customWidth="1"/>
    <col min="15617" max="15617" width="7.140625" customWidth="1"/>
    <col min="15618" max="15618" width="34" customWidth="1"/>
    <col min="15619" max="15619" width="10.85546875" customWidth="1"/>
    <col min="15620" max="15621" width="0" hidden="1" customWidth="1"/>
    <col min="15622" max="15622" width="13" customWidth="1"/>
    <col min="15873" max="15873" width="7.140625" customWidth="1"/>
    <col min="15874" max="15874" width="34" customWidth="1"/>
    <col min="15875" max="15875" width="10.85546875" customWidth="1"/>
    <col min="15876" max="15877" width="0" hidden="1" customWidth="1"/>
    <col min="15878" max="15878" width="13" customWidth="1"/>
    <col min="16129" max="16129" width="7.140625" customWidth="1"/>
    <col min="16130" max="16130" width="34" customWidth="1"/>
    <col min="16131" max="16131" width="10.85546875" customWidth="1"/>
    <col min="16132" max="16133" width="0" hidden="1" customWidth="1"/>
    <col min="16134" max="16134" width="13" customWidth="1"/>
  </cols>
  <sheetData>
    <row r="1" spans="1:10" x14ac:dyDescent="0.25">
      <c r="C1" s="354" t="s">
        <v>772</v>
      </c>
      <c r="D1" s="355"/>
    </row>
    <row r="2" spans="1:10" x14ac:dyDescent="0.25">
      <c r="C2" s="354" t="s">
        <v>343</v>
      </c>
      <c r="D2" s="355"/>
    </row>
    <row r="3" spans="1:10" x14ac:dyDescent="0.25">
      <c r="C3" s="354" t="s">
        <v>344</v>
      </c>
      <c r="D3" s="355"/>
    </row>
    <row r="4" spans="1:10" x14ac:dyDescent="0.25">
      <c r="C4" s="354" t="s">
        <v>345</v>
      </c>
      <c r="D4" s="355"/>
    </row>
    <row r="5" spans="1:10" x14ac:dyDescent="0.25">
      <c r="C5" s="354" t="s">
        <v>752</v>
      </c>
      <c r="D5" s="355"/>
    </row>
    <row r="6" spans="1:10" x14ac:dyDescent="0.25">
      <c r="C6" s="352" t="s">
        <v>762</v>
      </c>
      <c r="D6" s="352"/>
      <c r="E6" s="352"/>
      <c r="F6" s="352"/>
    </row>
    <row r="7" spans="1:10" x14ac:dyDescent="0.25">
      <c r="C7" s="4" t="s">
        <v>884</v>
      </c>
      <c r="D7" s="4"/>
      <c r="E7" s="4"/>
      <c r="F7" s="4"/>
    </row>
    <row r="8" spans="1:10" x14ac:dyDescent="0.25">
      <c r="C8" s="674" t="s">
        <v>883</v>
      </c>
      <c r="D8" s="674"/>
      <c r="E8" s="674"/>
      <c r="F8" s="674"/>
      <c r="G8" s="674"/>
      <c r="H8" s="674"/>
      <c r="I8" s="674"/>
      <c r="J8" s="674"/>
    </row>
    <row r="9" spans="1:10" x14ac:dyDescent="0.25">
      <c r="C9" s="4"/>
      <c r="D9" s="4"/>
      <c r="E9" s="4"/>
      <c r="F9" s="4"/>
    </row>
    <row r="10" spans="1:10" ht="15.75" x14ac:dyDescent="0.25">
      <c r="C10" s="167" t="s">
        <v>483</v>
      </c>
      <c r="D10" s="167"/>
      <c r="E10" s="353"/>
    </row>
    <row r="11" spans="1:10" ht="15.75" x14ac:dyDescent="0.25">
      <c r="A11" s="679" t="s">
        <v>484</v>
      </c>
      <c r="B11" s="679"/>
      <c r="C11" s="679"/>
      <c r="D11" s="679"/>
      <c r="E11" s="679"/>
      <c r="F11" s="679"/>
      <c r="G11" s="679"/>
      <c r="H11" s="679"/>
      <c r="I11" s="679"/>
    </row>
    <row r="12" spans="1:10" ht="15.75" x14ac:dyDescent="0.25">
      <c r="C12" s="678" t="s">
        <v>759</v>
      </c>
      <c r="D12" s="678"/>
      <c r="E12" s="678"/>
      <c r="F12" s="678"/>
      <c r="G12" s="678"/>
    </row>
    <row r="13" spans="1:10" x14ac:dyDescent="0.25">
      <c r="C13" s="356"/>
      <c r="D13" s="356"/>
    </row>
    <row r="14" spans="1:10" x14ac:dyDescent="0.25">
      <c r="C14" s="707"/>
      <c r="D14" s="707"/>
    </row>
    <row r="15" spans="1:10" ht="15.75" x14ac:dyDescent="0.25">
      <c r="C15" s="356"/>
      <c r="D15" s="347"/>
      <c r="F15" s="347" t="s">
        <v>523</v>
      </c>
      <c r="I15" s="347"/>
    </row>
    <row r="16" spans="1:10" ht="16.5" customHeight="1" x14ac:dyDescent="0.25">
      <c r="C16" s="356"/>
      <c r="D16" s="347"/>
    </row>
    <row r="17" spans="2:9" ht="192.75" customHeight="1" x14ac:dyDescent="0.25">
      <c r="B17" s="705" t="s">
        <v>537</v>
      </c>
      <c r="C17" s="705"/>
      <c r="D17" s="705"/>
      <c r="E17" s="705"/>
      <c r="F17" s="705"/>
      <c r="G17" s="705"/>
      <c r="H17" s="705"/>
      <c r="I17" s="705"/>
    </row>
    <row r="18" spans="2:9" ht="15.75" x14ac:dyDescent="0.25">
      <c r="C18" s="335"/>
      <c r="D18" s="347"/>
      <c r="E18" s="347" t="s">
        <v>523</v>
      </c>
    </row>
    <row r="19" spans="2:9" ht="15.75" customHeight="1" x14ac:dyDescent="0.25">
      <c r="D19" s="202"/>
      <c r="F19" s="202"/>
      <c r="I19" s="202" t="s">
        <v>482</v>
      </c>
    </row>
    <row r="20" spans="2:9" ht="15" customHeight="1" x14ac:dyDescent="0.25">
      <c r="B20" s="695" t="s">
        <v>346</v>
      </c>
      <c r="C20" s="695" t="s">
        <v>347</v>
      </c>
      <c r="D20" s="695" t="s">
        <v>5</v>
      </c>
      <c r="E20" s="698" t="s">
        <v>485</v>
      </c>
      <c r="F20" s="699"/>
      <c r="G20" s="699"/>
      <c r="H20" s="699"/>
      <c r="I20" s="700"/>
    </row>
    <row r="21" spans="2:9" ht="15" customHeight="1" x14ac:dyDescent="0.25">
      <c r="B21" s="696"/>
      <c r="C21" s="696"/>
      <c r="D21" s="696"/>
      <c r="E21" s="702" t="s">
        <v>486</v>
      </c>
      <c r="F21" s="701" t="s">
        <v>487</v>
      </c>
      <c r="G21" s="698" t="s">
        <v>535</v>
      </c>
      <c r="H21" s="699"/>
      <c r="I21" s="702" t="s">
        <v>488</v>
      </c>
    </row>
    <row r="22" spans="2:9" ht="60" customHeight="1" x14ac:dyDescent="0.25">
      <c r="B22" s="697"/>
      <c r="C22" s="697"/>
      <c r="D22" s="697"/>
      <c r="E22" s="704"/>
      <c r="F22" s="701"/>
      <c r="G22" s="357" t="s">
        <v>494</v>
      </c>
      <c r="H22" s="338" t="s">
        <v>495</v>
      </c>
      <c r="I22" s="704"/>
    </row>
    <row r="23" spans="2:9" ht="16.5" customHeight="1" x14ac:dyDescent="0.25">
      <c r="B23" s="337">
        <v>1</v>
      </c>
      <c r="C23" s="195" t="s">
        <v>348</v>
      </c>
      <c r="D23" s="384">
        <f>SUM(E23+F23+I23)</f>
        <v>1122209</v>
      </c>
      <c r="E23" s="385">
        <v>5883</v>
      </c>
      <c r="F23" s="385"/>
      <c r="G23" s="72"/>
      <c r="H23" s="72"/>
      <c r="I23" s="383">
        <v>1116326</v>
      </c>
    </row>
    <row r="24" spans="2:9" ht="16.5" customHeight="1" x14ac:dyDescent="0.25">
      <c r="B24" s="337">
        <v>2</v>
      </c>
      <c r="C24" s="195" t="s">
        <v>349</v>
      </c>
      <c r="D24" s="384">
        <f t="shared" ref="D24:D29" si="0">SUM(E24+F24+I24)</f>
        <v>2248243</v>
      </c>
      <c r="E24" s="385">
        <v>13793</v>
      </c>
      <c r="F24" s="385"/>
      <c r="G24" s="72"/>
      <c r="H24" s="72"/>
      <c r="I24" s="383">
        <v>2234450</v>
      </c>
    </row>
    <row r="25" spans="2:9" ht="15.75" x14ac:dyDescent="0.25">
      <c r="B25" s="337">
        <v>3</v>
      </c>
      <c r="C25" s="195" t="s">
        <v>350</v>
      </c>
      <c r="D25" s="384">
        <f t="shared" si="0"/>
        <v>515225</v>
      </c>
      <c r="E25" s="385">
        <v>5901</v>
      </c>
      <c r="F25" s="385"/>
      <c r="G25" s="72"/>
      <c r="H25" s="382"/>
      <c r="I25" s="383">
        <v>509324</v>
      </c>
    </row>
    <row r="26" spans="2:9" ht="15.75" x14ac:dyDescent="0.25">
      <c r="B26" s="337">
        <v>4</v>
      </c>
      <c r="C26" s="195" t="s">
        <v>351</v>
      </c>
      <c r="D26" s="384">
        <f t="shared" si="0"/>
        <v>1943059</v>
      </c>
      <c r="E26" s="385">
        <v>6973</v>
      </c>
      <c r="F26" s="385"/>
      <c r="G26" s="72"/>
      <c r="H26" s="72"/>
      <c r="I26" s="383">
        <v>1936086</v>
      </c>
    </row>
    <row r="27" spans="2:9" ht="15.75" x14ac:dyDescent="0.25">
      <c r="B27" s="337">
        <v>5</v>
      </c>
      <c r="C27" s="195" t="s">
        <v>352</v>
      </c>
      <c r="D27" s="384">
        <f t="shared" si="0"/>
        <v>793909</v>
      </c>
      <c r="E27" s="385">
        <v>5504</v>
      </c>
      <c r="F27" s="385"/>
      <c r="G27" s="72"/>
      <c r="H27" s="72"/>
      <c r="I27" s="383">
        <v>788405</v>
      </c>
    </row>
    <row r="28" spans="2:9" ht="15.75" x14ac:dyDescent="0.25">
      <c r="B28" s="337">
        <v>6</v>
      </c>
      <c r="C28" s="195" t="s">
        <v>353</v>
      </c>
      <c r="D28" s="384">
        <f t="shared" si="0"/>
        <v>1425714</v>
      </c>
      <c r="E28" s="385">
        <v>7568</v>
      </c>
      <c r="F28" s="385"/>
      <c r="G28" s="72"/>
      <c r="H28" s="184"/>
      <c r="I28" s="383">
        <v>1418146</v>
      </c>
    </row>
    <row r="29" spans="2:9" ht="15.75" x14ac:dyDescent="0.25">
      <c r="B29" s="337">
        <v>7</v>
      </c>
      <c r="C29" s="195" t="s">
        <v>354</v>
      </c>
      <c r="D29" s="384">
        <f t="shared" si="0"/>
        <v>563677</v>
      </c>
      <c r="E29" s="385">
        <v>5514</v>
      </c>
      <c r="F29" s="385"/>
      <c r="G29" s="72"/>
      <c r="H29" s="72"/>
      <c r="I29" s="383">
        <v>558163</v>
      </c>
    </row>
    <row r="30" spans="2:9" ht="15.75" x14ac:dyDescent="0.25">
      <c r="B30" s="203"/>
      <c r="C30" s="201" t="s">
        <v>355</v>
      </c>
      <c r="D30" s="358">
        <f t="shared" ref="D30:I30" si="1">SUM(D23:D29)</f>
        <v>8612036</v>
      </c>
      <c r="E30" s="358">
        <f t="shared" si="1"/>
        <v>51136</v>
      </c>
      <c r="F30" s="358">
        <f t="shared" si="1"/>
        <v>0</v>
      </c>
      <c r="G30" s="336">
        <f t="shared" si="1"/>
        <v>0</v>
      </c>
      <c r="H30" s="358">
        <f t="shared" si="1"/>
        <v>0</v>
      </c>
      <c r="I30" s="358">
        <f t="shared" si="1"/>
        <v>8560900</v>
      </c>
    </row>
  </sheetData>
  <mergeCells count="13">
    <mergeCell ref="C8:J8"/>
    <mergeCell ref="B20:B22"/>
    <mergeCell ref="C20:C22"/>
    <mergeCell ref="D20:D22"/>
    <mergeCell ref="A11:I11"/>
    <mergeCell ref="C12:G12"/>
    <mergeCell ref="C14:D14"/>
    <mergeCell ref="E20:I20"/>
    <mergeCell ref="I21:I22"/>
    <mergeCell ref="G21:H21"/>
    <mergeCell ref="F21:F22"/>
    <mergeCell ref="B17:I17"/>
    <mergeCell ref="E21:E22"/>
  </mergeCells>
  <pageMargins left="0.70866141732283472" right="0.70866141732283472" top="0.74803149606299213" bottom="0.74803149606299213" header="0.31496062992125984" footer="0.31496062992125984"/>
  <pageSetup paperSize="9" scale="89" orientation="portrait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71B1-B365-4E58-A79F-AA4B3554FD7D}">
  <dimension ref="A1:H32"/>
  <sheetViews>
    <sheetView zoomScaleNormal="100" workbookViewId="0">
      <selection activeCell="A9" sqref="A9:G9"/>
    </sheetView>
  </sheetViews>
  <sheetFormatPr defaultRowHeight="15" x14ac:dyDescent="0.25"/>
  <cols>
    <col min="1" max="1" width="38.85546875" style="507" customWidth="1"/>
    <col min="2" max="2" width="12.85546875" style="507" customWidth="1"/>
    <col min="3" max="4" width="3.85546875" style="511" customWidth="1"/>
    <col min="5" max="6" width="13.28515625" style="507" customWidth="1"/>
    <col min="7" max="7" width="13.7109375" style="507" customWidth="1"/>
    <col min="8" max="16384" width="9.140625" style="507"/>
  </cols>
  <sheetData>
    <row r="1" spans="1:8" x14ac:dyDescent="0.25">
      <c r="B1" s="506" t="s">
        <v>771</v>
      </c>
    </row>
    <row r="2" spans="1:8" x14ac:dyDescent="0.25">
      <c r="B2" s="506" t="s">
        <v>343</v>
      </c>
    </row>
    <row r="3" spans="1:8" x14ac:dyDescent="0.25">
      <c r="B3" s="506" t="s">
        <v>344</v>
      </c>
    </row>
    <row r="4" spans="1:8" x14ac:dyDescent="0.25">
      <c r="A4" s="507" t="s">
        <v>666</v>
      </c>
      <c r="B4" s="506" t="s">
        <v>345</v>
      </c>
    </row>
    <row r="5" spans="1:8" x14ac:dyDescent="0.25">
      <c r="B5" s="506" t="s">
        <v>752</v>
      </c>
    </row>
    <row r="6" spans="1:8" x14ac:dyDescent="0.25">
      <c r="B6" s="505" t="s">
        <v>762</v>
      </c>
    </row>
    <row r="7" spans="1:8" x14ac:dyDescent="0.25">
      <c r="B7" s="504" t="s">
        <v>868</v>
      </c>
    </row>
    <row r="8" spans="1:8" ht="15.75" customHeight="1" x14ac:dyDescent="0.25">
      <c r="A8" s="508" t="s">
        <v>666</v>
      </c>
      <c r="B8" s="708" t="s">
        <v>882</v>
      </c>
      <c r="C8" s="708"/>
      <c r="D8" s="708"/>
      <c r="E8" s="708"/>
      <c r="F8" s="708"/>
      <c r="G8" s="708"/>
      <c r="H8" s="708"/>
    </row>
    <row r="9" spans="1:8" ht="15.75" customHeight="1" x14ac:dyDescent="0.25">
      <c r="A9" s="710" t="s">
        <v>666</v>
      </c>
      <c r="B9" s="710"/>
      <c r="C9" s="710"/>
      <c r="D9" s="710"/>
      <c r="E9" s="710"/>
      <c r="F9" s="710"/>
      <c r="G9" s="710"/>
    </row>
    <row r="10" spans="1:8" ht="59.25" customHeight="1" x14ac:dyDescent="0.25">
      <c r="A10" s="711" t="s">
        <v>763</v>
      </c>
      <c r="B10" s="712"/>
      <c r="C10" s="712"/>
      <c r="D10" s="712"/>
      <c r="E10" s="712"/>
      <c r="F10" s="712"/>
      <c r="G10" s="712"/>
    </row>
    <row r="11" spans="1:8" ht="14.25" customHeight="1" x14ac:dyDescent="0.25">
      <c r="A11" s="713" t="s">
        <v>482</v>
      </c>
      <c r="B11" s="713"/>
      <c r="C11" s="713"/>
      <c r="D11" s="713"/>
      <c r="E11" s="713"/>
      <c r="F11" s="713"/>
      <c r="G11" s="713"/>
    </row>
    <row r="12" spans="1:8" ht="28.5" customHeight="1" x14ac:dyDescent="0.25">
      <c r="A12" s="526" t="s">
        <v>667</v>
      </c>
      <c r="B12" s="526" t="s">
        <v>3</v>
      </c>
      <c r="C12" s="527" t="s">
        <v>1</v>
      </c>
      <c r="D12" s="527" t="s">
        <v>668</v>
      </c>
      <c r="E12" s="526" t="s">
        <v>669</v>
      </c>
      <c r="F12" s="526" t="s">
        <v>716</v>
      </c>
      <c r="G12" s="526" t="s">
        <v>764</v>
      </c>
    </row>
    <row r="13" spans="1:8" ht="14.45" customHeight="1" x14ac:dyDescent="0.25">
      <c r="A13" s="714" t="s">
        <v>584</v>
      </c>
      <c r="B13" s="714"/>
      <c r="C13" s="714"/>
      <c r="D13" s="714"/>
      <c r="E13" s="564">
        <f>SUM(E14+E17)</f>
        <v>21671792</v>
      </c>
      <c r="F13" s="564">
        <f>SUM(F14+F17)</f>
        <v>5741151</v>
      </c>
      <c r="G13" s="564">
        <f>SUM(G14+G17)</f>
        <v>5279219</v>
      </c>
    </row>
    <row r="14" spans="1:8" ht="43.5" customHeight="1" x14ac:dyDescent="0.25">
      <c r="A14" s="709" t="s">
        <v>675</v>
      </c>
      <c r="B14" s="709"/>
      <c r="C14" s="709"/>
      <c r="D14" s="709"/>
      <c r="E14" s="563">
        <f t="shared" ref="E14:G15" si="0">SUM(E15)</f>
        <v>6599024</v>
      </c>
      <c r="F14" s="563">
        <f t="shared" si="0"/>
        <v>5741151</v>
      </c>
      <c r="G14" s="563">
        <f t="shared" si="0"/>
        <v>5279219</v>
      </c>
    </row>
    <row r="15" spans="1:8" ht="87.75" customHeight="1" x14ac:dyDescent="0.25">
      <c r="A15" s="520" t="s">
        <v>113</v>
      </c>
      <c r="B15" s="521" t="s">
        <v>672</v>
      </c>
      <c r="C15" s="522" t="s">
        <v>666</v>
      </c>
      <c r="D15" s="522" t="s">
        <v>666</v>
      </c>
      <c r="E15" s="562">
        <f t="shared" si="0"/>
        <v>6599024</v>
      </c>
      <c r="F15" s="562">
        <f t="shared" si="0"/>
        <v>5741151</v>
      </c>
      <c r="G15" s="562">
        <f t="shared" si="0"/>
        <v>5279219</v>
      </c>
    </row>
    <row r="16" spans="1:8" ht="78" customHeight="1" x14ac:dyDescent="0.25">
      <c r="A16" s="515" t="s">
        <v>463</v>
      </c>
      <c r="B16" s="517" t="s">
        <v>676</v>
      </c>
      <c r="C16" s="519" t="s">
        <v>670</v>
      </c>
      <c r="D16" s="519" t="s">
        <v>10</v>
      </c>
      <c r="E16" s="518">
        <f>SUM(прил3!H659)</f>
        <v>6599024</v>
      </c>
      <c r="F16" s="518">
        <f>SUM(прил3!I659)</f>
        <v>5741151</v>
      </c>
      <c r="G16" s="518">
        <f>SUM(прил3!J659)</f>
        <v>5279219</v>
      </c>
    </row>
    <row r="17" spans="1:7" ht="48" customHeight="1" x14ac:dyDescent="0.25">
      <c r="A17" s="709" t="s">
        <v>677</v>
      </c>
      <c r="B17" s="709"/>
      <c r="C17" s="709"/>
      <c r="D17" s="709"/>
      <c r="E17" s="563">
        <f>SUM(E18+E21+E28+E31)</f>
        <v>15072768</v>
      </c>
      <c r="F17" s="563">
        <f>SUM(F18+F21+F28)</f>
        <v>0</v>
      </c>
      <c r="G17" s="563">
        <f>SUM(G18+G21+G28)</f>
        <v>0</v>
      </c>
    </row>
    <row r="18" spans="1:7" ht="73.5" customHeight="1" x14ac:dyDescent="0.25">
      <c r="A18" s="520" t="s">
        <v>225</v>
      </c>
      <c r="B18" s="521" t="s">
        <v>678</v>
      </c>
      <c r="C18" s="523" t="s">
        <v>666</v>
      </c>
      <c r="D18" s="523" t="s">
        <v>666</v>
      </c>
      <c r="E18" s="562">
        <f>SUM(E19:E20)</f>
        <v>261136</v>
      </c>
      <c r="F18" s="562">
        <f>SUM(F19:F20)</f>
        <v>0</v>
      </c>
      <c r="G18" s="562">
        <f>SUM(G19:G20)</f>
        <v>0</v>
      </c>
    </row>
    <row r="19" spans="1:7" ht="46.5" customHeight="1" x14ac:dyDescent="0.25">
      <c r="A19" s="515" t="s">
        <v>415</v>
      </c>
      <c r="B19" s="517" t="s">
        <v>679</v>
      </c>
      <c r="C19" s="519" t="s">
        <v>10</v>
      </c>
      <c r="D19" s="519">
        <v>13</v>
      </c>
      <c r="E19" s="518">
        <f>SUM(прил3!H115)</f>
        <v>51136</v>
      </c>
      <c r="F19" s="510">
        <v>0</v>
      </c>
      <c r="G19" s="510">
        <v>0</v>
      </c>
    </row>
    <row r="20" spans="1:7" ht="60.75" customHeight="1" x14ac:dyDescent="0.25">
      <c r="A20" s="515" t="s">
        <v>526</v>
      </c>
      <c r="B20" s="517" t="s">
        <v>680</v>
      </c>
      <c r="C20" s="519" t="s">
        <v>35</v>
      </c>
      <c r="D20" s="519" t="s">
        <v>20</v>
      </c>
      <c r="E20" s="518">
        <f>SUM(прил3!H532)</f>
        <v>210000</v>
      </c>
      <c r="F20" s="510">
        <v>0</v>
      </c>
      <c r="G20" s="510">
        <v>0</v>
      </c>
    </row>
    <row r="21" spans="1:7" ht="101.25" customHeight="1" x14ac:dyDescent="0.25">
      <c r="A21" s="520" t="s">
        <v>166</v>
      </c>
      <c r="B21" s="521" t="s">
        <v>674</v>
      </c>
      <c r="C21" s="524" t="s">
        <v>666</v>
      </c>
      <c r="D21" s="524" t="s">
        <v>666</v>
      </c>
      <c r="E21" s="562">
        <f>SUM(E22:E27)</f>
        <v>2239596</v>
      </c>
      <c r="F21" s="562">
        <f>SUM(F22:F27)</f>
        <v>0</v>
      </c>
      <c r="G21" s="562">
        <f>SUM(G22:G27)</f>
        <v>0</v>
      </c>
    </row>
    <row r="22" spans="1:7" ht="48" customHeight="1" x14ac:dyDescent="0.25">
      <c r="A22" s="516" t="s">
        <v>415</v>
      </c>
      <c r="B22" s="513" t="s">
        <v>681</v>
      </c>
      <c r="C22" s="512" t="s">
        <v>10</v>
      </c>
      <c r="D22" s="512" t="s">
        <v>673</v>
      </c>
      <c r="E22" s="561">
        <f>SUM(прил3!H125)</f>
        <v>51136</v>
      </c>
      <c r="F22" s="514"/>
      <c r="G22" s="514"/>
    </row>
    <row r="23" spans="1:7" ht="54" customHeight="1" x14ac:dyDescent="0.25">
      <c r="A23" s="516" t="s">
        <v>415</v>
      </c>
      <c r="B23" s="513" t="s">
        <v>682</v>
      </c>
      <c r="C23" s="512" t="s">
        <v>10</v>
      </c>
      <c r="D23" s="512" t="s">
        <v>673</v>
      </c>
      <c r="E23" s="561">
        <f>SUM(прил3!H129)</f>
        <v>102272</v>
      </c>
      <c r="F23" s="514"/>
      <c r="G23" s="514"/>
    </row>
    <row r="24" spans="1:7" ht="73.5" customHeight="1" x14ac:dyDescent="0.25">
      <c r="A24" s="516" t="s">
        <v>617</v>
      </c>
      <c r="B24" s="513" t="s">
        <v>683</v>
      </c>
      <c r="C24" s="512" t="s">
        <v>20</v>
      </c>
      <c r="D24" s="512" t="s">
        <v>73</v>
      </c>
      <c r="E24" s="561">
        <f>SUM(прил3!H236)</f>
        <v>1250082</v>
      </c>
      <c r="F24" s="514"/>
      <c r="G24" s="514"/>
    </row>
    <row r="25" spans="1:7" ht="60.75" customHeight="1" x14ac:dyDescent="0.25">
      <c r="A25" s="516" t="s">
        <v>618</v>
      </c>
      <c r="B25" s="513" t="s">
        <v>684</v>
      </c>
      <c r="C25" s="512" t="s">
        <v>20</v>
      </c>
      <c r="D25" s="512" t="s">
        <v>73</v>
      </c>
      <c r="E25" s="561">
        <f>SUM(прил3!H238)</f>
        <v>535749</v>
      </c>
      <c r="F25" s="514"/>
      <c r="G25" s="514"/>
    </row>
    <row r="26" spans="1:7" ht="60" customHeight="1" x14ac:dyDescent="0.25">
      <c r="A26" s="516" t="s">
        <v>412</v>
      </c>
      <c r="B26" s="513" t="s">
        <v>685</v>
      </c>
      <c r="C26" s="512" t="s">
        <v>91</v>
      </c>
      <c r="D26" s="512" t="s">
        <v>10</v>
      </c>
      <c r="E26" s="561">
        <f>SUM(прил3!H252)</f>
        <v>20357</v>
      </c>
      <c r="F26" s="514"/>
      <c r="G26" s="514"/>
    </row>
    <row r="27" spans="1:7" ht="45.75" customHeight="1" x14ac:dyDescent="0.25">
      <c r="A27" s="516" t="s">
        <v>471</v>
      </c>
      <c r="B27" s="513" t="s">
        <v>686</v>
      </c>
      <c r="C27" s="512" t="s">
        <v>91</v>
      </c>
      <c r="D27" s="512" t="s">
        <v>12</v>
      </c>
      <c r="E27" s="561">
        <f>SUM(прил3!H258)</f>
        <v>280000</v>
      </c>
      <c r="F27" s="514"/>
      <c r="G27" s="514"/>
    </row>
    <row r="28" spans="1:7" ht="126.75" customHeight="1" x14ac:dyDescent="0.25">
      <c r="A28" s="525" t="s">
        <v>122</v>
      </c>
      <c r="B28" s="521" t="s">
        <v>671</v>
      </c>
      <c r="C28" s="524" t="s">
        <v>666</v>
      </c>
      <c r="D28" s="524" t="s">
        <v>666</v>
      </c>
      <c r="E28" s="562">
        <f>SUM(E29:E30)</f>
        <v>8612036</v>
      </c>
      <c r="F28" s="562">
        <f>SUM(F29:F30)</f>
        <v>0</v>
      </c>
      <c r="G28" s="562">
        <f>SUM(G29:G30)</f>
        <v>0</v>
      </c>
    </row>
    <row r="29" spans="1:7" ht="48" customHeight="1" x14ac:dyDescent="0.25">
      <c r="A29" s="516" t="s">
        <v>415</v>
      </c>
      <c r="B29" s="513" t="s">
        <v>687</v>
      </c>
      <c r="C29" s="512" t="s">
        <v>10</v>
      </c>
      <c r="D29" s="512" t="s">
        <v>673</v>
      </c>
      <c r="E29" s="561">
        <f>SUM(прил3!H139)</f>
        <v>51136</v>
      </c>
      <c r="F29" s="509"/>
      <c r="G29" s="509"/>
    </row>
    <row r="30" spans="1:7" ht="78" customHeight="1" x14ac:dyDescent="0.25">
      <c r="A30" s="516" t="s">
        <v>400</v>
      </c>
      <c r="B30" s="513" t="s">
        <v>688</v>
      </c>
      <c r="C30" s="512" t="s">
        <v>20</v>
      </c>
      <c r="D30" s="512" t="s">
        <v>32</v>
      </c>
      <c r="E30" s="561">
        <f>SUM(прил3!H214)</f>
        <v>8560900</v>
      </c>
      <c r="F30" s="509"/>
      <c r="G30" s="509"/>
    </row>
    <row r="31" spans="1:7" ht="87.75" customHeight="1" x14ac:dyDescent="0.25">
      <c r="A31" s="520" t="s">
        <v>113</v>
      </c>
      <c r="B31" s="521" t="s">
        <v>672</v>
      </c>
      <c r="C31" s="522" t="s">
        <v>666</v>
      </c>
      <c r="D31" s="522" t="s">
        <v>666</v>
      </c>
      <c r="E31" s="562">
        <f>SUM(E32:E33)</f>
        <v>3960000</v>
      </c>
      <c r="F31" s="562">
        <f>SUM(F33)</f>
        <v>0</v>
      </c>
      <c r="G31" s="562">
        <f>SUM(G33)</f>
        <v>0</v>
      </c>
    </row>
    <row r="32" spans="1:7" ht="61.5" customHeight="1" x14ac:dyDescent="0.25">
      <c r="A32" s="515" t="s">
        <v>692</v>
      </c>
      <c r="B32" s="517" t="s">
        <v>693</v>
      </c>
      <c r="C32" s="519" t="s">
        <v>670</v>
      </c>
      <c r="D32" s="519" t="s">
        <v>15</v>
      </c>
      <c r="E32" s="518">
        <f>SUM(прил3!H665)</f>
        <v>3960000</v>
      </c>
      <c r="F32" s="518"/>
      <c r="G32" s="518"/>
    </row>
  </sheetData>
  <mergeCells count="7">
    <mergeCell ref="B8:H8"/>
    <mergeCell ref="A17:D17"/>
    <mergeCell ref="A9:G9"/>
    <mergeCell ref="A10:G10"/>
    <mergeCell ref="A11:G11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scale="80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прил1</vt:lpstr>
      <vt:lpstr>прил2</vt:lpstr>
      <vt:lpstr>прил3</vt:lpstr>
      <vt:lpstr>прил4</vt:lpstr>
      <vt:lpstr>прил5</vt:lpstr>
      <vt:lpstr>прил11т4</vt:lpstr>
      <vt:lpstr>прил11т5</vt:lpstr>
      <vt:lpstr>прил12</vt:lpstr>
      <vt:lpstr>прил11т4!Область_печати</vt:lpstr>
      <vt:lpstr>прил2!Область_печати</vt:lpstr>
      <vt:lpstr>прил3!Область_печати</vt:lpstr>
      <vt:lpstr>прил4!Область_печати</vt:lpstr>
      <vt:lpstr>прил5!Область_печати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2023-06-07T11:30:46Z</cp:lastPrinted>
  <dcterms:created xsi:type="dcterms:W3CDTF">2011-10-10T13:40:01Z</dcterms:created>
  <dcterms:modified xsi:type="dcterms:W3CDTF">2023-05-31T10:17:56Z</dcterms:modified>
</cp:coreProperties>
</file>