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23-2025\"/>
    </mc:Choice>
  </mc:AlternateContent>
  <xr:revisionPtr revIDLastSave="0" documentId="13_ncr:1_{67915DE3-7428-4488-A782-169B9FE75EE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прил1" sheetId="42" r:id="rId1"/>
    <sheet name="прил2" sheetId="41" r:id="rId2"/>
    <sheet name="прил3" sheetId="2" r:id="rId3"/>
    <sheet name="прил4" sheetId="51" r:id="rId4"/>
    <sheet name="прил5" sheetId="40" r:id="rId5"/>
    <sheet name="прил6" sheetId="58" r:id="rId6"/>
    <sheet name="прил7" sheetId="66" r:id="rId7"/>
    <sheet name="прил8" sheetId="67" r:id="rId8"/>
    <sheet name="прил9" sheetId="68" r:id="rId9"/>
    <sheet name="прил10" sheetId="69" r:id="rId10"/>
    <sheet name="прил11т1" sheetId="52" r:id="rId11"/>
    <sheet name="прил11т2" sheetId="71" r:id="rId12"/>
    <sheet name="прил11т3" sheetId="72" r:id="rId13"/>
    <sheet name="прил11т4" sheetId="73" r:id="rId14"/>
    <sheet name="прил11т5" sheetId="57" r:id="rId15"/>
    <sheet name="прил12" sheetId="74" r:id="rId16"/>
  </sheets>
  <definedNames>
    <definedName name="_xlnm._FilterDatabase" localSheetId="2" hidden="1">прил3!$G$1:$G$661</definedName>
    <definedName name="_xlnm._FilterDatabase" localSheetId="3" hidden="1">прил4!$E$1:$E$623</definedName>
    <definedName name="_xlnm._FilterDatabase" localSheetId="4" hidden="1">прил5!$D$1:$D$471</definedName>
    <definedName name="_xlnm.Print_Area" localSheetId="13">прил11т4!$A$1:$K$30</definedName>
    <definedName name="_xlnm.Print_Area" localSheetId="1">прил2!$A$1:$E$111</definedName>
    <definedName name="_xlnm.Print_Area" localSheetId="2">прил3!$A$1:$J$661</definedName>
    <definedName name="_xlnm.Print_Area" localSheetId="3">прил4!$A$1:$K$703</definedName>
    <definedName name="_xlnm.Print_Area" localSheetId="4">прил5!$A$1:$H$472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2" i="51" l="1"/>
  <c r="J272" i="51"/>
  <c r="I272" i="51"/>
  <c r="K543" i="51"/>
  <c r="J543" i="51"/>
  <c r="K545" i="51"/>
  <c r="J545" i="51"/>
  <c r="K544" i="51"/>
  <c r="J544" i="51"/>
  <c r="I544" i="51"/>
  <c r="I545" i="51"/>
  <c r="E30" i="42" l="1"/>
  <c r="J527" i="2"/>
  <c r="I527" i="2"/>
  <c r="H527" i="2"/>
  <c r="K628" i="51"/>
  <c r="K627" i="51" s="1"/>
  <c r="K626" i="51" s="1"/>
  <c r="J628" i="51"/>
  <c r="J627" i="51" s="1"/>
  <c r="J626" i="51" s="1"/>
  <c r="I628" i="51"/>
  <c r="I627" i="51" s="1"/>
  <c r="I626" i="51" s="1"/>
  <c r="J144" i="2" l="1"/>
  <c r="H387" i="40" s="1"/>
  <c r="I144" i="2"/>
  <c r="G387" i="40" s="1"/>
  <c r="H144" i="2"/>
  <c r="F387" i="40" s="1"/>
  <c r="K276" i="51"/>
  <c r="J276" i="51"/>
  <c r="I276" i="51"/>
  <c r="K604" i="51" l="1"/>
  <c r="J604" i="51"/>
  <c r="I604" i="51"/>
  <c r="K606" i="51"/>
  <c r="J606" i="51"/>
  <c r="I606" i="51"/>
  <c r="K589" i="51"/>
  <c r="J589" i="51"/>
  <c r="I589" i="51"/>
  <c r="K587" i="51"/>
  <c r="J587" i="51"/>
  <c r="I587" i="51"/>
  <c r="H482" i="2"/>
  <c r="H481" i="2" s="1"/>
  <c r="H499" i="2"/>
  <c r="H498" i="2" s="1"/>
  <c r="H44" i="40"/>
  <c r="G44" i="40"/>
  <c r="H25" i="40"/>
  <c r="G25" i="40"/>
  <c r="K583" i="51"/>
  <c r="J583" i="51"/>
  <c r="I583" i="51"/>
  <c r="K602" i="51"/>
  <c r="J602" i="51"/>
  <c r="I602" i="51"/>
  <c r="J498" i="2"/>
  <c r="I498" i="2"/>
  <c r="J481" i="2"/>
  <c r="I481" i="2"/>
  <c r="F45" i="40" l="1"/>
  <c r="F44" i="40" s="1"/>
  <c r="F26" i="40"/>
  <c r="F25" i="40" s="1"/>
  <c r="J376" i="2" l="1"/>
  <c r="H207" i="40" s="1"/>
  <c r="H206" i="40" s="1"/>
  <c r="H205" i="40" s="1"/>
  <c r="I376" i="2"/>
  <c r="I375" i="2" s="1"/>
  <c r="I374" i="2" s="1"/>
  <c r="H376" i="2"/>
  <c r="H375" i="2" s="1"/>
  <c r="H374" i="2" s="1"/>
  <c r="K429" i="51"/>
  <c r="K428" i="51" s="1"/>
  <c r="J429" i="51"/>
  <c r="J428" i="51" s="1"/>
  <c r="I429" i="51"/>
  <c r="I428" i="51" s="1"/>
  <c r="J375" i="2" l="1"/>
  <c r="J374" i="2" s="1"/>
  <c r="F207" i="40"/>
  <c r="F206" i="40" s="1"/>
  <c r="F205" i="40" s="1"/>
  <c r="G207" i="40"/>
  <c r="G206" i="40" s="1"/>
  <c r="G205" i="40" s="1"/>
  <c r="J80" i="2"/>
  <c r="I80" i="2"/>
  <c r="H80" i="2"/>
  <c r="J333" i="2" l="1"/>
  <c r="H162" i="40" s="1"/>
  <c r="H161" i="40" s="1"/>
  <c r="I333" i="2"/>
  <c r="I332" i="2" s="1"/>
  <c r="H333" i="2"/>
  <c r="H332" i="2" s="1"/>
  <c r="J331" i="2"/>
  <c r="J330" i="2" s="1"/>
  <c r="I331" i="2"/>
  <c r="I330" i="2" s="1"/>
  <c r="H331" i="2"/>
  <c r="H330" i="2" s="1"/>
  <c r="J329" i="2"/>
  <c r="J328" i="2" s="1"/>
  <c r="I329" i="2"/>
  <c r="I328" i="2" s="1"/>
  <c r="H329" i="2"/>
  <c r="H328" i="2" s="1"/>
  <c r="K382" i="51"/>
  <c r="J382" i="51"/>
  <c r="I382" i="51"/>
  <c r="K384" i="51"/>
  <c r="J384" i="51"/>
  <c r="I384" i="51"/>
  <c r="K386" i="51"/>
  <c r="J386" i="51"/>
  <c r="I386" i="51"/>
  <c r="F160" i="40" l="1"/>
  <c r="F159" i="40" s="1"/>
  <c r="G160" i="40"/>
  <c r="G159" i="40" s="1"/>
  <c r="F162" i="40"/>
  <c r="F161" i="40" s="1"/>
  <c r="G162" i="40"/>
  <c r="G161" i="40" s="1"/>
  <c r="G158" i="40"/>
  <c r="G157" i="40" s="1"/>
  <c r="J332" i="2"/>
  <c r="H158" i="40"/>
  <c r="H157" i="40" s="1"/>
  <c r="H160" i="40"/>
  <c r="H159" i="40" s="1"/>
  <c r="F158" i="40"/>
  <c r="F157" i="40" s="1"/>
  <c r="J661" i="2"/>
  <c r="H472" i="40" s="1"/>
  <c r="I661" i="2"/>
  <c r="G472" i="40" s="1"/>
  <c r="F18" i="42" l="1"/>
  <c r="D18" i="42"/>
  <c r="F21" i="42"/>
  <c r="E21" i="42"/>
  <c r="E18" i="42" s="1"/>
  <c r="D21" i="42"/>
  <c r="D17" i="42"/>
  <c r="F19" i="42"/>
  <c r="E19" i="42"/>
  <c r="D19" i="42"/>
  <c r="E17" i="42" l="1"/>
  <c r="F17" i="42"/>
  <c r="H458" i="40" l="1"/>
  <c r="G458" i="40"/>
  <c r="H457" i="40"/>
  <c r="G457" i="40"/>
  <c r="H104" i="2" l="1"/>
  <c r="J103" i="2"/>
  <c r="J102" i="2" s="1"/>
  <c r="J101" i="2" s="1"/>
  <c r="J100" i="2" s="1"/>
  <c r="I103" i="2"/>
  <c r="I102" i="2" s="1"/>
  <c r="I101" i="2" s="1"/>
  <c r="I100" i="2" s="1"/>
  <c r="K74" i="51"/>
  <c r="K73" i="51" s="1"/>
  <c r="K72" i="51" s="1"/>
  <c r="K71" i="51" s="1"/>
  <c r="J74" i="51"/>
  <c r="J73" i="51" s="1"/>
  <c r="J72" i="51" s="1"/>
  <c r="J71" i="51" s="1"/>
  <c r="I74" i="51"/>
  <c r="I73" i="51" s="1"/>
  <c r="I72" i="51" s="1"/>
  <c r="I71" i="51" s="1"/>
  <c r="H103" i="2" l="1"/>
  <c r="H102" i="2" s="1"/>
  <c r="H101" i="2" s="1"/>
  <c r="H100" i="2" s="1"/>
  <c r="F459" i="40"/>
  <c r="J199" i="2"/>
  <c r="J198" i="2" s="1"/>
  <c r="J197" i="2" s="1"/>
  <c r="I199" i="2"/>
  <c r="I198" i="2" s="1"/>
  <c r="I197" i="2" s="1"/>
  <c r="I196" i="2" s="1"/>
  <c r="I195" i="2" s="1"/>
  <c r="I194" i="2" s="1"/>
  <c r="H199" i="2"/>
  <c r="H198" i="2" s="1"/>
  <c r="H197" i="2" s="1"/>
  <c r="H196" i="2" s="1"/>
  <c r="H195" i="2" s="1"/>
  <c r="H194" i="2" s="1"/>
  <c r="K155" i="51"/>
  <c r="K154" i="51" s="1"/>
  <c r="K153" i="51" s="1"/>
  <c r="J155" i="51"/>
  <c r="J154" i="51" s="1"/>
  <c r="J153" i="51" s="1"/>
  <c r="J152" i="51" s="1"/>
  <c r="I155" i="51"/>
  <c r="I154" i="51" l="1"/>
  <c r="I153" i="51" s="1"/>
  <c r="K152" i="51"/>
  <c r="K151" i="51" s="1"/>
  <c r="F457" i="40"/>
  <c r="F458" i="40"/>
  <c r="J151" i="51"/>
  <c r="G375" i="40"/>
  <c r="G374" i="40" s="1"/>
  <c r="G373" i="40" s="1"/>
  <c r="G372" i="40" s="1"/>
  <c r="F375" i="40"/>
  <c r="F374" i="40" s="1"/>
  <c r="F373" i="40" s="1"/>
  <c r="F372" i="40" s="1"/>
  <c r="J196" i="2"/>
  <c r="J195" i="2" s="1"/>
  <c r="J194" i="2" s="1"/>
  <c r="H375" i="40"/>
  <c r="H374" i="40" s="1"/>
  <c r="H373" i="40" s="1"/>
  <c r="H372" i="40" s="1"/>
  <c r="I152" i="51" l="1"/>
  <c r="I151" i="51" s="1"/>
  <c r="J351" i="2"/>
  <c r="H180" i="40" s="1"/>
  <c r="H179" i="40" s="1"/>
  <c r="I351" i="2"/>
  <c r="I350" i="2" s="1"/>
  <c r="H351" i="2"/>
  <c r="H350" i="2" s="1"/>
  <c r="J337" i="2"/>
  <c r="J336" i="2" s="1"/>
  <c r="I337" i="2"/>
  <c r="I336" i="2" s="1"/>
  <c r="J327" i="2"/>
  <c r="J326" i="2" s="1"/>
  <c r="I327" i="2"/>
  <c r="I326" i="2" s="1"/>
  <c r="H337" i="2"/>
  <c r="F166" i="40" s="1"/>
  <c r="F165" i="40" s="1"/>
  <c r="H327" i="2"/>
  <c r="H326" i="2" s="1"/>
  <c r="K404" i="51"/>
  <c r="J404" i="51"/>
  <c r="I404" i="51"/>
  <c r="K390" i="51"/>
  <c r="K380" i="51"/>
  <c r="J390" i="51"/>
  <c r="I390" i="51"/>
  <c r="J380" i="51"/>
  <c r="I380" i="51"/>
  <c r="H156" i="40" l="1"/>
  <c r="H155" i="40" s="1"/>
  <c r="G166" i="40"/>
  <c r="G165" i="40" s="1"/>
  <c r="F180" i="40"/>
  <c r="F179" i="40" s="1"/>
  <c r="F156" i="40"/>
  <c r="F155" i="40" s="1"/>
  <c r="G180" i="40"/>
  <c r="G179" i="40" s="1"/>
  <c r="J350" i="2"/>
  <c r="H336" i="2"/>
  <c r="H166" i="40"/>
  <c r="H165" i="40" s="1"/>
  <c r="G156" i="40"/>
  <c r="G155" i="40" s="1"/>
  <c r="K278" i="51"/>
  <c r="K275" i="51" s="1"/>
  <c r="J278" i="51"/>
  <c r="J275" i="51" s="1"/>
  <c r="I278" i="51"/>
  <c r="I275" i="51" s="1"/>
  <c r="J148" i="2"/>
  <c r="H391" i="40" s="1"/>
  <c r="I148" i="2"/>
  <c r="G391" i="40" s="1"/>
  <c r="H148" i="2"/>
  <c r="F391" i="40" s="1"/>
  <c r="J274" i="2"/>
  <c r="J273" i="2" s="1"/>
  <c r="J272" i="2" s="1"/>
  <c r="J271" i="2" s="1"/>
  <c r="J270" i="2" s="1"/>
  <c r="J269" i="2" s="1"/>
  <c r="J268" i="2" s="1"/>
  <c r="I274" i="2"/>
  <c r="I273" i="2" s="1"/>
  <c r="I272" i="2" s="1"/>
  <c r="I271" i="2" s="1"/>
  <c r="I270" i="2" s="1"/>
  <c r="I269" i="2" s="1"/>
  <c r="I268" i="2" s="1"/>
  <c r="H274" i="2"/>
  <c r="H273" i="2" s="1"/>
  <c r="H272" i="2" s="1"/>
  <c r="H271" i="2" s="1"/>
  <c r="H270" i="2" s="1"/>
  <c r="H269" i="2" s="1"/>
  <c r="H268" i="2" s="1"/>
  <c r="K230" i="51"/>
  <c r="K229" i="51" s="1"/>
  <c r="K228" i="51" s="1"/>
  <c r="K227" i="51" s="1"/>
  <c r="K226" i="51" s="1"/>
  <c r="K225" i="51" s="1"/>
  <c r="J230" i="51"/>
  <c r="J229" i="51" s="1"/>
  <c r="J228" i="51" s="1"/>
  <c r="J227" i="51" s="1"/>
  <c r="J226" i="51" s="1"/>
  <c r="J225" i="51" s="1"/>
  <c r="I230" i="51"/>
  <c r="I229" i="51" s="1"/>
  <c r="I228" i="51" s="1"/>
  <c r="I227" i="51" s="1"/>
  <c r="I226" i="51" s="1"/>
  <c r="I225" i="51" s="1"/>
  <c r="G259" i="40" l="1"/>
  <c r="G258" i="40" s="1"/>
  <c r="G257" i="40" s="1"/>
  <c r="G256" i="40" s="1"/>
  <c r="G255" i="40" s="1"/>
  <c r="H259" i="40"/>
  <c r="H258" i="40" s="1"/>
  <c r="F259" i="40"/>
  <c r="F258" i="40" s="1"/>
  <c r="H257" i="40" l="1"/>
  <c r="H256" i="40" s="1"/>
  <c r="H255" i="40" s="1"/>
  <c r="F257" i="40"/>
  <c r="F256" i="40" s="1"/>
  <c r="F255" i="40" s="1"/>
  <c r="J503" i="2"/>
  <c r="J502" i="2" s="1"/>
  <c r="I503" i="2"/>
  <c r="I502" i="2" s="1"/>
  <c r="H503" i="2"/>
  <c r="H502" i="2" s="1"/>
  <c r="J486" i="2"/>
  <c r="J485" i="2" s="1"/>
  <c r="I486" i="2"/>
  <c r="I485" i="2" s="1"/>
  <c r="H486" i="2"/>
  <c r="H485" i="2" s="1"/>
  <c r="I165" i="2" l="1"/>
  <c r="J165" i="2"/>
  <c r="I236" i="2"/>
  <c r="J236" i="2"/>
  <c r="I262" i="2"/>
  <c r="J262" i="2"/>
  <c r="I286" i="2"/>
  <c r="J286" i="2"/>
  <c r="F25" i="69" l="1"/>
  <c r="E25" i="69"/>
  <c r="H451" i="40"/>
  <c r="G451" i="40"/>
  <c r="H274" i="40"/>
  <c r="H273" i="40" s="1"/>
  <c r="G274" i="40"/>
  <c r="G273" i="40" s="1"/>
  <c r="H272" i="40"/>
  <c r="H271" i="40" s="1"/>
  <c r="G272" i="40"/>
  <c r="G271" i="40" s="1"/>
  <c r="H119" i="40"/>
  <c r="G119" i="40"/>
  <c r="H47" i="40"/>
  <c r="H46" i="40" s="1"/>
  <c r="G47" i="40"/>
  <c r="G46" i="40" s="1"/>
  <c r="H30" i="40"/>
  <c r="H29" i="40" s="1"/>
  <c r="G30" i="40"/>
  <c r="G29" i="40" s="1"/>
  <c r="J660" i="2"/>
  <c r="I660" i="2"/>
  <c r="G383" i="40" s="1"/>
  <c r="G382" i="40" s="1"/>
  <c r="G381" i="40" s="1"/>
  <c r="J654" i="2"/>
  <c r="J653" i="2" s="1"/>
  <c r="J652" i="2" s="1"/>
  <c r="J651" i="2" s="1"/>
  <c r="J650" i="2" s="1"/>
  <c r="J649" i="2" s="1"/>
  <c r="I654" i="2"/>
  <c r="J647" i="2"/>
  <c r="H298" i="40" s="1"/>
  <c r="I647" i="2"/>
  <c r="G298" i="40" s="1"/>
  <c r="J646" i="2"/>
  <c r="I646" i="2"/>
  <c r="J639" i="2"/>
  <c r="I639" i="2"/>
  <c r="I638" i="2" s="1"/>
  <c r="I637" i="2" s="1"/>
  <c r="I636" i="2" s="1"/>
  <c r="J635" i="2"/>
  <c r="J634" i="2" s="1"/>
  <c r="J633" i="2" s="1"/>
  <c r="J632" i="2" s="1"/>
  <c r="I635" i="2"/>
  <c r="J631" i="2"/>
  <c r="J630" i="2" s="1"/>
  <c r="I631" i="2"/>
  <c r="G70" i="40" s="1"/>
  <c r="G69" i="40" s="1"/>
  <c r="J629" i="2"/>
  <c r="H68" i="40" s="1"/>
  <c r="I629" i="2"/>
  <c r="G68" i="40" s="1"/>
  <c r="J628" i="2"/>
  <c r="H67" i="40" s="1"/>
  <c r="I628" i="2"/>
  <c r="J626" i="2"/>
  <c r="H65" i="40" s="1"/>
  <c r="I626" i="2"/>
  <c r="G65" i="40" s="1"/>
  <c r="J625" i="2"/>
  <c r="I625" i="2"/>
  <c r="G64" i="40" s="1"/>
  <c r="J619" i="2"/>
  <c r="J618" i="2" s="1"/>
  <c r="J617" i="2" s="1"/>
  <c r="J616" i="2" s="1"/>
  <c r="J615" i="2" s="1"/>
  <c r="I619" i="2"/>
  <c r="I618" i="2" s="1"/>
  <c r="I617" i="2" s="1"/>
  <c r="I616" i="2" s="1"/>
  <c r="I615" i="2" s="1"/>
  <c r="J614" i="2"/>
  <c r="I614" i="2"/>
  <c r="G117" i="40" s="1"/>
  <c r="G116" i="40" s="1"/>
  <c r="J609" i="2"/>
  <c r="J608" i="2" s="1"/>
  <c r="J607" i="2" s="1"/>
  <c r="I609" i="2"/>
  <c r="I608" i="2" s="1"/>
  <c r="I607" i="2" s="1"/>
  <c r="J606" i="2"/>
  <c r="I606" i="2"/>
  <c r="G102" i="40" s="1"/>
  <c r="G101" i="40" s="1"/>
  <c r="J602" i="2"/>
  <c r="H92" i="40" s="1"/>
  <c r="H91" i="40" s="1"/>
  <c r="I602" i="2"/>
  <c r="J600" i="2"/>
  <c r="I600" i="2"/>
  <c r="I599" i="2" s="1"/>
  <c r="J598" i="2"/>
  <c r="H88" i="40" s="1"/>
  <c r="H87" i="40" s="1"/>
  <c r="I598" i="2"/>
  <c r="J596" i="2"/>
  <c r="H74" i="40" s="1"/>
  <c r="H73" i="40" s="1"/>
  <c r="I596" i="2"/>
  <c r="J590" i="2"/>
  <c r="I590" i="2"/>
  <c r="J588" i="2"/>
  <c r="H218" i="40" s="1"/>
  <c r="I588" i="2"/>
  <c r="G218" i="40" s="1"/>
  <c r="J587" i="2"/>
  <c r="I587" i="2"/>
  <c r="G217" i="40" s="1"/>
  <c r="J585" i="2"/>
  <c r="J584" i="2" s="1"/>
  <c r="I585" i="2"/>
  <c r="G215" i="40" s="1"/>
  <c r="G214" i="40" s="1"/>
  <c r="J581" i="2"/>
  <c r="I581" i="2"/>
  <c r="I580" i="2" s="1"/>
  <c r="J579" i="2"/>
  <c r="J578" i="2" s="1"/>
  <c r="I579" i="2"/>
  <c r="I578" i="2" s="1"/>
  <c r="J577" i="2"/>
  <c r="J576" i="2" s="1"/>
  <c r="I577" i="2"/>
  <c r="I576" i="2" s="1"/>
  <c r="J574" i="2"/>
  <c r="J573" i="2" s="1"/>
  <c r="I574" i="2"/>
  <c r="I573" i="2" s="1"/>
  <c r="J572" i="2"/>
  <c r="I572" i="2"/>
  <c r="G126" i="40" s="1"/>
  <c r="G125" i="40" s="1"/>
  <c r="J570" i="2"/>
  <c r="H124" i="40" s="1"/>
  <c r="H123" i="40" s="1"/>
  <c r="I570" i="2"/>
  <c r="I569" i="2" s="1"/>
  <c r="J565" i="2"/>
  <c r="H86" i="40" s="1"/>
  <c r="I565" i="2"/>
  <c r="G86" i="40" s="1"/>
  <c r="J564" i="2"/>
  <c r="I564" i="2"/>
  <c r="G85" i="40" s="1"/>
  <c r="J562" i="2"/>
  <c r="H83" i="40" s="1"/>
  <c r="I562" i="2"/>
  <c r="G83" i="40" s="1"/>
  <c r="J561" i="2"/>
  <c r="I561" i="2"/>
  <c r="J559" i="2"/>
  <c r="H80" i="40" s="1"/>
  <c r="I559" i="2"/>
  <c r="G80" i="40" s="1"/>
  <c r="J558" i="2"/>
  <c r="I558" i="2"/>
  <c r="J556" i="2"/>
  <c r="H77" i="40" s="1"/>
  <c r="I556" i="2"/>
  <c r="J555" i="2"/>
  <c r="H76" i="40" s="1"/>
  <c r="I555" i="2"/>
  <c r="G76" i="40" s="1"/>
  <c r="J549" i="2"/>
  <c r="J548" i="2" s="1"/>
  <c r="J547" i="2" s="1"/>
  <c r="J546" i="2" s="1"/>
  <c r="J545" i="2" s="1"/>
  <c r="J544" i="2" s="1"/>
  <c r="I549" i="2"/>
  <c r="I548" i="2" s="1"/>
  <c r="I547" i="2" s="1"/>
  <c r="I546" i="2" s="1"/>
  <c r="I545" i="2" s="1"/>
  <c r="I544" i="2" s="1"/>
  <c r="J542" i="2"/>
  <c r="I542" i="2"/>
  <c r="J536" i="2"/>
  <c r="J535" i="2" s="1"/>
  <c r="J534" i="2" s="1"/>
  <c r="J533" i="2" s="1"/>
  <c r="J532" i="2" s="1"/>
  <c r="I536" i="2"/>
  <c r="I535" i="2" s="1"/>
  <c r="I534" i="2" s="1"/>
  <c r="I533" i="2" s="1"/>
  <c r="I532" i="2" s="1"/>
  <c r="J531" i="2"/>
  <c r="J530" i="2" s="1"/>
  <c r="J529" i="2" s="1"/>
  <c r="J528" i="2" s="1"/>
  <c r="I531" i="2"/>
  <c r="I526" i="2"/>
  <c r="I525" i="2" s="1"/>
  <c r="I524" i="2" s="1"/>
  <c r="J521" i="2"/>
  <c r="I521" i="2"/>
  <c r="J516" i="2"/>
  <c r="J515" i="2" s="1"/>
  <c r="J514" i="2" s="1"/>
  <c r="J513" i="2" s="1"/>
  <c r="J512" i="2" s="1"/>
  <c r="I516" i="2"/>
  <c r="I515" i="2" s="1"/>
  <c r="I514" i="2" s="1"/>
  <c r="I513" i="2" s="1"/>
  <c r="I512" i="2" s="1"/>
  <c r="J511" i="2"/>
  <c r="J510" i="2" s="1"/>
  <c r="J509" i="2" s="1"/>
  <c r="J508" i="2" s="1"/>
  <c r="J507" i="2" s="1"/>
  <c r="I511" i="2"/>
  <c r="I510" i="2" s="1"/>
  <c r="I509" i="2" s="1"/>
  <c r="I508" i="2" s="1"/>
  <c r="I507" i="2" s="1"/>
  <c r="J506" i="2"/>
  <c r="H50" i="40" s="1"/>
  <c r="I506" i="2"/>
  <c r="G50" i="40" s="1"/>
  <c r="J505" i="2"/>
  <c r="I505" i="2"/>
  <c r="J501" i="2"/>
  <c r="H43" i="40" s="1"/>
  <c r="H42" i="40" s="1"/>
  <c r="I501" i="2"/>
  <c r="I500" i="2" s="1"/>
  <c r="J497" i="2"/>
  <c r="H41" i="40" s="1"/>
  <c r="I497" i="2"/>
  <c r="G41" i="40" s="1"/>
  <c r="J496" i="2"/>
  <c r="H40" i="40" s="1"/>
  <c r="I496" i="2"/>
  <c r="G40" i="40" s="1"/>
  <c r="J495" i="2"/>
  <c r="H39" i="40" s="1"/>
  <c r="I495" i="2"/>
  <c r="G39" i="40" s="1"/>
  <c r="J491" i="2"/>
  <c r="I491" i="2"/>
  <c r="G35" i="40" s="1"/>
  <c r="G34" i="40" s="1"/>
  <c r="J489" i="2"/>
  <c r="H33" i="40" s="1"/>
  <c r="I489" i="2"/>
  <c r="G33" i="40" s="1"/>
  <c r="J488" i="2"/>
  <c r="I488" i="2"/>
  <c r="J484" i="2"/>
  <c r="J483" i="2" s="1"/>
  <c r="I484" i="2"/>
  <c r="I483" i="2" s="1"/>
  <c r="J480" i="2"/>
  <c r="H24" i="40" s="1"/>
  <c r="I480" i="2"/>
  <c r="G24" i="40" s="1"/>
  <c r="J479" i="2"/>
  <c r="H23" i="40" s="1"/>
  <c r="I479" i="2"/>
  <c r="J478" i="2"/>
  <c r="H22" i="40" s="1"/>
  <c r="I478" i="2"/>
  <c r="G22" i="40" s="1"/>
  <c r="J471" i="2"/>
  <c r="J470" i="2" s="1"/>
  <c r="J469" i="2" s="1"/>
  <c r="J468" i="2" s="1"/>
  <c r="J467" i="2" s="1"/>
  <c r="I471" i="2"/>
  <c r="I470" i="2" s="1"/>
  <c r="I469" i="2" s="1"/>
  <c r="I468" i="2" s="1"/>
  <c r="I467" i="2" s="1"/>
  <c r="J466" i="2"/>
  <c r="J465" i="2" s="1"/>
  <c r="J464" i="2" s="1"/>
  <c r="J463" i="2" s="1"/>
  <c r="J462" i="2" s="1"/>
  <c r="I466" i="2"/>
  <c r="I465" i="2" s="1"/>
  <c r="I464" i="2" s="1"/>
  <c r="I463" i="2" s="1"/>
  <c r="I462" i="2" s="1"/>
  <c r="J450" i="2"/>
  <c r="H241" i="40" s="1"/>
  <c r="I450" i="2"/>
  <c r="G241" i="40" s="1"/>
  <c r="J449" i="2"/>
  <c r="I449" i="2"/>
  <c r="G240" i="40" s="1"/>
  <c r="J446" i="2"/>
  <c r="H237" i="40" s="1"/>
  <c r="I446" i="2"/>
  <c r="G237" i="40" s="1"/>
  <c r="J445" i="2"/>
  <c r="H236" i="40" s="1"/>
  <c r="I445" i="2"/>
  <c r="G236" i="40" s="1"/>
  <c r="J444" i="2"/>
  <c r="I444" i="2"/>
  <c r="G235" i="40" s="1"/>
  <c r="G386" i="40"/>
  <c r="J440" i="2"/>
  <c r="J439" i="2" s="1"/>
  <c r="J438" i="2" s="1"/>
  <c r="J437" i="2" s="1"/>
  <c r="I440" i="2"/>
  <c r="I439" i="2" s="1"/>
  <c r="I438" i="2" s="1"/>
  <c r="I437" i="2" s="1"/>
  <c r="J435" i="2"/>
  <c r="J434" i="2" s="1"/>
  <c r="J433" i="2" s="1"/>
  <c r="J432" i="2" s="1"/>
  <c r="J431" i="2" s="1"/>
  <c r="I435" i="2"/>
  <c r="I434" i="2" s="1"/>
  <c r="I433" i="2" s="1"/>
  <c r="I432" i="2" s="1"/>
  <c r="I431" i="2" s="1"/>
  <c r="J429" i="2"/>
  <c r="I429" i="2"/>
  <c r="J461" i="2"/>
  <c r="H308" i="40" s="1"/>
  <c r="I461" i="2"/>
  <c r="G308" i="40" s="1"/>
  <c r="J460" i="2"/>
  <c r="I460" i="2"/>
  <c r="J458" i="2"/>
  <c r="H305" i="40" s="1"/>
  <c r="I458" i="2"/>
  <c r="G305" i="40" s="1"/>
  <c r="J457" i="2"/>
  <c r="H304" i="40" s="1"/>
  <c r="I457" i="2"/>
  <c r="J455" i="2"/>
  <c r="I455" i="2"/>
  <c r="G302" i="40" s="1"/>
  <c r="G301" i="40" s="1"/>
  <c r="J424" i="2"/>
  <c r="H293" i="40" s="1"/>
  <c r="I424" i="2"/>
  <c r="G293" i="40" s="1"/>
  <c r="J423" i="2"/>
  <c r="I423" i="2"/>
  <c r="J417" i="2"/>
  <c r="H367" i="40" s="1"/>
  <c r="I417" i="2"/>
  <c r="J416" i="2"/>
  <c r="I416" i="2"/>
  <c r="J411" i="2"/>
  <c r="J410" i="2" s="1"/>
  <c r="J409" i="2" s="1"/>
  <c r="J408" i="2" s="1"/>
  <c r="I411" i="2"/>
  <c r="I410" i="2" s="1"/>
  <c r="I409" i="2" s="1"/>
  <c r="I408" i="2" s="1"/>
  <c r="J407" i="2"/>
  <c r="I407" i="2"/>
  <c r="I406" i="2" s="1"/>
  <c r="J405" i="2"/>
  <c r="H223" i="40" s="1"/>
  <c r="I405" i="2"/>
  <c r="G223" i="40" s="1"/>
  <c r="J404" i="2"/>
  <c r="H222" i="40" s="1"/>
  <c r="I404" i="2"/>
  <c r="G222" i="40" s="1"/>
  <c r="J403" i="2"/>
  <c r="H221" i="40" s="1"/>
  <c r="I403" i="2"/>
  <c r="G221" i="40" s="1"/>
  <c r="J402" i="2"/>
  <c r="H220" i="40" s="1"/>
  <c r="I402" i="2"/>
  <c r="J400" i="2"/>
  <c r="I400" i="2"/>
  <c r="J398" i="2"/>
  <c r="I398" i="2"/>
  <c r="J393" i="2"/>
  <c r="J392" i="2" s="1"/>
  <c r="I393" i="2"/>
  <c r="I392" i="2" s="1"/>
  <c r="J390" i="2"/>
  <c r="H408" i="40" s="1"/>
  <c r="H407" i="40" s="1"/>
  <c r="H406" i="40" s="1"/>
  <c r="H405" i="40" s="1"/>
  <c r="I390" i="2"/>
  <c r="G408" i="40" s="1"/>
  <c r="G407" i="40" s="1"/>
  <c r="G406" i="40" s="1"/>
  <c r="G405" i="40" s="1"/>
  <c r="J385" i="2"/>
  <c r="J384" i="2" s="1"/>
  <c r="J383" i="2" s="1"/>
  <c r="J382" i="2" s="1"/>
  <c r="J381" i="2" s="1"/>
  <c r="I385" i="2"/>
  <c r="I384" i="2" s="1"/>
  <c r="I383" i="2" s="1"/>
  <c r="I382" i="2" s="1"/>
  <c r="I381" i="2" s="1"/>
  <c r="J380" i="2"/>
  <c r="I380" i="2"/>
  <c r="I379" i="2" s="1"/>
  <c r="I378" i="2" s="1"/>
  <c r="I377" i="2" s="1"/>
  <c r="J373" i="2"/>
  <c r="I373" i="2"/>
  <c r="I372" i="2" s="1"/>
  <c r="I371" i="2" s="1"/>
  <c r="J370" i="2"/>
  <c r="I370" i="2"/>
  <c r="J367" i="2"/>
  <c r="I367" i="2"/>
  <c r="J364" i="2"/>
  <c r="H195" i="40" s="1"/>
  <c r="H194" i="40" s="1"/>
  <c r="I364" i="2"/>
  <c r="G195" i="40" s="1"/>
  <c r="G194" i="40" s="1"/>
  <c r="J362" i="2"/>
  <c r="H193" i="40" s="1"/>
  <c r="I362" i="2"/>
  <c r="G193" i="40" s="1"/>
  <c r="J361" i="2"/>
  <c r="I361" i="2"/>
  <c r="J359" i="2"/>
  <c r="I359" i="2"/>
  <c r="I358" i="2" s="1"/>
  <c r="J357" i="2"/>
  <c r="I357" i="2"/>
  <c r="J355" i="2"/>
  <c r="H184" i="40" s="1"/>
  <c r="I355" i="2"/>
  <c r="G184" i="40" s="1"/>
  <c r="J354" i="2"/>
  <c r="H183" i="40" s="1"/>
  <c r="I354" i="2"/>
  <c r="G183" i="40" s="1"/>
  <c r="J353" i="2"/>
  <c r="I353" i="2"/>
  <c r="J349" i="2"/>
  <c r="I349" i="2"/>
  <c r="I348" i="2" s="1"/>
  <c r="J347" i="2"/>
  <c r="I347" i="2"/>
  <c r="J345" i="2"/>
  <c r="H174" i="40" s="1"/>
  <c r="I345" i="2"/>
  <c r="G174" i="40" s="1"/>
  <c r="J344" i="2"/>
  <c r="I344" i="2"/>
  <c r="J342" i="2"/>
  <c r="I342" i="2"/>
  <c r="J340" i="2"/>
  <c r="I340" i="2"/>
  <c r="J339" i="2"/>
  <c r="H168" i="40" s="1"/>
  <c r="I339" i="2"/>
  <c r="J325" i="2"/>
  <c r="I325" i="2"/>
  <c r="I324" i="2" s="1"/>
  <c r="J335" i="2"/>
  <c r="J334" i="2" s="1"/>
  <c r="I335" i="2"/>
  <c r="I334" i="2" s="1"/>
  <c r="J323" i="2"/>
  <c r="I323" i="2"/>
  <c r="J321" i="2"/>
  <c r="J320" i="2" s="1"/>
  <c r="I321" i="2"/>
  <c r="I320" i="2" s="1"/>
  <c r="J319" i="2"/>
  <c r="J318" i="2" s="1"/>
  <c r="I319" i="2"/>
  <c r="J317" i="2"/>
  <c r="J316" i="2" s="1"/>
  <c r="I317" i="2"/>
  <c r="J315" i="2"/>
  <c r="H144" i="40" s="1"/>
  <c r="I315" i="2"/>
  <c r="G144" i="40" s="1"/>
  <c r="J314" i="2"/>
  <c r="I314" i="2"/>
  <c r="J312" i="2"/>
  <c r="H141" i="40" s="1"/>
  <c r="I312" i="2"/>
  <c r="G141" i="40" s="1"/>
  <c r="J311" i="2"/>
  <c r="H140" i="40" s="1"/>
  <c r="I311" i="2"/>
  <c r="J309" i="2"/>
  <c r="I309" i="2"/>
  <c r="J307" i="2"/>
  <c r="H136" i="40" s="1"/>
  <c r="I307" i="2"/>
  <c r="G136" i="40" s="1"/>
  <c r="J306" i="2"/>
  <c r="I306" i="2"/>
  <c r="J300" i="2"/>
  <c r="J299" i="2" s="1"/>
  <c r="J298" i="2" s="1"/>
  <c r="J297" i="2" s="1"/>
  <c r="J296" i="2" s="1"/>
  <c r="I300" i="2"/>
  <c r="I299" i="2" s="1"/>
  <c r="I298" i="2" s="1"/>
  <c r="I297" i="2" s="1"/>
  <c r="I296" i="2" s="1"/>
  <c r="J295" i="2"/>
  <c r="J294" i="2" s="1"/>
  <c r="I295" i="2"/>
  <c r="I294" i="2" s="1"/>
  <c r="J293" i="2"/>
  <c r="H130" i="40" s="1"/>
  <c r="I293" i="2"/>
  <c r="G130" i="40" s="1"/>
  <c r="J292" i="2"/>
  <c r="H129" i="40" s="1"/>
  <c r="I292" i="2"/>
  <c r="G129" i="40" s="1"/>
  <c r="J291" i="2"/>
  <c r="I291" i="2"/>
  <c r="J289" i="2"/>
  <c r="I289" i="2"/>
  <c r="I288" i="2" s="1"/>
  <c r="J287" i="2"/>
  <c r="H120" i="40" s="1"/>
  <c r="I287" i="2"/>
  <c r="I285" i="2" s="1"/>
  <c r="J284" i="2"/>
  <c r="J283" i="2" s="1"/>
  <c r="I284" i="2"/>
  <c r="G115" i="40" s="1"/>
  <c r="G114" i="40" s="1"/>
  <c r="J282" i="2"/>
  <c r="H113" i="40" s="1"/>
  <c r="I282" i="2"/>
  <c r="G113" i="40" s="1"/>
  <c r="J281" i="2"/>
  <c r="H112" i="40" s="1"/>
  <c r="I281" i="2"/>
  <c r="J267" i="2"/>
  <c r="H287" i="40" s="1"/>
  <c r="I267" i="2"/>
  <c r="G287" i="40" s="1"/>
  <c r="J266" i="2"/>
  <c r="I266" i="2"/>
  <c r="J264" i="2"/>
  <c r="H278" i="40" s="1"/>
  <c r="H277" i="40" s="1"/>
  <c r="I264" i="2"/>
  <c r="I261" i="2"/>
  <c r="J261" i="2"/>
  <c r="J258" i="2"/>
  <c r="I258" i="2"/>
  <c r="J252" i="2"/>
  <c r="I252" i="2"/>
  <c r="I251" i="2" s="1"/>
  <c r="I250" i="2" s="1"/>
  <c r="I249" i="2" s="1"/>
  <c r="I248" i="2" s="1"/>
  <c r="I247" i="2" s="1"/>
  <c r="J245" i="2"/>
  <c r="I245" i="2"/>
  <c r="G403" i="40" s="1"/>
  <c r="G402" i="40" s="1"/>
  <c r="G401" i="40" s="1"/>
  <c r="G400" i="40" s="1"/>
  <c r="J240" i="2"/>
  <c r="I240" i="2"/>
  <c r="J238" i="2"/>
  <c r="I238" i="2"/>
  <c r="I235" i="2"/>
  <c r="J235" i="2"/>
  <c r="J231" i="2"/>
  <c r="I231" i="2"/>
  <c r="G254" i="40" s="1"/>
  <c r="G253" i="40" s="1"/>
  <c r="G252" i="40" s="1"/>
  <c r="G251" i="40" s="1"/>
  <c r="G250" i="40" s="1"/>
  <c r="J226" i="2"/>
  <c r="J225" i="2" s="1"/>
  <c r="J224" i="2" s="1"/>
  <c r="J223" i="2" s="1"/>
  <c r="J222" i="2" s="1"/>
  <c r="I226" i="2"/>
  <c r="I225" i="2" s="1"/>
  <c r="I224" i="2" s="1"/>
  <c r="I223" i="2" s="1"/>
  <c r="I222" i="2" s="1"/>
  <c r="J220" i="2"/>
  <c r="I220" i="2"/>
  <c r="I219" i="2" s="1"/>
  <c r="I218" i="2" s="1"/>
  <c r="I217" i="2" s="1"/>
  <c r="J216" i="2"/>
  <c r="I216" i="2"/>
  <c r="I215" i="2" s="1"/>
  <c r="J214" i="2"/>
  <c r="H330" i="40" s="1"/>
  <c r="H329" i="40" s="1"/>
  <c r="I214" i="2"/>
  <c r="J212" i="2"/>
  <c r="H328" i="40" s="1"/>
  <c r="H327" i="40" s="1"/>
  <c r="I212" i="2"/>
  <c r="I211" i="2" s="1"/>
  <c r="J206" i="2"/>
  <c r="H338" i="40" s="1"/>
  <c r="H337" i="40" s="1"/>
  <c r="H336" i="40" s="1"/>
  <c r="H335" i="40" s="1"/>
  <c r="I206" i="2"/>
  <c r="J193" i="2"/>
  <c r="J192" i="2" s="1"/>
  <c r="J191" i="2" s="1"/>
  <c r="J190" i="2" s="1"/>
  <c r="I193" i="2"/>
  <c r="G371" i="40" s="1"/>
  <c r="G370" i="40" s="1"/>
  <c r="G369" i="40" s="1"/>
  <c r="G368" i="40" s="1"/>
  <c r="J189" i="2"/>
  <c r="I189" i="2"/>
  <c r="G362" i="40" s="1"/>
  <c r="G361" i="40" s="1"/>
  <c r="J187" i="2"/>
  <c r="H360" i="40" s="1"/>
  <c r="I187" i="2"/>
  <c r="G360" i="40" s="1"/>
  <c r="J186" i="2"/>
  <c r="H359" i="40" s="1"/>
  <c r="I186" i="2"/>
  <c r="J185" i="2"/>
  <c r="H358" i="40" s="1"/>
  <c r="I185" i="2"/>
  <c r="G358" i="40" s="1"/>
  <c r="J178" i="2"/>
  <c r="J177" i="2" s="1"/>
  <c r="I178" i="2"/>
  <c r="J176" i="2"/>
  <c r="H469" i="40" s="1"/>
  <c r="I176" i="2"/>
  <c r="G469" i="40" s="1"/>
  <c r="J175" i="2"/>
  <c r="H468" i="40" s="1"/>
  <c r="I175" i="2"/>
  <c r="G468" i="40" s="1"/>
  <c r="J174" i="2"/>
  <c r="H467" i="40" s="1"/>
  <c r="I174" i="2"/>
  <c r="J170" i="2"/>
  <c r="H456" i="40" s="1"/>
  <c r="H455" i="40" s="1"/>
  <c r="I170" i="2"/>
  <c r="J168" i="2"/>
  <c r="I168" i="2"/>
  <c r="J166" i="2"/>
  <c r="I166" i="2"/>
  <c r="J163" i="2"/>
  <c r="J162" i="2" s="1"/>
  <c r="I163" i="2"/>
  <c r="G449" i="40" s="1"/>
  <c r="G448" i="40" s="1"/>
  <c r="J161" i="2"/>
  <c r="I161" i="2"/>
  <c r="G445" i="40" s="1"/>
  <c r="G444" i="40" s="1"/>
  <c r="J157" i="2"/>
  <c r="I157" i="2"/>
  <c r="G439" i="40" s="1"/>
  <c r="G438" i="40" s="1"/>
  <c r="J155" i="2"/>
  <c r="H437" i="40" s="1"/>
  <c r="I155" i="2"/>
  <c r="G437" i="40" s="1"/>
  <c r="J154" i="2"/>
  <c r="H436" i="40" s="1"/>
  <c r="I154" i="2"/>
  <c r="G436" i="40" s="1"/>
  <c r="J152" i="2"/>
  <c r="I152" i="2"/>
  <c r="J147" i="2"/>
  <c r="H390" i="40" s="1"/>
  <c r="I147" i="2"/>
  <c r="G390" i="40" s="1"/>
  <c r="J146" i="2"/>
  <c r="I146" i="2"/>
  <c r="J139" i="2"/>
  <c r="I139" i="2"/>
  <c r="J134" i="2"/>
  <c r="I134" i="2"/>
  <c r="G323" i="40" s="1"/>
  <c r="G322" i="40" s="1"/>
  <c r="G321" i="40" s="1"/>
  <c r="G320" i="40" s="1"/>
  <c r="J129" i="2"/>
  <c r="I129" i="2"/>
  <c r="I128" i="2" s="1"/>
  <c r="I127" i="2" s="1"/>
  <c r="I126" i="2" s="1"/>
  <c r="J125" i="2"/>
  <c r="H268" i="40" s="1"/>
  <c r="H267" i="40" s="1"/>
  <c r="I125" i="2"/>
  <c r="J120" i="2"/>
  <c r="I120" i="2"/>
  <c r="I119" i="2" s="1"/>
  <c r="I118" i="2" s="1"/>
  <c r="I117" i="2" s="1"/>
  <c r="I116" i="2" s="1"/>
  <c r="J115" i="2"/>
  <c r="H55" i="40" s="1"/>
  <c r="H54" i="40" s="1"/>
  <c r="I115" i="2"/>
  <c r="I114" i="2" s="1"/>
  <c r="I113" i="2" s="1"/>
  <c r="I112" i="2" s="1"/>
  <c r="I111" i="2" s="1"/>
  <c r="J109" i="2"/>
  <c r="H463" i="40" s="1"/>
  <c r="H462" i="40" s="1"/>
  <c r="H461" i="40" s="1"/>
  <c r="H460" i="40" s="1"/>
  <c r="I109" i="2"/>
  <c r="J99" i="2"/>
  <c r="H430" i="40" s="1"/>
  <c r="I99" i="2"/>
  <c r="G430" i="40" s="1"/>
  <c r="J98" i="2"/>
  <c r="I98" i="2"/>
  <c r="J95" i="2"/>
  <c r="I95" i="2"/>
  <c r="G426" i="40" s="1"/>
  <c r="G425" i="40" s="1"/>
  <c r="G424" i="40" s="1"/>
  <c r="J91" i="2"/>
  <c r="H394" i="40" s="1"/>
  <c r="I91" i="2"/>
  <c r="G394" i="40" s="1"/>
  <c r="J90" i="2"/>
  <c r="H393" i="40" s="1"/>
  <c r="I90" i="2"/>
  <c r="J85" i="2"/>
  <c r="I85" i="2"/>
  <c r="I84" i="2" s="1"/>
  <c r="I83" i="2" s="1"/>
  <c r="I82" i="2" s="1"/>
  <c r="I81" i="2" s="1"/>
  <c r="J79" i="2"/>
  <c r="J78" i="2" s="1"/>
  <c r="J77" i="2" s="1"/>
  <c r="J76" i="2" s="1"/>
  <c r="I79" i="2"/>
  <c r="I78" i="2" s="1"/>
  <c r="I77" i="2" s="1"/>
  <c r="I76" i="2" s="1"/>
  <c r="J74" i="2"/>
  <c r="H447" i="40" s="1"/>
  <c r="H446" i="40" s="1"/>
  <c r="I74" i="2"/>
  <c r="J69" i="2"/>
  <c r="H422" i="40" s="1"/>
  <c r="I69" i="2"/>
  <c r="G422" i="40" s="1"/>
  <c r="J68" i="2"/>
  <c r="I68" i="2"/>
  <c r="J64" i="2"/>
  <c r="I64" i="2"/>
  <c r="J59" i="2"/>
  <c r="I59" i="2"/>
  <c r="G353" i="40" s="1"/>
  <c r="G352" i="40" s="1"/>
  <c r="J57" i="2"/>
  <c r="J56" i="2" s="1"/>
  <c r="I57" i="2"/>
  <c r="G351" i="40" s="1"/>
  <c r="G350" i="40" s="1"/>
  <c r="J52" i="2"/>
  <c r="I52" i="2"/>
  <c r="G319" i="40" s="1"/>
  <c r="J51" i="2"/>
  <c r="H318" i="40" s="1"/>
  <c r="I51" i="2"/>
  <c r="G318" i="40" s="1"/>
  <c r="J46" i="2"/>
  <c r="J45" i="2" s="1"/>
  <c r="J44" i="2" s="1"/>
  <c r="J43" i="2" s="1"/>
  <c r="J42" i="2" s="1"/>
  <c r="I46" i="2"/>
  <c r="I45" i="2" s="1"/>
  <c r="I44" i="2" s="1"/>
  <c r="I43" i="2" s="1"/>
  <c r="I42" i="2" s="1"/>
  <c r="J41" i="2"/>
  <c r="H249" i="40" s="1"/>
  <c r="I41" i="2"/>
  <c r="G249" i="40" s="1"/>
  <c r="J40" i="2"/>
  <c r="I40" i="2"/>
  <c r="J35" i="2"/>
  <c r="J34" i="2" s="1"/>
  <c r="I35" i="2"/>
  <c r="J33" i="2"/>
  <c r="H100" i="40" s="1"/>
  <c r="H99" i="40" s="1"/>
  <c r="I33" i="2"/>
  <c r="J27" i="2"/>
  <c r="J26" i="2" s="1"/>
  <c r="J25" i="2" s="1"/>
  <c r="J24" i="2" s="1"/>
  <c r="J23" i="2" s="1"/>
  <c r="J22" i="2" s="1"/>
  <c r="I27" i="2"/>
  <c r="J21" i="2"/>
  <c r="H417" i="40" s="1"/>
  <c r="H416" i="40" s="1"/>
  <c r="H415" i="40" s="1"/>
  <c r="H414" i="40" s="1"/>
  <c r="I21" i="2"/>
  <c r="K701" i="51"/>
  <c r="K700" i="51" s="1"/>
  <c r="K699" i="51" s="1"/>
  <c r="J701" i="51"/>
  <c r="J700" i="51" s="1"/>
  <c r="J699" i="51" s="1"/>
  <c r="K697" i="51"/>
  <c r="K696" i="51" s="1"/>
  <c r="K695" i="51" s="1"/>
  <c r="J697" i="51"/>
  <c r="J696" i="51" s="1"/>
  <c r="J695" i="51" s="1"/>
  <c r="K693" i="51"/>
  <c r="J693" i="51"/>
  <c r="K690" i="51"/>
  <c r="J690" i="51"/>
  <c r="K687" i="51"/>
  <c r="J687" i="51"/>
  <c r="K681" i="51"/>
  <c r="J681" i="51"/>
  <c r="K679" i="51"/>
  <c r="J679" i="51"/>
  <c r="K677" i="51"/>
  <c r="J677" i="51"/>
  <c r="K675" i="51"/>
  <c r="J675" i="51"/>
  <c r="K668" i="51"/>
  <c r="J668" i="51"/>
  <c r="K665" i="51"/>
  <c r="J665" i="51"/>
  <c r="K662" i="51"/>
  <c r="J662" i="51"/>
  <c r="K659" i="51"/>
  <c r="J659" i="51"/>
  <c r="K653" i="51"/>
  <c r="K652" i="51" s="1"/>
  <c r="K651" i="51" s="1"/>
  <c r="K650" i="51" s="1"/>
  <c r="K649" i="51" s="1"/>
  <c r="J653" i="51"/>
  <c r="J652" i="51" s="1"/>
  <c r="J651" i="51" s="1"/>
  <c r="J650" i="51" s="1"/>
  <c r="J649" i="51" s="1"/>
  <c r="K644" i="51"/>
  <c r="K643" i="51" s="1"/>
  <c r="K642" i="51" s="1"/>
  <c r="K641" i="51" s="1"/>
  <c r="K640" i="51" s="1"/>
  <c r="K639" i="51" s="1"/>
  <c r="J644" i="51"/>
  <c r="J643" i="51" s="1"/>
  <c r="J642" i="51" s="1"/>
  <c r="J641" i="51" s="1"/>
  <c r="J640" i="51" s="1"/>
  <c r="J639" i="51" s="1"/>
  <c r="K637" i="51"/>
  <c r="K636" i="51" s="1"/>
  <c r="K635" i="51" s="1"/>
  <c r="K634" i="51" s="1"/>
  <c r="J637" i="51"/>
  <c r="J636" i="51" s="1"/>
  <c r="J635" i="51" s="1"/>
  <c r="J634" i="51" s="1"/>
  <c r="K632" i="51"/>
  <c r="K631" i="51" s="1"/>
  <c r="K630" i="51" s="1"/>
  <c r="K625" i="51" s="1"/>
  <c r="J632" i="51"/>
  <c r="J631" i="51" s="1"/>
  <c r="J630" i="51" s="1"/>
  <c r="J625" i="51" s="1"/>
  <c r="K622" i="51"/>
  <c r="K621" i="51" s="1"/>
  <c r="K620" i="51" s="1"/>
  <c r="K619" i="51" s="1"/>
  <c r="J622" i="51"/>
  <c r="J621" i="51" s="1"/>
  <c r="J620" i="51" s="1"/>
  <c r="J619" i="51" s="1"/>
  <c r="K617" i="51"/>
  <c r="K616" i="51" s="1"/>
  <c r="K615" i="51" s="1"/>
  <c r="K614" i="51" s="1"/>
  <c r="J617" i="51"/>
  <c r="J616" i="51" s="1"/>
  <c r="J615" i="51" s="1"/>
  <c r="J614" i="51" s="1"/>
  <c r="K612" i="51"/>
  <c r="K611" i="51" s="1"/>
  <c r="K610" i="51" s="1"/>
  <c r="K609" i="51" s="1"/>
  <c r="J612" i="51"/>
  <c r="J611" i="51" s="1"/>
  <c r="J610" i="51" s="1"/>
  <c r="J609" i="51" s="1"/>
  <c r="K600" i="51"/>
  <c r="J600" i="51"/>
  <c r="K596" i="51"/>
  <c r="J596" i="51"/>
  <c r="K592" i="51"/>
  <c r="J592" i="51"/>
  <c r="K585" i="51"/>
  <c r="J585" i="51"/>
  <c r="K579" i="51"/>
  <c r="J579" i="51"/>
  <c r="K562" i="51"/>
  <c r="K561" i="51" s="1"/>
  <c r="K560" i="51" s="1"/>
  <c r="K559" i="51" s="1"/>
  <c r="J562" i="51"/>
  <c r="J561" i="51" s="1"/>
  <c r="J560" i="51" s="1"/>
  <c r="J559" i="51" s="1"/>
  <c r="K572" i="51"/>
  <c r="J572" i="51"/>
  <c r="K570" i="51"/>
  <c r="J570" i="51"/>
  <c r="K568" i="51"/>
  <c r="J568" i="51"/>
  <c r="K556" i="51"/>
  <c r="K555" i="51" s="1"/>
  <c r="K554" i="51" s="1"/>
  <c r="K553" i="51" s="1"/>
  <c r="K552" i="51" s="1"/>
  <c r="J556" i="51"/>
  <c r="J555" i="51" s="1"/>
  <c r="J554" i="51" s="1"/>
  <c r="J553" i="51" s="1"/>
  <c r="J552" i="51" s="1"/>
  <c r="K549" i="51"/>
  <c r="K548" i="51" s="1"/>
  <c r="K547" i="51" s="1"/>
  <c r="K546" i="51" s="1"/>
  <c r="J549" i="51"/>
  <c r="J548" i="51" s="1"/>
  <c r="J547" i="51" s="1"/>
  <c r="J546" i="51" s="1"/>
  <c r="K541" i="51"/>
  <c r="K540" i="51" s="1"/>
  <c r="K539" i="51" s="1"/>
  <c r="K538" i="51" s="1"/>
  <c r="K537" i="51" s="1"/>
  <c r="J541" i="51"/>
  <c r="J540" i="51" s="1"/>
  <c r="J539" i="51" s="1"/>
  <c r="J538" i="51" s="1"/>
  <c r="J537" i="51" s="1"/>
  <c r="K535" i="51"/>
  <c r="J535" i="51"/>
  <c r="K532" i="51"/>
  <c r="J532" i="51"/>
  <c r="K530" i="51"/>
  <c r="J530" i="51"/>
  <c r="K526" i="51"/>
  <c r="J526" i="51"/>
  <c r="K524" i="51"/>
  <c r="J524" i="51"/>
  <c r="K522" i="51"/>
  <c r="J522" i="51"/>
  <c r="K519" i="51"/>
  <c r="J519" i="51"/>
  <c r="K517" i="51"/>
  <c r="J517" i="51"/>
  <c r="K515" i="51"/>
  <c r="J515" i="51"/>
  <c r="K508" i="51"/>
  <c r="K507" i="51" s="1"/>
  <c r="K506" i="51" s="1"/>
  <c r="K505" i="51" s="1"/>
  <c r="J508" i="51"/>
  <c r="J507" i="51" s="1"/>
  <c r="J506" i="51" s="1"/>
  <c r="J505" i="51" s="1"/>
  <c r="K503" i="51"/>
  <c r="K502" i="51" s="1"/>
  <c r="K501" i="51" s="1"/>
  <c r="K500" i="51" s="1"/>
  <c r="J503" i="51"/>
  <c r="J502" i="51" s="1"/>
  <c r="J501" i="51" s="1"/>
  <c r="J500" i="51" s="1"/>
  <c r="K488" i="51"/>
  <c r="K487" i="51" s="1"/>
  <c r="J488" i="51"/>
  <c r="J487" i="51" s="1"/>
  <c r="K483" i="51"/>
  <c r="K482" i="51" s="1"/>
  <c r="J483" i="51"/>
  <c r="J482" i="51" s="1"/>
  <c r="K479" i="51"/>
  <c r="K478" i="51" s="1"/>
  <c r="K477" i="51" s="1"/>
  <c r="J479" i="51"/>
  <c r="J478" i="51" s="1"/>
  <c r="J477" i="51" s="1"/>
  <c r="K474" i="51"/>
  <c r="K473" i="51" s="1"/>
  <c r="K472" i="51" s="1"/>
  <c r="K471" i="51" s="1"/>
  <c r="J474" i="51"/>
  <c r="J473" i="51" s="1"/>
  <c r="J472" i="51" s="1"/>
  <c r="J471" i="51" s="1"/>
  <c r="K497" i="51"/>
  <c r="J497" i="51"/>
  <c r="K494" i="51"/>
  <c r="J494" i="51"/>
  <c r="K467" i="51"/>
  <c r="K466" i="51" s="1"/>
  <c r="K465" i="51" s="1"/>
  <c r="K464" i="51" s="1"/>
  <c r="J467" i="51"/>
  <c r="J466" i="51" s="1"/>
  <c r="J465" i="51" s="1"/>
  <c r="J464" i="51" s="1"/>
  <c r="K462" i="51"/>
  <c r="K461" i="51" s="1"/>
  <c r="K460" i="51" s="1"/>
  <c r="J462" i="51"/>
  <c r="J461" i="51" s="1"/>
  <c r="J460" i="51" s="1"/>
  <c r="K458" i="51"/>
  <c r="J458" i="51"/>
  <c r="K453" i="51"/>
  <c r="J453" i="51"/>
  <c r="K451" i="51"/>
  <c r="J451" i="51"/>
  <c r="K449" i="51"/>
  <c r="J449" i="51"/>
  <c r="K443" i="51"/>
  <c r="K442" i="51" s="1"/>
  <c r="K441" i="51" s="1"/>
  <c r="K440" i="51" s="1"/>
  <c r="J443" i="51"/>
  <c r="J442" i="51" s="1"/>
  <c r="J441" i="51" s="1"/>
  <c r="J440" i="51" s="1"/>
  <c r="K438" i="51"/>
  <c r="K437" i="51" s="1"/>
  <c r="K436" i="51" s="1"/>
  <c r="K435" i="51" s="1"/>
  <c r="J438" i="51"/>
  <c r="J437" i="51" s="1"/>
  <c r="J436" i="51" s="1"/>
  <c r="J435" i="51" s="1"/>
  <c r="K433" i="51"/>
  <c r="K432" i="51" s="1"/>
  <c r="K431" i="51" s="1"/>
  <c r="J433" i="51"/>
  <c r="J432" i="51" s="1"/>
  <c r="J431" i="51" s="1"/>
  <c r="K426" i="51"/>
  <c r="K425" i="51" s="1"/>
  <c r="J426" i="51"/>
  <c r="J425" i="51" s="1"/>
  <c r="K423" i="51"/>
  <c r="K422" i="51" s="1"/>
  <c r="J423" i="51"/>
  <c r="J422" i="51" s="1"/>
  <c r="K420" i="51"/>
  <c r="K419" i="51" s="1"/>
  <c r="J420" i="51"/>
  <c r="J419" i="51" s="1"/>
  <c r="K417" i="51"/>
  <c r="J417" i="51"/>
  <c r="K414" i="51"/>
  <c r="J414" i="51"/>
  <c r="K412" i="51"/>
  <c r="J412" i="51"/>
  <c r="K410" i="51"/>
  <c r="J410" i="51"/>
  <c r="K406" i="51"/>
  <c r="J406" i="51"/>
  <c r="K402" i="51"/>
  <c r="J402" i="51"/>
  <c r="K400" i="51"/>
  <c r="J400" i="51"/>
  <c r="K397" i="51"/>
  <c r="J397" i="51"/>
  <c r="K395" i="51"/>
  <c r="J395" i="51"/>
  <c r="K392" i="51"/>
  <c r="J392" i="51"/>
  <c r="K378" i="51"/>
  <c r="J378" i="51"/>
  <c r="K388" i="51"/>
  <c r="J388" i="51"/>
  <c r="K376" i="51"/>
  <c r="J376" i="51"/>
  <c r="K374" i="51"/>
  <c r="J374" i="51"/>
  <c r="K372" i="51"/>
  <c r="J372" i="51"/>
  <c r="K370" i="51"/>
  <c r="J370" i="51"/>
  <c r="K367" i="51"/>
  <c r="J367" i="51"/>
  <c r="K364" i="51"/>
  <c r="J364" i="51"/>
  <c r="K362" i="51"/>
  <c r="J362" i="51"/>
  <c r="K359" i="51"/>
  <c r="J359" i="51"/>
  <c r="K353" i="51"/>
  <c r="K352" i="51" s="1"/>
  <c r="K351" i="51" s="1"/>
  <c r="K350" i="51" s="1"/>
  <c r="J353" i="51"/>
  <c r="J352" i="51" s="1"/>
  <c r="J351" i="51" s="1"/>
  <c r="J350" i="51" s="1"/>
  <c r="K348" i="51"/>
  <c r="J348" i="51"/>
  <c r="K344" i="51"/>
  <c r="J344" i="51"/>
  <c r="K342" i="51"/>
  <c r="J342" i="51"/>
  <c r="K339" i="51"/>
  <c r="J339" i="51"/>
  <c r="K337" i="51"/>
  <c r="J337" i="51"/>
  <c r="K334" i="51"/>
  <c r="J334" i="51"/>
  <c r="K327" i="51"/>
  <c r="K326" i="51" s="1"/>
  <c r="K325" i="51" s="1"/>
  <c r="K324" i="51" s="1"/>
  <c r="K323" i="51" s="1"/>
  <c r="K322" i="51" s="1"/>
  <c r="J327" i="51"/>
  <c r="J326" i="51" s="1"/>
  <c r="J325" i="51" s="1"/>
  <c r="J324" i="51" s="1"/>
  <c r="J323" i="51" s="1"/>
  <c r="J322" i="51" s="1"/>
  <c r="K318" i="51"/>
  <c r="K317" i="51" s="1"/>
  <c r="J318" i="51"/>
  <c r="J317" i="51" s="1"/>
  <c r="K315" i="51"/>
  <c r="K314" i="51" s="1"/>
  <c r="J315" i="51"/>
  <c r="J314" i="51" s="1"/>
  <c r="K311" i="51"/>
  <c r="K310" i="51" s="1"/>
  <c r="K309" i="51" s="1"/>
  <c r="K308" i="51" s="1"/>
  <c r="J311" i="51"/>
  <c r="J310" i="51" s="1"/>
  <c r="J309" i="51" s="1"/>
  <c r="J308" i="51" s="1"/>
  <c r="K305" i="51"/>
  <c r="K304" i="51" s="1"/>
  <c r="K303" i="51" s="1"/>
  <c r="K302" i="51" s="1"/>
  <c r="K301" i="51" s="1"/>
  <c r="J305" i="51"/>
  <c r="J304" i="51" s="1"/>
  <c r="J303" i="51" s="1"/>
  <c r="J302" i="51" s="1"/>
  <c r="J301" i="51" s="1"/>
  <c r="K297" i="51"/>
  <c r="K296" i="51" s="1"/>
  <c r="K295" i="51" s="1"/>
  <c r="K294" i="51" s="1"/>
  <c r="K293" i="51" s="1"/>
  <c r="J297" i="51"/>
  <c r="J296" i="51" s="1"/>
  <c r="J295" i="51" s="1"/>
  <c r="J294" i="51" s="1"/>
  <c r="J293" i="51" s="1"/>
  <c r="K291" i="51"/>
  <c r="K290" i="51" s="1"/>
  <c r="K289" i="51" s="1"/>
  <c r="K288" i="51" s="1"/>
  <c r="K287" i="51" s="1"/>
  <c r="J291" i="51"/>
  <c r="J290" i="51" s="1"/>
  <c r="J289" i="51" s="1"/>
  <c r="J288" i="51" s="1"/>
  <c r="J287" i="51" s="1"/>
  <c r="K284" i="51"/>
  <c r="K283" i="51" s="1"/>
  <c r="K282" i="51" s="1"/>
  <c r="J284" i="51"/>
  <c r="J283" i="51" s="1"/>
  <c r="J282" i="51" s="1"/>
  <c r="K274" i="51"/>
  <c r="K273" i="51" s="1"/>
  <c r="J274" i="51"/>
  <c r="J273" i="51" s="1"/>
  <c r="K269" i="51"/>
  <c r="K268" i="51" s="1"/>
  <c r="K267" i="51" s="1"/>
  <c r="K266" i="51" s="1"/>
  <c r="J269" i="51"/>
  <c r="J268" i="51" s="1"/>
  <c r="J267" i="51" s="1"/>
  <c r="J266" i="51" s="1"/>
  <c r="K264" i="51"/>
  <c r="K263" i="51" s="1"/>
  <c r="K262" i="51" s="1"/>
  <c r="K261" i="51" s="1"/>
  <c r="J264" i="51"/>
  <c r="J263" i="51" s="1"/>
  <c r="J262" i="51" s="1"/>
  <c r="J261" i="51" s="1"/>
  <c r="K259" i="51"/>
  <c r="K258" i="51" s="1"/>
  <c r="K257" i="51" s="1"/>
  <c r="K256" i="51" s="1"/>
  <c r="J259" i="51"/>
  <c r="J258" i="51" s="1"/>
  <c r="J257" i="51" s="1"/>
  <c r="J256" i="51" s="1"/>
  <c r="K251" i="51"/>
  <c r="J251" i="51"/>
  <c r="K250" i="51"/>
  <c r="K249" i="51" s="1"/>
  <c r="K248" i="51" s="1"/>
  <c r="J250" i="51"/>
  <c r="J249" i="51" s="1"/>
  <c r="J248" i="51" s="1"/>
  <c r="K246" i="51"/>
  <c r="K245" i="51" s="1"/>
  <c r="J246" i="51"/>
  <c r="J245" i="51" s="1"/>
  <c r="K243" i="51"/>
  <c r="K242" i="51" s="1"/>
  <c r="J243" i="51"/>
  <c r="J242" i="51" s="1"/>
  <c r="K236" i="51"/>
  <c r="K235" i="51" s="1"/>
  <c r="K234" i="51" s="1"/>
  <c r="K233" i="51" s="1"/>
  <c r="K232" i="51" s="1"/>
  <c r="J236" i="51"/>
  <c r="J235" i="51" s="1"/>
  <c r="J234" i="51" s="1"/>
  <c r="J233" i="51" s="1"/>
  <c r="J232" i="51" s="1"/>
  <c r="K222" i="51"/>
  <c r="J222" i="51"/>
  <c r="K220" i="51"/>
  <c r="J220" i="51"/>
  <c r="K218" i="51"/>
  <c r="J218" i="51"/>
  <c r="K214" i="51"/>
  <c r="K213" i="51" s="1"/>
  <c r="K212" i="51" s="1"/>
  <c r="J214" i="51"/>
  <c r="J213" i="51" s="1"/>
  <c r="J212" i="51" s="1"/>
  <c r="K208" i="51"/>
  <c r="K207" i="51" s="1"/>
  <c r="K206" i="51" s="1"/>
  <c r="K205" i="51" s="1"/>
  <c r="K204" i="51" s="1"/>
  <c r="J208" i="51"/>
  <c r="J207" i="51" s="1"/>
  <c r="J206" i="51" s="1"/>
  <c r="J205" i="51" s="1"/>
  <c r="J204" i="51" s="1"/>
  <c r="K201" i="51"/>
  <c r="K200" i="51" s="1"/>
  <c r="K199" i="51" s="1"/>
  <c r="K198" i="51" s="1"/>
  <c r="J201" i="51"/>
  <c r="J200" i="51" s="1"/>
  <c r="J199" i="51" s="1"/>
  <c r="J198" i="51" s="1"/>
  <c r="K196" i="51"/>
  <c r="J196" i="51"/>
  <c r="K194" i="51"/>
  <c r="J194" i="51"/>
  <c r="K192" i="51"/>
  <c r="J192" i="51"/>
  <c r="K187" i="51"/>
  <c r="K186" i="51" s="1"/>
  <c r="K185" i="51" s="1"/>
  <c r="K184" i="51" s="1"/>
  <c r="J187" i="51"/>
  <c r="J186" i="51" s="1"/>
  <c r="J185" i="51" s="1"/>
  <c r="J184" i="51" s="1"/>
  <c r="K182" i="51"/>
  <c r="K181" i="51" s="1"/>
  <c r="K180" i="51" s="1"/>
  <c r="K179" i="51" s="1"/>
  <c r="J182" i="51"/>
  <c r="J181" i="51" s="1"/>
  <c r="J180" i="51" s="1"/>
  <c r="J179" i="51" s="1"/>
  <c r="K176" i="51"/>
  <c r="K175" i="51" s="1"/>
  <c r="K174" i="51" s="1"/>
  <c r="J176" i="51"/>
  <c r="J175" i="51" s="1"/>
  <c r="J174" i="51" s="1"/>
  <c r="K172" i="51"/>
  <c r="J172" i="51"/>
  <c r="K170" i="51"/>
  <c r="J170" i="51"/>
  <c r="K168" i="51"/>
  <c r="J168" i="51"/>
  <c r="K162" i="51"/>
  <c r="K161" i="51" s="1"/>
  <c r="K160" i="51" s="1"/>
  <c r="K159" i="51" s="1"/>
  <c r="K158" i="51" s="1"/>
  <c r="J162" i="51"/>
  <c r="J161" i="51" s="1"/>
  <c r="J160" i="51" s="1"/>
  <c r="J159" i="51" s="1"/>
  <c r="J158" i="51" s="1"/>
  <c r="K149" i="51"/>
  <c r="K148" i="51" s="1"/>
  <c r="K147" i="51" s="1"/>
  <c r="J149" i="51"/>
  <c r="J148" i="51" s="1"/>
  <c r="J147" i="51" s="1"/>
  <c r="K145" i="51"/>
  <c r="J145" i="51"/>
  <c r="K141" i="51"/>
  <c r="J141" i="51"/>
  <c r="K134" i="51"/>
  <c r="J134" i="51"/>
  <c r="K130" i="51"/>
  <c r="J130" i="51"/>
  <c r="K126" i="51"/>
  <c r="J126" i="51"/>
  <c r="K124" i="51"/>
  <c r="J124" i="51"/>
  <c r="K121" i="51"/>
  <c r="J121" i="51"/>
  <c r="K119" i="51"/>
  <c r="J119" i="51"/>
  <c r="K117" i="51"/>
  <c r="J117" i="51"/>
  <c r="K113" i="51"/>
  <c r="J113" i="51"/>
  <c r="K110" i="51"/>
  <c r="J110" i="51"/>
  <c r="K108" i="51"/>
  <c r="J108" i="51"/>
  <c r="K104" i="51"/>
  <c r="K103" i="51" s="1"/>
  <c r="K102" i="51" s="1"/>
  <c r="K101" i="51" s="1"/>
  <c r="J104" i="51"/>
  <c r="J103" i="51" s="1"/>
  <c r="J102" i="51" s="1"/>
  <c r="J101" i="51" s="1"/>
  <c r="K99" i="51"/>
  <c r="K98" i="51" s="1"/>
  <c r="K97" i="51" s="1"/>
  <c r="K96" i="51" s="1"/>
  <c r="J99" i="51"/>
  <c r="J98" i="51" s="1"/>
  <c r="J97" i="51" s="1"/>
  <c r="J96" i="51" s="1"/>
  <c r="K94" i="51"/>
  <c r="K93" i="51" s="1"/>
  <c r="K92" i="51" s="1"/>
  <c r="J94" i="51"/>
  <c r="J93" i="51" s="1"/>
  <c r="J92" i="51" s="1"/>
  <c r="K90" i="51"/>
  <c r="K89" i="51" s="1"/>
  <c r="K88" i="51" s="1"/>
  <c r="J90" i="51"/>
  <c r="J89" i="51" s="1"/>
  <c r="J88" i="51" s="1"/>
  <c r="K85" i="51"/>
  <c r="K84" i="51" s="1"/>
  <c r="K83" i="51" s="1"/>
  <c r="K82" i="51" s="1"/>
  <c r="J85" i="51"/>
  <c r="J84" i="51" s="1"/>
  <c r="J83" i="51" s="1"/>
  <c r="J82" i="51" s="1"/>
  <c r="K79" i="51"/>
  <c r="K78" i="51" s="1"/>
  <c r="K77" i="51" s="1"/>
  <c r="K76" i="51" s="1"/>
  <c r="J79" i="51"/>
  <c r="J78" i="51" s="1"/>
  <c r="J77" i="51" s="1"/>
  <c r="J76" i="51" s="1"/>
  <c r="K69" i="51"/>
  <c r="K68" i="51" s="1"/>
  <c r="K67" i="51" s="1"/>
  <c r="K66" i="51" s="1"/>
  <c r="J69" i="51"/>
  <c r="J68" i="51" s="1"/>
  <c r="J67" i="51" s="1"/>
  <c r="J66" i="51" s="1"/>
  <c r="K63" i="51"/>
  <c r="K62" i="51" s="1"/>
  <c r="K61" i="51" s="1"/>
  <c r="J63" i="51"/>
  <c r="J62" i="51" s="1"/>
  <c r="J61" i="51" s="1"/>
  <c r="K59" i="51"/>
  <c r="K58" i="51" s="1"/>
  <c r="K57" i="51" s="1"/>
  <c r="K56" i="51" s="1"/>
  <c r="J59" i="51"/>
  <c r="J58" i="51" s="1"/>
  <c r="J57" i="51" s="1"/>
  <c r="J56" i="51" s="1"/>
  <c r="K54" i="51"/>
  <c r="J54" i="51"/>
  <c r="K52" i="51"/>
  <c r="J52" i="51"/>
  <c r="K46" i="51"/>
  <c r="K45" i="51" s="1"/>
  <c r="K44" i="51" s="1"/>
  <c r="K43" i="51" s="1"/>
  <c r="J46" i="51"/>
  <c r="J45" i="51" s="1"/>
  <c r="J44" i="51" s="1"/>
  <c r="J43" i="51" s="1"/>
  <c r="K41" i="51"/>
  <c r="K40" i="51" s="1"/>
  <c r="K39" i="51" s="1"/>
  <c r="K38" i="51" s="1"/>
  <c r="J41" i="51"/>
  <c r="J40" i="51" s="1"/>
  <c r="J39" i="51" s="1"/>
  <c r="J38" i="51" s="1"/>
  <c r="K35" i="51"/>
  <c r="J35" i="51"/>
  <c r="K33" i="51"/>
  <c r="J33" i="51"/>
  <c r="K28" i="51"/>
  <c r="J28" i="51"/>
  <c r="K26" i="51"/>
  <c r="J26" i="51"/>
  <c r="K20" i="51"/>
  <c r="K19" i="51" s="1"/>
  <c r="K18" i="51" s="1"/>
  <c r="K17" i="51" s="1"/>
  <c r="J20" i="51"/>
  <c r="J19" i="51" s="1"/>
  <c r="J18" i="51" s="1"/>
  <c r="J17" i="51" s="1"/>
  <c r="E49" i="41"/>
  <c r="D49" i="41"/>
  <c r="C49" i="41"/>
  <c r="E42" i="41"/>
  <c r="D42" i="41"/>
  <c r="E105" i="41"/>
  <c r="D105" i="41"/>
  <c r="E96" i="41"/>
  <c r="D96" i="41"/>
  <c r="E85" i="41"/>
  <c r="D85" i="41"/>
  <c r="E78" i="41"/>
  <c r="E77" i="41" s="1"/>
  <c r="E73" i="41"/>
  <c r="D78" i="41"/>
  <c r="D77" i="41"/>
  <c r="D73" i="41"/>
  <c r="J578" i="51" l="1"/>
  <c r="J595" i="51"/>
  <c r="K578" i="51"/>
  <c r="K595" i="51"/>
  <c r="I504" i="2"/>
  <c r="J504" i="2"/>
  <c r="H32" i="40"/>
  <c r="H31" i="40" s="1"/>
  <c r="J487" i="2"/>
  <c r="I487" i="2"/>
  <c r="E81" i="41"/>
  <c r="E80" i="41" s="1"/>
  <c r="J624" i="51"/>
  <c r="K624" i="51"/>
  <c r="D81" i="41"/>
  <c r="D80" i="41" s="1"/>
  <c r="K358" i="51"/>
  <c r="J358" i="51"/>
  <c r="K514" i="51"/>
  <c r="J145" i="2"/>
  <c r="G389" i="40"/>
  <c r="G388" i="40" s="1"/>
  <c r="I145" i="2"/>
  <c r="K333" i="51"/>
  <c r="K332" i="51" s="1"/>
  <c r="K331" i="51" s="1"/>
  <c r="K330" i="51" s="1"/>
  <c r="J333" i="51"/>
  <c r="J332" i="51" s="1"/>
  <c r="J331" i="51" s="1"/>
  <c r="J330" i="51" s="1"/>
  <c r="J415" i="2"/>
  <c r="J414" i="2" s="1"/>
  <c r="J413" i="2" s="1"/>
  <c r="J412" i="2" s="1"/>
  <c r="J529" i="51"/>
  <c r="J528" i="51" s="1"/>
  <c r="K32" i="51"/>
  <c r="K31" i="51" s="1"/>
  <c r="K30" i="51" s="1"/>
  <c r="K25" i="51"/>
  <c r="K24" i="51" s="1"/>
  <c r="K23" i="51" s="1"/>
  <c r="K448" i="51"/>
  <c r="K447" i="51" s="1"/>
  <c r="K446" i="51" s="1"/>
  <c r="K445" i="51" s="1"/>
  <c r="I575" i="2"/>
  <c r="K481" i="51"/>
  <c r="K476" i="51" s="1"/>
  <c r="K140" i="51"/>
  <c r="K139" i="51" s="1"/>
  <c r="K138" i="51" s="1"/>
  <c r="K137" i="51" s="1"/>
  <c r="K136" i="51" s="1"/>
  <c r="H75" i="40"/>
  <c r="J108" i="2"/>
  <c r="J107" i="2" s="1"/>
  <c r="J106" i="2" s="1"/>
  <c r="J105" i="2" s="1"/>
  <c r="J456" i="2"/>
  <c r="I188" i="2"/>
  <c r="J313" i="51"/>
  <c r="J307" i="51" s="1"/>
  <c r="J300" i="51" s="1"/>
  <c r="K686" i="51"/>
  <c r="K685" i="51" s="1"/>
  <c r="K684" i="51" s="1"/>
  <c r="K683" i="51" s="1"/>
  <c r="K286" i="51"/>
  <c r="J514" i="51"/>
  <c r="J114" i="2"/>
  <c r="J113" i="2" s="1"/>
  <c r="J112" i="2" s="1"/>
  <c r="J111" i="2" s="1"/>
  <c r="I490" i="2"/>
  <c r="J32" i="51"/>
  <c r="J31" i="51" s="1"/>
  <c r="J30" i="51" s="1"/>
  <c r="J87" i="51"/>
  <c r="J493" i="51"/>
  <c r="J492" i="51" s="1"/>
  <c r="J491" i="51" s="1"/>
  <c r="J521" i="51"/>
  <c r="K529" i="51"/>
  <c r="K528" i="51" s="1"/>
  <c r="J658" i="51"/>
  <c r="J657" i="51" s="1"/>
  <c r="J656" i="51" s="1"/>
  <c r="J655" i="51" s="1"/>
  <c r="G435" i="40"/>
  <c r="J173" i="2"/>
  <c r="J172" i="2" s="1"/>
  <c r="J171" i="2" s="1"/>
  <c r="J285" i="2"/>
  <c r="G55" i="40"/>
  <c r="G54" i="40" s="1"/>
  <c r="J448" i="51"/>
  <c r="J447" i="51" s="1"/>
  <c r="J446" i="51" s="1"/>
  <c r="J445" i="51" s="1"/>
  <c r="K521" i="51"/>
  <c r="J124" i="2"/>
  <c r="J123" i="2" s="1"/>
  <c r="J122" i="2" s="1"/>
  <c r="G63" i="40"/>
  <c r="J627" i="2"/>
  <c r="H66" i="40"/>
  <c r="G124" i="40"/>
  <c r="G123" i="40" s="1"/>
  <c r="J217" i="51"/>
  <c r="J216" i="51" s="1"/>
  <c r="J211" i="51" s="1"/>
  <c r="J210" i="51" s="1"/>
  <c r="J203" i="51" s="1"/>
  <c r="K567" i="51"/>
  <c r="K566" i="51" s="1"/>
  <c r="I58" i="2"/>
  <c r="G246" i="40"/>
  <c r="G245" i="40" s="1"/>
  <c r="I160" i="2"/>
  <c r="J213" i="2"/>
  <c r="I283" i="2"/>
  <c r="I290" i="2"/>
  <c r="J305" i="2"/>
  <c r="J389" i="2"/>
  <c r="J388" i="2" s="1"/>
  <c r="J387" i="2" s="1"/>
  <c r="J386" i="2" s="1"/>
  <c r="I477" i="2"/>
  <c r="J554" i="2"/>
  <c r="I630" i="2"/>
  <c r="H115" i="40"/>
  <c r="H114" i="40" s="1"/>
  <c r="H104" i="40"/>
  <c r="H103" i="40" s="1"/>
  <c r="J32" i="2"/>
  <c r="J31" i="2" s="1"/>
  <c r="J30" i="2" s="1"/>
  <c r="J29" i="2" s="1"/>
  <c r="I56" i="2"/>
  <c r="J73" i="2"/>
  <c r="J72" i="2" s="1"/>
  <c r="J71" i="2" s="1"/>
  <c r="J70" i="2" s="1"/>
  <c r="J153" i="2"/>
  <c r="J211" i="2"/>
  <c r="J263" i="2"/>
  <c r="I560" i="2"/>
  <c r="J569" i="2"/>
  <c r="I571" i="2"/>
  <c r="I568" i="2" s="1"/>
  <c r="J595" i="2"/>
  <c r="G342" i="40"/>
  <c r="G341" i="40" s="1"/>
  <c r="G340" i="40" s="1"/>
  <c r="G339" i="40" s="1"/>
  <c r="K674" i="51"/>
  <c r="K673" i="51" s="1"/>
  <c r="K672" i="51" s="1"/>
  <c r="K671" i="51" s="1"/>
  <c r="J280" i="2"/>
  <c r="J481" i="51"/>
  <c r="J476" i="51" s="1"/>
  <c r="G349" i="40"/>
  <c r="G348" i="40" s="1"/>
  <c r="J89" i="2"/>
  <c r="J88" i="2" s="1"/>
  <c r="J87" i="2" s="1"/>
  <c r="J86" i="2" s="1"/>
  <c r="I133" i="2"/>
  <c r="I132" i="2" s="1"/>
  <c r="I131" i="2" s="1"/>
  <c r="I130" i="2" s="1"/>
  <c r="J169" i="2"/>
  <c r="J205" i="2"/>
  <c r="J204" i="2" s="1"/>
  <c r="J203" i="2" s="1"/>
  <c r="J202" i="2" s="1"/>
  <c r="J201" i="2" s="1"/>
  <c r="G169" i="40"/>
  <c r="I363" i="2"/>
  <c r="J401" i="2"/>
  <c r="J500" i="2"/>
  <c r="I584" i="2"/>
  <c r="I605" i="2"/>
  <c r="I604" i="2" s="1"/>
  <c r="I603" i="2" s="1"/>
  <c r="J638" i="2"/>
  <c r="J637" i="2" s="1"/>
  <c r="J636" i="2" s="1"/>
  <c r="H28" i="40"/>
  <c r="H27" i="40" s="1"/>
  <c r="G94" i="40"/>
  <c r="G93" i="40" s="1"/>
  <c r="G107" i="40"/>
  <c r="G106" i="40" s="1"/>
  <c r="G105" i="40" s="1"/>
  <c r="G186" i="40"/>
  <c r="G185" i="40" s="1"/>
  <c r="G227" i="40"/>
  <c r="G226" i="40" s="1"/>
  <c r="H215" i="40"/>
  <c r="H214" i="40" s="1"/>
  <c r="K87" i="51"/>
  <c r="G317" i="40"/>
  <c r="G316" i="40" s="1"/>
  <c r="G315" i="40" s="1"/>
  <c r="G314" i="40" s="1"/>
  <c r="G239" i="40"/>
  <c r="G238" i="40" s="1"/>
  <c r="H148" i="40"/>
  <c r="H147" i="40" s="1"/>
  <c r="G178" i="40"/>
  <c r="G177" i="40" s="1"/>
  <c r="G282" i="40"/>
  <c r="G281" i="40" s="1"/>
  <c r="K51" i="51"/>
  <c r="K50" i="51" s="1"/>
  <c r="K49" i="51" s="1"/>
  <c r="J51" i="51"/>
  <c r="J50" i="51" s="1"/>
  <c r="J49" i="51" s="1"/>
  <c r="J567" i="51"/>
  <c r="J566" i="51" s="1"/>
  <c r="J686" i="51"/>
  <c r="J685" i="51" s="1"/>
  <c r="J684" i="51" s="1"/>
  <c r="J683" i="51" s="1"/>
  <c r="J20" i="2"/>
  <c r="J19" i="2" s="1"/>
  <c r="J18" i="2" s="1"/>
  <c r="J17" i="2" s="1"/>
  <c r="H435" i="40"/>
  <c r="I162" i="2"/>
  <c r="I192" i="2"/>
  <c r="I191" i="2" s="1"/>
  <c r="I190" i="2" s="1"/>
  <c r="J343" i="2"/>
  <c r="J363" i="2"/>
  <c r="I389" i="2"/>
  <c r="I388" i="2" s="1"/>
  <c r="I387" i="2" s="1"/>
  <c r="I386" i="2" s="1"/>
  <c r="J477" i="2"/>
  <c r="J494" i="2"/>
  <c r="I554" i="2"/>
  <c r="J597" i="2"/>
  <c r="G120" i="40"/>
  <c r="G118" i="40" s="1"/>
  <c r="G164" i="40"/>
  <c r="G163" i="40" s="1"/>
  <c r="H452" i="40"/>
  <c r="H450" i="40" s="1"/>
  <c r="J164" i="2"/>
  <c r="J288" i="2"/>
  <c r="H122" i="40"/>
  <c r="H121" i="40" s="1"/>
  <c r="G135" i="40"/>
  <c r="G134" i="40" s="1"/>
  <c r="I305" i="2"/>
  <c r="I308" i="2"/>
  <c r="G138" i="40"/>
  <c r="G137" i="40" s="1"/>
  <c r="G171" i="40"/>
  <c r="G170" i="40" s="1"/>
  <c r="I341" i="2"/>
  <c r="G201" i="40"/>
  <c r="G200" i="40" s="1"/>
  <c r="G199" i="40" s="1"/>
  <c r="I369" i="2"/>
  <c r="I368" i="2" s="1"/>
  <c r="H347" i="40"/>
  <c r="H346" i="40" s="1"/>
  <c r="H345" i="40" s="1"/>
  <c r="H344" i="40" s="1"/>
  <c r="J428" i="2"/>
  <c r="J427" i="2" s="1"/>
  <c r="J426" i="2" s="1"/>
  <c r="J425" i="2" s="1"/>
  <c r="J541" i="2"/>
  <c r="J540" i="2" s="1"/>
  <c r="J539" i="2" s="1"/>
  <c r="J538" i="2" s="1"/>
  <c r="J537" i="2" s="1"/>
  <c r="H443" i="40"/>
  <c r="H442" i="40" s="1"/>
  <c r="I597" i="2"/>
  <c r="G88" i="40"/>
  <c r="G87" i="40" s="1"/>
  <c r="K658" i="51"/>
  <c r="K657" i="51" s="1"/>
  <c r="K656" i="51" s="1"/>
  <c r="K655" i="51" s="1"/>
  <c r="G417" i="40"/>
  <c r="G416" i="40" s="1"/>
  <c r="G415" i="40" s="1"/>
  <c r="G414" i="40" s="1"/>
  <c r="I20" i="2"/>
  <c r="I19" i="2" s="1"/>
  <c r="I18" i="2" s="1"/>
  <c r="I17" i="2" s="1"/>
  <c r="J39" i="2"/>
  <c r="J38" i="2" s="1"/>
  <c r="J37" i="2" s="1"/>
  <c r="J36" i="2" s="1"/>
  <c r="H248" i="40"/>
  <c r="H247" i="40" s="1"/>
  <c r="J50" i="2"/>
  <c r="J49" i="2" s="1"/>
  <c r="J48" i="2" s="1"/>
  <c r="J47" i="2" s="1"/>
  <c r="H319" i="40"/>
  <c r="H317" i="40" s="1"/>
  <c r="H316" i="40" s="1"/>
  <c r="H315" i="40" s="1"/>
  <c r="G366" i="40"/>
  <c r="H429" i="40"/>
  <c r="H428" i="40" s="1"/>
  <c r="H427" i="40" s="1"/>
  <c r="J97" i="2"/>
  <c r="J96" i="2" s="1"/>
  <c r="H434" i="40"/>
  <c r="H433" i="40" s="1"/>
  <c r="J151" i="2"/>
  <c r="I177" i="2"/>
  <c r="G471" i="40"/>
  <c r="G470" i="40" s="1"/>
  <c r="I184" i="2"/>
  <c r="G359" i="40"/>
  <c r="G357" i="40" s="1"/>
  <c r="G356" i="40" s="1"/>
  <c r="G355" i="40" s="1"/>
  <c r="H342" i="40"/>
  <c r="H341" i="40" s="1"/>
  <c r="H340" i="40" s="1"/>
  <c r="H339" i="40" s="1"/>
  <c r="J219" i="2"/>
  <c r="J218" i="2" s="1"/>
  <c r="J217" i="2" s="1"/>
  <c r="H284" i="40"/>
  <c r="H283" i="40" s="1"/>
  <c r="J239" i="2"/>
  <c r="I257" i="2"/>
  <c r="I256" i="2" s="1"/>
  <c r="I255" i="2" s="1"/>
  <c r="G266" i="40"/>
  <c r="G265" i="40" s="1"/>
  <c r="H286" i="40"/>
  <c r="H285" i="40" s="1"/>
  <c r="J265" i="2"/>
  <c r="I280" i="2"/>
  <c r="G112" i="40"/>
  <c r="G111" i="40" s="1"/>
  <c r="J308" i="2"/>
  <c r="H138" i="40"/>
  <c r="H137" i="40" s="1"/>
  <c r="H171" i="40"/>
  <c r="H170" i="40" s="1"/>
  <c r="J341" i="2"/>
  <c r="H201" i="40"/>
  <c r="H200" i="40" s="1"/>
  <c r="H199" i="40" s="1"/>
  <c r="J369" i="2"/>
  <c r="J368" i="2" s="1"/>
  <c r="J406" i="2"/>
  <c r="H227" i="40"/>
  <c r="H226" i="40" s="1"/>
  <c r="I443" i="2"/>
  <c r="I442" i="2" s="1"/>
  <c r="H35" i="40"/>
  <c r="H34" i="40" s="1"/>
  <c r="J490" i="2"/>
  <c r="J526" i="2"/>
  <c r="J525" i="2" s="1"/>
  <c r="J524" i="2" s="1"/>
  <c r="H53" i="40"/>
  <c r="H52" i="40" s="1"/>
  <c r="H51" i="40" s="1"/>
  <c r="I586" i="2"/>
  <c r="H102" i="40"/>
  <c r="H101" i="40" s="1"/>
  <c r="J605" i="2"/>
  <c r="J604" i="2" s="1"/>
  <c r="J603" i="2" s="1"/>
  <c r="H21" i="40"/>
  <c r="G77" i="40"/>
  <c r="G75" i="40" s="1"/>
  <c r="H135" i="40"/>
  <c r="H134" i="40" s="1"/>
  <c r="H351" i="40"/>
  <c r="H350" i="40" s="1"/>
  <c r="H471" i="40"/>
  <c r="H470" i="40" s="1"/>
  <c r="K116" i="51"/>
  <c r="K115" i="51" s="1"/>
  <c r="J244" i="2"/>
  <c r="J243" i="2" s="1"/>
  <c r="J242" i="2" s="1"/>
  <c r="J241" i="2" s="1"/>
  <c r="H403" i="40"/>
  <c r="H402" i="40" s="1"/>
  <c r="H401" i="40" s="1"/>
  <c r="H400" i="40" s="1"/>
  <c r="H211" i="40"/>
  <c r="H210" i="40" s="1"/>
  <c r="J397" i="2"/>
  <c r="H386" i="40"/>
  <c r="J143" i="2"/>
  <c r="I653" i="2"/>
  <c r="I652" i="2" s="1"/>
  <c r="I651" i="2" s="1"/>
  <c r="I650" i="2" s="1"/>
  <c r="I649" i="2" s="1"/>
  <c r="F16" i="74"/>
  <c r="J255" i="51"/>
  <c r="J674" i="51"/>
  <c r="J673" i="51" s="1"/>
  <c r="J672" i="51" s="1"/>
  <c r="J671" i="51" s="1"/>
  <c r="G104" i="40"/>
  <c r="G103" i="40" s="1"/>
  <c r="I34" i="2"/>
  <c r="I67" i="2"/>
  <c r="I66" i="2" s="1"/>
  <c r="I65" i="2" s="1"/>
  <c r="G421" i="40"/>
  <c r="G420" i="40" s="1"/>
  <c r="G419" i="40" s="1"/>
  <c r="G418" i="40" s="1"/>
  <c r="J94" i="2"/>
  <c r="J93" i="2" s="1"/>
  <c r="H426" i="40"/>
  <c r="H425" i="40" s="1"/>
  <c r="H424" i="40" s="1"/>
  <c r="H332" i="40"/>
  <c r="H331" i="40" s="1"/>
  <c r="J138" i="2"/>
  <c r="J137" i="2" s="1"/>
  <c r="J136" i="2" s="1"/>
  <c r="J135" i="2" s="1"/>
  <c r="H454" i="40"/>
  <c r="H453" i="40" s="1"/>
  <c r="J167" i="2"/>
  <c r="I237" i="2"/>
  <c r="G280" i="40"/>
  <c r="G279" i="40" s="1"/>
  <c r="H266" i="40"/>
  <c r="H265" i="40" s="1"/>
  <c r="J257" i="2"/>
  <c r="J256" i="2" s="1"/>
  <c r="J255" i="2" s="1"/>
  <c r="I263" i="2"/>
  <c r="G278" i="40"/>
  <c r="G277" i="40" s="1"/>
  <c r="H111" i="40"/>
  <c r="G143" i="40"/>
  <c r="G142" i="40" s="1"/>
  <c r="I313" i="2"/>
  <c r="I316" i="2"/>
  <c r="G146" i="40"/>
  <c r="G145" i="40" s="1"/>
  <c r="G173" i="40"/>
  <c r="G172" i="40" s="1"/>
  <c r="I343" i="2"/>
  <c r="I346" i="2"/>
  <c r="G176" i="40"/>
  <c r="G175" i="40" s="1"/>
  <c r="I356" i="2"/>
  <c r="G188" i="40"/>
  <c r="G187" i="40" s="1"/>
  <c r="I360" i="2"/>
  <c r="G192" i="40"/>
  <c r="G191" i="40" s="1"/>
  <c r="I366" i="2"/>
  <c r="I365" i="2" s="1"/>
  <c r="G198" i="40"/>
  <c r="G197" i="40" s="1"/>
  <c r="G196" i="40" s="1"/>
  <c r="H231" i="40"/>
  <c r="H230" i="40" s="1"/>
  <c r="H229" i="40" s="1"/>
  <c r="H228" i="40" s="1"/>
  <c r="J379" i="2"/>
  <c r="J378" i="2" s="1"/>
  <c r="J377" i="2" s="1"/>
  <c r="H213" i="40"/>
  <c r="H212" i="40" s="1"/>
  <c r="J399" i="2"/>
  <c r="G304" i="40"/>
  <c r="G303" i="40" s="1"/>
  <c r="I456" i="2"/>
  <c r="I459" i="2"/>
  <c r="G307" i="40"/>
  <c r="G306" i="40" s="1"/>
  <c r="G399" i="40"/>
  <c r="G398" i="40" s="1"/>
  <c r="G397" i="40" s="1"/>
  <c r="G396" i="40" s="1"/>
  <c r="G395" i="40" s="1"/>
  <c r="I520" i="2"/>
  <c r="I519" i="2" s="1"/>
  <c r="I518" i="2" s="1"/>
  <c r="I517" i="2" s="1"/>
  <c r="I530" i="2"/>
  <c r="I529" i="2" s="1"/>
  <c r="I528" i="2" s="1"/>
  <c r="G59" i="40"/>
  <c r="G58" i="40" s="1"/>
  <c r="G57" i="40" s="1"/>
  <c r="G56" i="40" s="1"/>
  <c r="G84" i="40"/>
  <c r="J613" i="2"/>
  <c r="J612" i="2" s="1"/>
  <c r="J611" i="2" s="1"/>
  <c r="J610" i="2" s="1"/>
  <c r="H117" i="40"/>
  <c r="H116" i="40" s="1"/>
  <c r="I659" i="2"/>
  <c r="I658" i="2" s="1"/>
  <c r="I657" i="2" s="1"/>
  <c r="I656" i="2" s="1"/>
  <c r="I655" i="2" s="1"/>
  <c r="G23" i="40"/>
  <c r="G21" i="40" s="1"/>
  <c r="G38" i="40"/>
  <c r="G43" i="40"/>
  <c r="G42" i="40" s="1"/>
  <c r="G49" i="40"/>
  <c r="G48" i="40" s="1"/>
  <c r="H70" i="40"/>
  <c r="H69" i="40" s="1"/>
  <c r="G128" i="40"/>
  <c r="G127" i="40" s="1"/>
  <c r="H139" i="40"/>
  <c r="H146" i="40"/>
  <c r="H145" i="40" s="1"/>
  <c r="H276" i="40"/>
  <c r="H275" i="40" s="1"/>
  <c r="G313" i="40"/>
  <c r="G312" i="40" s="1"/>
  <c r="G311" i="40" s="1"/>
  <c r="G310" i="40" s="1"/>
  <c r="G309" i="40" s="1"/>
  <c r="I26" i="2"/>
  <c r="I25" i="2" s="1"/>
  <c r="I24" i="2" s="1"/>
  <c r="I23" i="2" s="1"/>
  <c r="I22" i="2" s="1"/>
  <c r="I63" i="2"/>
  <c r="I62" i="2" s="1"/>
  <c r="I61" i="2" s="1"/>
  <c r="I60" i="2" s="1"/>
  <c r="G412" i="40"/>
  <c r="G411" i="40" s="1"/>
  <c r="G410" i="40" s="1"/>
  <c r="G409" i="40" s="1"/>
  <c r="G404" i="40" s="1"/>
  <c r="I89" i="2"/>
  <c r="I88" i="2" s="1"/>
  <c r="I87" i="2" s="1"/>
  <c r="I86" i="2" s="1"/>
  <c r="G393" i="40"/>
  <c r="G392" i="40" s="1"/>
  <c r="G385" i="40" s="1"/>
  <c r="J156" i="2"/>
  <c r="H439" i="40"/>
  <c r="H438" i="40" s="1"/>
  <c r="I213" i="2"/>
  <c r="I210" i="2" s="1"/>
  <c r="I209" i="2" s="1"/>
  <c r="I208" i="2" s="1"/>
  <c r="I207" i="2" s="1"/>
  <c r="G330" i="40"/>
  <c r="G329" i="40" s="1"/>
  <c r="I265" i="2"/>
  <c r="G286" i="40"/>
  <c r="G285" i="40" s="1"/>
  <c r="J645" i="2"/>
  <c r="J644" i="2" s="1"/>
  <c r="J643" i="2" s="1"/>
  <c r="J642" i="2" s="1"/>
  <c r="J641" i="2" s="1"/>
  <c r="J640" i="2" s="1"/>
  <c r="H297" i="40"/>
  <c r="H296" i="40" s="1"/>
  <c r="H295" i="40" s="1"/>
  <c r="H294" i="40" s="1"/>
  <c r="H132" i="40"/>
  <c r="H131" i="40" s="1"/>
  <c r="G100" i="40"/>
  <c r="G99" i="40" s="1"/>
  <c r="I32" i="2"/>
  <c r="H353" i="40"/>
  <c r="H352" i="40" s="1"/>
  <c r="J58" i="2"/>
  <c r="J55" i="2" s="1"/>
  <c r="J54" i="2" s="1"/>
  <c r="J53" i="2" s="1"/>
  <c r="H421" i="40"/>
  <c r="H420" i="40" s="1"/>
  <c r="H419" i="40" s="1"/>
  <c r="H418" i="40" s="1"/>
  <c r="J67" i="2"/>
  <c r="J66" i="2" s="1"/>
  <c r="J65" i="2" s="1"/>
  <c r="I73" i="2"/>
  <c r="I72" i="2" s="1"/>
  <c r="I71" i="2" s="1"/>
  <c r="I70" i="2" s="1"/>
  <c r="G447" i="40"/>
  <c r="G446" i="40" s="1"/>
  <c r="H282" i="40"/>
  <c r="H281" i="40" s="1"/>
  <c r="J128" i="2"/>
  <c r="J127" i="2" s="1"/>
  <c r="J126" i="2" s="1"/>
  <c r="I164" i="2"/>
  <c r="G452" i="40"/>
  <c r="G450" i="40" s="1"/>
  <c r="I173" i="2"/>
  <c r="G467" i="40"/>
  <c r="G466" i="40" s="1"/>
  <c r="H334" i="40"/>
  <c r="H333" i="40" s="1"/>
  <c r="J215" i="2"/>
  <c r="J230" i="2"/>
  <c r="J229" i="2" s="1"/>
  <c r="J228" i="2" s="1"/>
  <c r="J227" i="2" s="1"/>
  <c r="H254" i="40"/>
  <c r="H253" i="40" s="1"/>
  <c r="H252" i="40" s="1"/>
  <c r="H251" i="40" s="1"/>
  <c r="H250" i="40" s="1"/>
  <c r="H280" i="40"/>
  <c r="H279" i="40" s="1"/>
  <c r="J237" i="2"/>
  <c r="H264" i="40"/>
  <c r="H263" i="40" s="1"/>
  <c r="J251" i="2"/>
  <c r="J250" i="2" s="1"/>
  <c r="J249" i="2" s="1"/>
  <c r="J248" i="2" s="1"/>
  <c r="J247" i="2" s="1"/>
  <c r="H143" i="40"/>
  <c r="H142" i="40" s="1"/>
  <c r="J313" i="2"/>
  <c r="J324" i="2"/>
  <c r="H154" i="40"/>
  <c r="H153" i="40" s="1"/>
  <c r="H169" i="40"/>
  <c r="H167" i="40" s="1"/>
  <c r="J346" i="2"/>
  <c r="H176" i="40"/>
  <c r="H175" i="40" s="1"/>
  <c r="J356" i="2"/>
  <c r="H188" i="40"/>
  <c r="H187" i="40" s="1"/>
  <c r="J360" i="2"/>
  <c r="H192" i="40"/>
  <c r="H191" i="40" s="1"/>
  <c r="J366" i="2"/>
  <c r="J365" i="2" s="1"/>
  <c r="H198" i="40"/>
  <c r="H197" i="40" s="1"/>
  <c r="H196" i="40" s="1"/>
  <c r="J372" i="2"/>
  <c r="J371" i="2" s="1"/>
  <c r="H204" i="40"/>
  <c r="H203" i="40" s="1"/>
  <c r="H202" i="40" s="1"/>
  <c r="I397" i="2"/>
  <c r="G211" i="40"/>
  <c r="G210" i="40" s="1"/>
  <c r="I422" i="2"/>
  <c r="I421" i="2" s="1"/>
  <c r="I420" i="2" s="1"/>
  <c r="I419" i="2" s="1"/>
  <c r="G292" i="40"/>
  <c r="G291" i="40" s="1"/>
  <c r="G290" i="40" s="1"/>
  <c r="G289" i="40" s="1"/>
  <c r="H303" i="40"/>
  <c r="H235" i="40"/>
  <c r="H234" i="40" s="1"/>
  <c r="H233" i="40" s="1"/>
  <c r="J443" i="2"/>
  <c r="J442" i="2" s="1"/>
  <c r="G32" i="40"/>
  <c r="G31" i="40" s="1"/>
  <c r="J520" i="2"/>
  <c r="J519" i="2" s="1"/>
  <c r="J518" i="2" s="1"/>
  <c r="J517" i="2" s="1"/>
  <c r="H399" i="40"/>
  <c r="H398" i="40" s="1"/>
  <c r="H397" i="40" s="1"/>
  <c r="H396" i="40" s="1"/>
  <c r="G443" i="40"/>
  <c r="G442" i="40" s="1"/>
  <c r="I541" i="2"/>
  <c r="I540" i="2" s="1"/>
  <c r="I539" i="2" s="1"/>
  <c r="I538" i="2" s="1"/>
  <c r="I537" i="2" s="1"/>
  <c r="H82" i="40"/>
  <c r="H81" i="40" s="1"/>
  <c r="J560" i="2"/>
  <c r="J563" i="2"/>
  <c r="H85" i="40"/>
  <c r="H84" i="40" s="1"/>
  <c r="J586" i="2"/>
  <c r="H217" i="40"/>
  <c r="H216" i="40" s="1"/>
  <c r="J589" i="2"/>
  <c r="H225" i="40"/>
  <c r="H224" i="40" s="1"/>
  <c r="H90" i="40"/>
  <c r="H89" i="40" s="1"/>
  <c r="J599" i="2"/>
  <c r="I645" i="2"/>
  <c r="I644" i="2" s="1"/>
  <c r="I643" i="2" s="1"/>
  <c r="I642" i="2" s="1"/>
  <c r="I641" i="2" s="1"/>
  <c r="I640" i="2" s="1"/>
  <c r="G297" i="40"/>
  <c r="G296" i="40" s="1"/>
  <c r="G295" i="40" s="1"/>
  <c r="G294" i="40" s="1"/>
  <c r="H38" i="40"/>
  <c r="H49" i="40"/>
  <c r="H48" i="40" s="1"/>
  <c r="G82" i="40"/>
  <c r="G81" i="40" s="1"/>
  <c r="H94" i="40"/>
  <c r="H93" i="40" s="1"/>
  <c r="H173" i="40"/>
  <c r="H172" i="40" s="1"/>
  <c r="G334" i="40"/>
  <c r="G333" i="40" s="1"/>
  <c r="H357" i="40"/>
  <c r="K107" i="51"/>
  <c r="K106" i="51" s="1"/>
  <c r="K129" i="51"/>
  <c r="K128" i="51" s="1"/>
  <c r="J140" i="51"/>
  <c r="J139" i="51" s="1"/>
  <c r="J138" i="51" s="1"/>
  <c r="J137" i="51" s="1"/>
  <c r="J136" i="51" s="1"/>
  <c r="K167" i="51"/>
  <c r="K166" i="51" s="1"/>
  <c r="K165" i="51" s="1"/>
  <c r="K164" i="51" s="1"/>
  <c r="J191" i="51"/>
  <c r="J190" i="51" s="1"/>
  <c r="J189" i="51" s="1"/>
  <c r="J178" i="51" s="1"/>
  <c r="K217" i="51"/>
  <c r="K216" i="51" s="1"/>
  <c r="K211" i="51" s="1"/>
  <c r="K210" i="51" s="1"/>
  <c r="K203" i="51" s="1"/>
  <c r="H313" i="40"/>
  <c r="H312" i="40" s="1"/>
  <c r="H311" i="40" s="1"/>
  <c r="H310" i="40" s="1"/>
  <c r="H309" i="40" s="1"/>
  <c r="J63" i="2"/>
  <c r="J62" i="2" s="1"/>
  <c r="J61" i="2" s="1"/>
  <c r="J60" i="2" s="1"/>
  <c r="H412" i="40"/>
  <c r="H411" i="40" s="1"/>
  <c r="H410" i="40" s="1"/>
  <c r="H409" i="40" s="1"/>
  <c r="H404" i="40" s="1"/>
  <c r="J84" i="2"/>
  <c r="J83" i="2" s="1"/>
  <c r="J82" i="2" s="1"/>
  <c r="J81" i="2" s="1"/>
  <c r="H366" i="40"/>
  <c r="H365" i="40" s="1"/>
  <c r="H364" i="40" s="1"/>
  <c r="H363" i="40" s="1"/>
  <c r="H392" i="40"/>
  <c r="I94" i="2"/>
  <c r="I93" i="2" s="1"/>
  <c r="I108" i="2"/>
  <c r="I107" i="2" s="1"/>
  <c r="I106" i="2" s="1"/>
  <c r="I105" i="2" s="1"/>
  <c r="G463" i="40"/>
  <c r="G462" i="40" s="1"/>
  <c r="G461" i="40" s="1"/>
  <c r="G460" i="40" s="1"/>
  <c r="I124" i="2"/>
  <c r="I123" i="2" s="1"/>
  <c r="I122" i="2" s="1"/>
  <c r="I121" i="2" s="1"/>
  <c r="G268" i="40"/>
  <c r="G267" i="40" s="1"/>
  <c r="I153" i="2"/>
  <c r="I156" i="2"/>
  <c r="I169" i="2"/>
  <c r="G456" i="40"/>
  <c r="G455" i="40" s="1"/>
  <c r="H466" i="40"/>
  <c r="J188" i="2"/>
  <c r="H362" i="40"/>
  <c r="H361" i="40" s="1"/>
  <c r="I205" i="2"/>
  <c r="I204" i="2" s="1"/>
  <c r="I203" i="2" s="1"/>
  <c r="I202" i="2" s="1"/>
  <c r="I201" i="2" s="1"/>
  <c r="G338" i="40"/>
  <c r="G337" i="40" s="1"/>
  <c r="G336" i="40" s="1"/>
  <c r="G335" i="40" s="1"/>
  <c r="I230" i="2"/>
  <c r="I229" i="2" s="1"/>
  <c r="I228" i="2" s="1"/>
  <c r="I227" i="2" s="1"/>
  <c r="I244" i="2"/>
  <c r="I243" i="2" s="1"/>
  <c r="I242" i="2" s="1"/>
  <c r="I241" i="2" s="1"/>
  <c r="J290" i="2"/>
  <c r="H128" i="40"/>
  <c r="H127" i="40" s="1"/>
  <c r="I310" i="2"/>
  <c r="I318" i="2"/>
  <c r="G148" i="40"/>
  <c r="G147" i="40" s="1"/>
  <c r="I322" i="2"/>
  <c r="G152" i="40"/>
  <c r="G151" i="40" s="1"/>
  <c r="I338" i="2"/>
  <c r="I352" i="2"/>
  <c r="I401" i="2"/>
  <c r="G220" i="40"/>
  <c r="G219" i="40" s="1"/>
  <c r="J422" i="2"/>
  <c r="J421" i="2" s="1"/>
  <c r="J420" i="2" s="1"/>
  <c r="J419" i="2" s="1"/>
  <c r="H292" i="40"/>
  <c r="H291" i="40" s="1"/>
  <c r="H290" i="40" s="1"/>
  <c r="H289" i="40" s="1"/>
  <c r="J454" i="2"/>
  <c r="H302" i="40"/>
  <c r="H301" i="40" s="1"/>
  <c r="J459" i="2"/>
  <c r="H307" i="40"/>
  <c r="H306" i="40" s="1"/>
  <c r="J448" i="2"/>
  <c r="J447" i="2" s="1"/>
  <c r="H240" i="40"/>
  <c r="H239" i="40" s="1"/>
  <c r="H238" i="40" s="1"/>
  <c r="I494" i="2"/>
  <c r="I557" i="2"/>
  <c r="I595" i="2"/>
  <c r="G74" i="40"/>
  <c r="G73" i="40" s="1"/>
  <c r="I601" i="2"/>
  <c r="G92" i="40"/>
  <c r="G91" i="40" s="1"/>
  <c r="J624" i="2"/>
  <c r="H64" i="40"/>
  <c r="H63" i="40" s="1"/>
  <c r="I627" i="2"/>
  <c r="G67" i="40"/>
  <c r="G66" i="40" s="1"/>
  <c r="I634" i="2"/>
  <c r="I633" i="2" s="1"/>
  <c r="I632" i="2" s="1"/>
  <c r="G96" i="40"/>
  <c r="G95" i="40" s="1"/>
  <c r="J659" i="2"/>
  <c r="J658" i="2" s="1"/>
  <c r="J657" i="2" s="1"/>
  <c r="J656" i="2" s="1"/>
  <c r="J655" i="2" s="1"/>
  <c r="J648" i="2" s="1"/>
  <c r="H383" i="40"/>
  <c r="H382" i="40" s="1"/>
  <c r="H381" i="40" s="1"/>
  <c r="G79" i="40"/>
  <c r="G78" i="40" s="1"/>
  <c r="H96" i="40"/>
  <c r="H95" i="40" s="1"/>
  <c r="G122" i="40"/>
  <c r="G121" i="40" s="1"/>
  <c r="H164" i="40"/>
  <c r="H163" i="40" s="1"/>
  <c r="G182" i="40"/>
  <c r="G181" i="40" s="1"/>
  <c r="G190" i="40"/>
  <c r="G189" i="40" s="1"/>
  <c r="G264" i="40"/>
  <c r="G263" i="40" s="1"/>
  <c r="G328" i="40"/>
  <c r="G327" i="40" s="1"/>
  <c r="H371" i="40"/>
  <c r="H370" i="40" s="1"/>
  <c r="H369" i="40" s="1"/>
  <c r="H368" i="40" s="1"/>
  <c r="J25" i="51"/>
  <c r="J24" i="51" s="1"/>
  <c r="J23" i="51" s="1"/>
  <c r="J107" i="51"/>
  <c r="J106" i="51" s="1"/>
  <c r="J116" i="51"/>
  <c r="J115" i="51" s="1"/>
  <c r="J129" i="51"/>
  <c r="J128" i="51" s="1"/>
  <c r="J167" i="51"/>
  <c r="J166" i="51" s="1"/>
  <c r="J165" i="51" s="1"/>
  <c r="J164" i="51" s="1"/>
  <c r="K191" i="51"/>
  <c r="K190" i="51" s="1"/>
  <c r="K189" i="51" s="1"/>
  <c r="K178" i="51" s="1"/>
  <c r="K493" i="51"/>
  <c r="K492" i="51" s="1"/>
  <c r="K491" i="51" s="1"/>
  <c r="I39" i="2"/>
  <c r="I38" i="2" s="1"/>
  <c r="I37" i="2" s="1"/>
  <c r="I36" i="2" s="1"/>
  <c r="G248" i="40"/>
  <c r="G247" i="40" s="1"/>
  <c r="I50" i="2"/>
  <c r="I49" i="2" s="1"/>
  <c r="I48" i="2" s="1"/>
  <c r="I47" i="2" s="1"/>
  <c r="I97" i="2"/>
  <c r="I96" i="2" s="1"/>
  <c r="G429" i="40"/>
  <c r="G428" i="40" s="1"/>
  <c r="G427" i="40" s="1"/>
  <c r="G423" i="40" s="1"/>
  <c r="J119" i="2"/>
  <c r="J118" i="2" s="1"/>
  <c r="J117" i="2" s="1"/>
  <c r="J116" i="2" s="1"/>
  <c r="H246" i="40"/>
  <c r="H245" i="40" s="1"/>
  <c r="J133" i="2"/>
  <c r="J132" i="2" s="1"/>
  <c r="J131" i="2" s="1"/>
  <c r="J130" i="2" s="1"/>
  <c r="H323" i="40"/>
  <c r="H322" i="40" s="1"/>
  <c r="H321" i="40" s="1"/>
  <c r="H320" i="40" s="1"/>
  <c r="I138" i="2"/>
  <c r="I137" i="2" s="1"/>
  <c r="I136" i="2" s="1"/>
  <c r="I135" i="2" s="1"/>
  <c r="G332" i="40"/>
  <c r="G331" i="40" s="1"/>
  <c r="H389" i="40"/>
  <c r="H388" i="40" s="1"/>
  <c r="I151" i="2"/>
  <c r="G434" i="40"/>
  <c r="G433" i="40" s="1"/>
  <c r="J160" i="2"/>
  <c r="H445" i="40"/>
  <c r="H444" i="40" s="1"/>
  <c r="I167" i="2"/>
  <c r="G454" i="40"/>
  <c r="G453" i="40" s="1"/>
  <c r="J184" i="2"/>
  <c r="I239" i="2"/>
  <c r="G284" i="40"/>
  <c r="G283" i="40" s="1"/>
  <c r="J310" i="2"/>
  <c r="J322" i="2"/>
  <c r="H152" i="40"/>
  <c r="H151" i="40" s="1"/>
  <c r="J338" i="2"/>
  <c r="J348" i="2"/>
  <c r="H178" i="40"/>
  <c r="H177" i="40" s="1"/>
  <c r="J352" i="2"/>
  <c r="H182" i="40"/>
  <c r="H181" i="40" s="1"/>
  <c r="J358" i="2"/>
  <c r="H190" i="40"/>
  <c r="H189" i="40" s="1"/>
  <c r="G231" i="40"/>
  <c r="G230" i="40" s="1"/>
  <c r="G229" i="40" s="1"/>
  <c r="G228" i="40" s="1"/>
  <c r="I399" i="2"/>
  <c r="G213" i="40"/>
  <c r="G212" i="40" s="1"/>
  <c r="H219" i="40"/>
  <c r="I415" i="2"/>
  <c r="I414" i="2" s="1"/>
  <c r="I413" i="2" s="1"/>
  <c r="I412" i="2" s="1"/>
  <c r="G367" i="40"/>
  <c r="I428" i="2"/>
  <c r="I427" i="2" s="1"/>
  <c r="I426" i="2" s="1"/>
  <c r="I425" i="2" s="1"/>
  <c r="G347" i="40"/>
  <c r="G346" i="40" s="1"/>
  <c r="G345" i="40" s="1"/>
  <c r="G344" i="40" s="1"/>
  <c r="G234" i="40"/>
  <c r="G233" i="40" s="1"/>
  <c r="J557" i="2"/>
  <c r="J571" i="2"/>
  <c r="H126" i="40"/>
  <c r="H125" i="40" s="1"/>
  <c r="J580" i="2"/>
  <c r="J575" i="2" s="1"/>
  <c r="H186" i="40"/>
  <c r="H185" i="40" s="1"/>
  <c r="G216" i="40"/>
  <c r="I589" i="2"/>
  <c r="G225" i="40"/>
  <c r="G224" i="40" s="1"/>
  <c r="G28" i="40"/>
  <c r="G27" i="40" s="1"/>
  <c r="G53" i="40"/>
  <c r="G52" i="40" s="1"/>
  <c r="H59" i="40"/>
  <c r="H58" i="40" s="1"/>
  <c r="H57" i="40" s="1"/>
  <c r="H56" i="40" s="1"/>
  <c r="H79" i="40"/>
  <c r="H78" i="40" s="1"/>
  <c r="H118" i="40"/>
  <c r="G132" i="40"/>
  <c r="G131" i="40" s="1"/>
  <c r="G168" i="40"/>
  <c r="G276" i="40"/>
  <c r="G275" i="40" s="1"/>
  <c r="H449" i="40"/>
  <c r="H448" i="40" s="1"/>
  <c r="J601" i="2"/>
  <c r="G90" i="40"/>
  <c r="G89" i="40" s="1"/>
  <c r="H107" i="40"/>
  <c r="H106" i="40" s="1"/>
  <c r="H105" i="40" s="1"/>
  <c r="J241" i="51"/>
  <c r="J240" i="51" s="1"/>
  <c r="J239" i="51" s="1"/>
  <c r="J238" i="51" s="1"/>
  <c r="I454" i="2"/>
  <c r="I613" i="2"/>
  <c r="I612" i="2" s="1"/>
  <c r="I611" i="2" s="1"/>
  <c r="I610" i="2" s="1"/>
  <c r="I143" i="2"/>
  <c r="G204" i="40"/>
  <c r="G203" i="40" s="1"/>
  <c r="G202" i="40" s="1"/>
  <c r="G154" i="40"/>
  <c r="G153" i="40" s="1"/>
  <c r="G150" i="40"/>
  <c r="G149" i="40" s="1"/>
  <c r="H150" i="40"/>
  <c r="H149" i="40" s="1"/>
  <c r="G140" i="40"/>
  <c r="G139" i="40" s="1"/>
  <c r="G16" i="74"/>
  <c r="H380" i="40"/>
  <c r="H379" i="40" s="1"/>
  <c r="H378" i="40" s="1"/>
  <c r="G380" i="40"/>
  <c r="G379" i="40" s="1"/>
  <c r="G378" i="40" s="1"/>
  <c r="G377" i="40" s="1"/>
  <c r="I448" i="2"/>
  <c r="I447" i="2" s="1"/>
  <c r="I563" i="2"/>
  <c r="I624" i="2"/>
  <c r="J286" i="51"/>
  <c r="K313" i="51"/>
  <c r="K307" i="51" s="1"/>
  <c r="K300" i="51" s="1"/>
  <c r="K241" i="51"/>
  <c r="K240" i="51" s="1"/>
  <c r="K239" i="51" s="1"/>
  <c r="K238" i="51" s="1"/>
  <c r="K255" i="51"/>
  <c r="E82" i="41"/>
  <c r="D82" i="41"/>
  <c r="E63" i="41"/>
  <c r="E62" i="41" s="1"/>
  <c r="D63" i="41"/>
  <c r="D62" i="41" s="1"/>
  <c r="E58" i="41"/>
  <c r="E57" i="41" s="1"/>
  <c r="D58" i="41"/>
  <c r="D57" i="41" s="1"/>
  <c r="E54" i="41"/>
  <c r="D54" i="41"/>
  <c r="E52" i="41"/>
  <c r="D52" i="41"/>
  <c r="E51" i="41"/>
  <c r="E48" i="41" s="1"/>
  <c r="E43" i="41"/>
  <c r="D43" i="41"/>
  <c r="E32" i="41"/>
  <c r="D32" i="41"/>
  <c r="E40" i="41"/>
  <c r="D40" i="41"/>
  <c r="E39" i="41"/>
  <c r="D39" i="41"/>
  <c r="E37" i="41"/>
  <c r="D37" i="41"/>
  <c r="E35" i="41"/>
  <c r="D35" i="41"/>
  <c r="E29" i="41"/>
  <c r="D29" i="41"/>
  <c r="E23" i="41"/>
  <c r="E22" i="41" s="1"/>
  <c r="D23" i="41"/>
  <c r="D22" i="41"/>
  <c r="E17" i="41"/>
  <c r="E16" i="41" s="1"/>
  <c r="D17" i="41"/>
  <c r="D16" i="41"/>
  <c r="C32" i="41"/>
  <c r="F38" i="42"/>
  <c r="E38" i="42"/>
  <c r="E37" i="42" s="1"/>
  <c r="F37" i="42"/>
  <c r="F35" i="42"/>
  <c r="E35" i="42"/>
  <c r="E34" i="42" s="1"/>
  <c r="E33" i="42" s="1"/>
  <c r="E32" i="42" s="1"/>
  <c r="F34" i="42"/>
  <c r="F33" i="42" s="1"/>
  <c r="F32" i="42" s="1"/>
  <c r="F30" i="42"/>
  <c r="E29" i="42"/>
  <c r="E28" i="42" s="1"/>
  <c r="F29" i="42"/>
  <c r="F28" i="42" s="1"/>
  <c r="F26" i="42"/>
  <c r="F25" i="42" s="1"/>
  <c r="F24" i="42" s="1"/>
  <c r="E26" i="42"/>
  <c r="E25" i="42" s="1"/>
  <c r="E24" i="42" s="1"/>
  <c r="I493" i="2" l="1"/>
  <c r="D28" i="41"/>
  <c r="E28" i="41"/>
  <c r="J142" i="2"/>
  <c r="J141" i="2" s="1"/>
  <c r="J140" i="2" s="1"/>
  <c r="H385" i="40"/>
  <c r="I142" i="2"/>
  <c r="I141" i="2" s="1"/>
  <c r="I140" i="2" s="1"/>
  <c r="H37" i="40"/>
  <c r="G37" i="40"/>
  <c r="G20" i="40"/>
  <c r="H20" i="40"/>
  <c r="J493" i="2"/>
  <c r="K470" i="51"/>
  <c r="I476" i="2"/>
  <c r="J476" i="2"/>
  <c r="J470" i="51"/>
  <c r="K565" i="51"/>
  <c r="K564" i="51" s="1"/>
  <c r="K551" i="51" s="1"/>
  <c r="J565" i="51"/>
  <c r="J564" i="51" s="1"/>
  <c r="J551" i="51" s="1"/>
  <c r="K357" i="51"/>
  <c r="K356" i="51" s="1"/>
  <c r="K355" i="51" s="1"/>
  <c r="J357" i="51"/>
  <c r="J356" i="51" s="1"/>
  <c r="J355" i="51" s="1"/>
  <c r="D15" i="41"/>
  <c r="D111" i="41" s="1"/>
  <c r="E15" i="41"/>
  <c r="E111" i="41" s="1"/>
  <c r="F23" i="42"/>
  <c r="F16" i="42"/>
  <c r="F40" i="42" s="1"/>
  <c r="E23" i="42"/>
  <c r="E16" i="42" s="1"/>
  <c r="E40" i="42" s="1"/>
  <c r="H133" i="40"/>
  <c r="K513" i="51"/>
  <c r="K512" i="51" s="1"/>
  <c r="K511" i="51" s="1"/>
  <c r="K510" i="51" s="1"/>
  <c r="K254" i="51"/>
  <c r="K253" i="51" s="1"/>
  <c r="G110" i="40"/>
  <c r="H110" i="40"/>
  <c r="J304" i="2"/>
  <c r="J22" i="51"/>
  <c r="I304" i="2"/>
  <c r="I279" i="2"/>
  <c r="I278" i="2" s="1"/>
  <c r="I277" i="2" s="1"/>
  <c r="I276" i="2" s="1"/>
  <c r="J279" i="2"/>
  <c r="J278" i="2" s="1"/>
  <c r="J277" i="2" s="1"/>
  <c r="J276" i="2" s="1"/>
  <c r="J299" i="51"/>
  <c r="J92" i="2"/>
  <c r="J75" i="2" s="1"/>
  <c r="K22" i="51"/>
  <c r="J568" i="2"/>
  <c r="G209" i="40"/>
  <c r="G208" i="40" s="1"/>
  <c r="J583" i="2"/>
  <c r="J582" i="2" s="1"/>
  <c r="H209" i="40"/>
  <c r="H208" i="40" s="1"/>
  <c r="J513" i="51"/>
  <c r="J512" i="51" s="1"/>
  <c r="J511" i="51" s="1"/>
  <c r="J510" i="51" s="1"/>
  <c r="I583" i="2"/>
  <c r="I582" i="2" s="1"/>
  <c r="G465" i="40"/>
  <c r="G464" i="40" s="1"/>
  <c r="J183" i="2"/>
  <c r="J182" i="2" s="1"/>
  <c r="J181" i="2" s="1"/>
  <c r="J180" i="2" s="1"/>
  <c r="J179" i="2" s="1"/>
  <c r="J234" i="2"/>
  <c r="J233" i="2" s="1"/>
  <c r="J232" i="2" s="1"/>
  <c r="J221" i="2" s="1"/>
  <c r="H377" i="40"/>
  <c r="G432" i="40"/>
  <c r="G431" i="40" s="1"/>
  <c r="H395" i="40"/>
  <c r="J210" i="2"/>
  <c r="J209" i="2" s="1"/>
  <c r="J208" i="2" s="1"/>
  <c r="J207" i="2" s="1"/>
  <c r="G384" i="40"/>
  <c r="G376" i="40" s="1"/>
  <c r="G343" i="40"/>
  <c r="J523" i="2"/>
  <c r="J522" i="2" s="1"/>
  <c r="H98" i="40"/>
  <c r="H97" i="40" s="1"/>
  <c r="I55" i="2"/>
  <c r="I54" i="2" s="1"/>
  <c r="I53" i="2" s="1"/>
  <c r="G51" i="40"/>
  <c r="H262" i="40"/>
  <c r="H261" i="40" s="1"/>
  <c r="J121" i="2"/>
  <c r="G300" i="40"/>
  <c r="G299" i="40" s="1"/>
  <c r="G288" i="40" s="1"/>
  <c r="G232" i="40"/>
  <c r="H244" i="40"/>
  <c r="H243" i="40" s="1"/>
  <c r="H242" i="40" s="1"/>
  <c r="J260" i="2"/>
  <c r="J259" i="2" s="1"/>
  <c r="J254" i="2" s="1"/>
  <c r="J253" i="2" s="1"/>
  <c r="J246" i="2" s="1"/>
  <c r="J623" i="2"/>
  <c r="J622" i="2" s="1"/>
  <c r="J621" i="2" s="1"/>
  <c r="J620" i="2" s="1"/>
  <c r="I594" i="2"/>
  <c r="I593" i="2" s="1"/>
  <c r="I592" i="2" s="1"/>
  <c r="I591" i="2" s="1"/>
  <c r="I183" i="2"/>
  <c r="I182" i="2" s="1"/>
  <c r="I181" i="2" s="1"/>
  <c r="I180" i="2" s="1"/>
  <c r="I179" i="2" s="1"/>
  <c r="I159" i="2"/>
  <c r="I158" i="2" s="1"/>
  <c r="K157" i="51"/>
  <c r="I567" i="2"/>
  <c r="J159" i="2"/>
  <c r="J158" i="2" s="1"/>
  <c r="I396" i="2"/>
  <c r="I395" i="2" s="1"/>
  <c r="I394" i="2" s="1"/>
  <c r="I391" i="2" s="1"/>
  <c r="J648" i="51"/>
  <c r="J647" i="51" s="1"/>
  <c r="G244" i="40"/>
  <c r="G243" i="40" s="1"/>
  <c r="G242" i="40" s="1"/>
  <c r="G270" i="40"/>
  <c r="G269" i="40" s="1"/>
  <c r="G62" i="40"/>
  <c r="G61" i="40" s="1"/>
  <c r="J453" i="2"/>
  <c r="J452" i="2" s="1"/>
  <c r="I648" i="2"/>
  <c r="K648" i="51"/>
  <c r="K647" i="51" s="1"/>
  <c r="H232" i="40"/>
  <c r="I623" i="2"/>
  <c r="I622" i="2" s="1"/>
  <c r="I621" i="2" s="1"/>
  <c r="I620" i="2" s="1"/>
  <c r="G167" i="40"/>
  <c r="G133" i="40" s="1"/>
  <c r="J553" i="2"/>
  <c r="J552" i="2" s="1"/>
  <c r="J551" i="2" s="1"/>
  <c r="G98" i="40"/>
  <c r="G97" i="40" s="1"/>
  <c r="I523" i="2"/>
  <c r="I522" i="2" s="1"/>
  <c r="I260" i="2"/>
  <c r="I259" i="2" s="1"/>
  <c r="I254" i="2" s="1"/>
  <c r="I253" i="2" s="1"/>
  <c r="I246" i="2" s="1"/>
  <c r="K81" i="51"/>
  <c r="H270" i="40"/>
  <c r="H269" i="40" s="1"/>
  <c r="J594" i="2"/>
  <c r="J593" i="2" s="1"/>
  <c r="J592" i="2" s="1"/>
  <c r="J591" i="2" s="1"/>
  <c r="H62" i="40"/>
  <c r="H61" i="40" s="1"/>
  <c r="I172" i="2"/>
  <c r="I171" i="2" s="1"/>
  <c r="H432" i="40"/>
  <c r="H431" i="40" s="1"/>
  <c r="I234" i="2"/>
  <c r="I233" i="2" s="1"/>
  <c r="I232" i="2" s="1"/>
  <c r="I221" i="2" s="1"/>
  <c r="I200" i="2" s="1"/>
  <c r="G72" i="40"/>
  <c r="G71" i="40" s="1"/>
  <c r="J28" i="2"/>
  <c r="K299" i="51"/>
  <c r="I553" i="2"/>
  <c r="I552" i="2" s="1"/>
  <c r="I551" i="2" s="1"/>
  <c r="I150" i="2"/>
  <c r="I149" i="2" s="1"/>
  <c r="J81" i="51"/>
  <c r="J157" i="51"/>
  <c r="G441" i="40"/>
  <c r="G440" i="40" s="1"/>
  <c r="I31" i="2"/>
  <c r="I30" i="2" s="1"/>
  <c r="I29" i="2" s="1"/>
  <c r="J150" i="2"/>
  <c r="J149" i="2" s="1"/>
  <c r="H423" i="40"/>
  <c r="G326" i="40"/>
  <c r="G325" i="40" s="1"/>
  <c r="G324" i="40" s="1"/>
  <c r="H72" i="40"/>
  <c r="H71" i="40" s="1"/>
  <c r="J254" i="51"/>
  <c r="J253" i="51" s="1"/>
  <c r="H441" i="40"/>
  <c r="H440" i="40" s="1"/>
  <c r="I441" i="2"/>
  <c r="I436" i="2" s="1"/>
  <c r="I453" i="2"/>
  <c r="I452" i="2" s="1"/>
  <c r="G262" i="40"/>
  <c r="G261" i="40" s="1"/>
  <c r="H300" i="40"/>
  <c r="H299" i="40" s="1"/>
  <c r="H288" i="40" s="1"/>
  <c r="H314" i="40"/>
  <c r="J396" i="2"/>
  <c r="J395" i="2" s="1"/>
  <c r="J394" i="2" s="1"/>
  <c r="J391" i="2" s="1"/>
  <c r="H465" i="40"/>
  <c r="H464" i="40" s="1"/>
  <c r="H349" i="40"/>
  <c r="H348" i="40" s="1"/>
  <c r="H343" i="40" s="1"/>
  <c r="H384" i="40"/>
  <c r="I92" i="2"/>
  <c r="I75" i="2" s="1"/>
  <c r="H356" i="40"/>
  <c r="H355" i="40" s="1"/>
  <c r="H354" i="40" s="1"/>
  <c r="H326" i="40"/>
  <c r="H325" i="40" s="1"/>
  <c r="H324" i="40" s="1"/>
  <c r="J441" i="2"/>
  <c r="J436" i="2" s="1"/>
  <c r="G365" i="40"/>
  <c r="G364" i="40" s="1"/>
  <c r="G363" i="40" s="1"/>
  <c r="G354" i="40" s="1"/>
  <c r="D51" i="41"/>
  <c r="D48" i="41" s="1"/>
  <c r="I311" i="51"/>
  <c r="I310" i="51" s="1"/>
  <c r="I309" i="51" s="1"/>
  <c r="I308" i="51" s="1"/>
  <c r="K329" i="51" l="1"/>
  <c r="K321" i="51" s="1"/>
  <c r="J329" i="51"/>
  <c r="J321" i="51" s="1"/>
  <c r="I418" i="2"/>
  <c r="I451" i="2"/>
  <c r="I430" i="2" s="1"/>
  <c r="J418" i="2"/>
  <c r="J451" i="2"/>
  <c r="J430" i="2" s="1"/>
  <c r="I303" i="2"/>
  <c r="I302" i="2" s="1"/>
  <c r="I301" i="2" s="1"/>
  <c r="H109" i="40"/>
  <c r="H108" i="40" s="1"/>
  <c r="J303" i="2"/>
  <c r="J302" i="2" s="1"/>
  <c r="J301" i="2" s="1"/>
  <c r="G109" i="40"/>
  <c r="G108" i="40" s="1"/>
  <c r="J16" i="51"/>
  <c r="J15" i="51" s="1"/>
  <c r="K16" i="51"/>
  <c r="K15" i="51" s="1"/>
  <c r="I566" i="2"/>
  <c r="I550" i="2" s="1"/>
  <c r="I543" i="2" s="1"/>
  <c r="H376" i="40"/>
  <c r="G413" i="40"/>
  <c r="H260" i="40"/>
  <c r="G60" i="40"/>
  <c r="I28" i="2"/>
  <c r="G260" i="40"/>
  <c r="J110" i="2"/>
  <c r="J16" i="2" s="1"/>
  <c r="J200" i="2"/>
  <c r="I110" i="2"/>
  <c r="J567" i="2"/>
  <c r="J566" i="2" s="1"/>
  <c r="H60" i="40"/>
  <c r="H413" i="40"/>
  <c r="C37" i="41"/>
  <c r="I275" i="2" l="1"/>
  <c r="J275" i="2"/>
  <c r="I16" i="2"/>
  <c r="J550" i="2"/>
  <c r="J543" i="2" s="1"/>
  <c r="H497" i="2"/>
  <c r="F41" i="40" s="1"/>
  <c r="H496" i="2"/>
  <c r="F40" i="40" s="1"/>
  <c r="H495" i="2"/>
  <c r="F39" i="40" s="1"/>
  <c r="I596" i="51"/>
  <c r="H480" i="2"/>
  <c r="F24" i="40" s="1"/>
  <c r="H479" i="2"/>
  <c r="F23" i="40" s="1"/>
  <c r="H478" i="2"/>
  <c r="F22" i="40" s="1"/>
  <c r="I579" i="51"/>
  <c r="H588" i="2"/>
  <c r="F218" i="40" s="1"/>
  <c r="I532" i="51"/>
  <c r="H494" i="2" l="1"/>
  <c r="F38" i="40"/>
  <c r="F21" i="40"/>
  <c r="H477" i="2"/>
  <c r="H417" i="2"/>
  <c r="F367" i="40" s="1"/>
  <c r="H404" i="2"/>
  <c r="F222" i="40" s="1"/>
  <c r="H403" i="2"/>
  <c r="H402" i="2"/>
  <c r="H400" i="2"/>
  <c r="H399" i="2" s="1"/>
  <c r="H398" i="2"/>
  <c r="H397" i="2" s="1"/>
  <c r="I467" i="51"/>
  <c r="F211" i="40" l="1"/>
  <c r="F210" i="40" s="1"/>
  <c r="F213" i="40"/>
  <c r="F212" i="40" s="1"/>
  <c r="I449" i="51"/>
  <c r="I451" i="51"/>
  <c r="H364" i="2"/>
  <c r="H363" i="2" s="1"/>
  <c r="I417" i="51"/>
  <c r="H295" i="2"/>
  <c r="F132" i="40" s="1"/>
  <c r="I348" i="51"/>
  <c r="H309" i="2"/>
  <c r="H308" i="2" s="1"/>
  <c r="H307" i="2"/>
  <c r="F136" i="40" s="1"/>
  <c r="H306" i="2"/>
  <c r="F135" i="40" s="1"/>
  <c r="I362" i="51"/>
  <c r="I359" i="51"/>
  <c r="H284" i="2"/>
  <c r="F115" i="40" s="1"/>
  <c r="F114" i="40" s="1"/>
  <c r="H282" i="2"/>
  <c r="F113" i="40" s="1"/>
  <c r="H281" i="2"/>
  <c r="F112" i="40" s="1"/>
  <c r="I337" i="51"/>
  <c r="I334" i="51"/>
  <c r="F195" i="40" l="1"/>
  <c r="F194" i="40" s="1"/>
  <c r="H294" i="2"/>
  <c r="F134" i="40"/>
  <c r="H305" i="2"/>
  <c r="F138" i="40"/>
  <c r="F137" i="40" s="1"/>
  <c r="H280" i="2"/>
  <c r="H283" i="2"/>
  <c r="F111" i="40"/>
  <c r="H147" i="2"/>
  <c r="F390" i="40" s="1"/>
  <c r="H146" i="2"/>
  <c r="I274" i="51"/>
  <c r="I273" i="51" s="1"/>
  <c r="F389" i="40" l="1"/>
  <c r="F388" i="40" s="1"/>
  <c r="H145" i="2"/>
  <c r="C17" i="41" l="1"/>
  <c r="H52" i="2" l="1"/>
  <c r="F319" i="40" s="1"/>
  <c r="I46" i="51"/>
  <c r="F221" i="40" l="1"/>
  <c r="F220" i="40"/>
  <c r="H405" i="2"/>
  <c r="H401" i="2" s="1"/>
  <c r="I453" i="51"/>
  <c r="H501" i="2" l="1"/>
  <c r="I600" i="51"/>
  <c r="I595" i="51" s="1"/>
  <c r="C85" i="41"/>
  <c r="H500" i="2" l="1"/>
  <c r="F43" i="40"/>
  <c r="F42" i="40" s="1"/>
  <c r="H370" i="2" l="1"/>
  <c r="H369" i="2" s="1"/>
  <c r="H368" i="2" s="1"/>
  <c r="I423" i="51"/>
  <c r="I422" i="51" s="1"/>
  <c r="F201" i="40" l="1"/>
  <c r="F200" i="40" s="1"/>
  <c r="F199" i="40" s="1"/>
  <c r="H231" i="2"/>
  <c r="I187" i="51"/>
  <c r="I186" i="51" s="1"/>
  <c r="I185" i="51" s="1"/>
  <c r="I184" i="51" s="1"/>
  <c r="H609" i="2" l="1"/>
  <c r="H608" i="2" s="1"/>
  <c r="H607" i="2" s="1"/>
  <c r="I246" i="51"/>
  <c r="I245" i="51" s="1"/>
  <c r="I681" i="51"/>
  <c r="F107" i="40" l="1"/>
  <c r="F106" i="40" s="1"/>
  <c r="F105" i="40" s="1"/>
  <c r="F23" i="73" l="1"/>
  <c r="F24" i="73"/>
  <c r="F25" i="73"/>
  <c r="F26" i="73"/>
  <c r="F27" i="73"/>
  <c r="F28" i="73"/>
  <c r="F29" i="73"/>
  <c r="H416" i="2"/>
  <c r="H415" i="2" s="1"/>
  <c r="H647" i="2" l="1"/>
  <c r="F298" i="40" s="1"/>
  <c r="I644" i="51"/>
  <c r="H424" i="2"/>
  <c r="F293" i="40" s="1"/>
  <c r="I556" i="51"/>
  <c r="H362" i="2"/>
  <c r="F193" i="40" s="1"/>
  <c r="H466" i="2"/>
  <c r="H465" i="2" s="1"/>
  <c r="H464" i="2" s="1"/>
  <c r="H463" i="2" s="1"/>
  <c r="H462" i="2" s="1"/>
  <c r="I503" i="51"/>
  <c r="I502" i="51" s="1"/>
  <c r="I501" i="51" s="1"/>
  <c r="I500" i="51" s="1"/>
  <c r="I414" i="51" l="1"/>
  <c r="H267" i="2"/>
  <c r="F287" i="40" s="1"/>
  <c r="I222" i="51"/>
  <c r="H152" i="2" l="1"/>
  <c r="H151" i="2" s="1"/>
  <c r="I108" i="51"/>
  <c r="F434" i="40" l="1"/>
  <c r="C63" i="41"/>
  <c r="C35" i="41"/>
  <c r="H266" i="2" l="1"/>
  <c r="H265" i="2" s="1"/>
  <c r="H189" i="2"/>
  <c r="F362" i="40" s="1"/>
  <c r="F361" i="40" s="1"/>
  <c r="I145" i="51"/>
  <c r="C58" i="41"/>
  <c r="H188" i="2" l="1"/>
  <c r="F286" i="40"/>
  <c r="F285" i="40" s="1"/>
  <c r="H262" i="2"/>
  <c r="F272" i="40" s="1"/>
  <c r="F271" i="40" s="1"/>
  <c r="I218" i="51"/>
  <c r="H261" i="2" l="1"/>
  <c r="C105" i="41" l="1"/>
  <c r="C82" i="41" l="1"/>
  <c r="H163" i="2" l="1"/>
  <c r="F449" i="40" s="1"/>
  <c r="F448" i="40" s="1"/>
  <c r="I119" i="51"/>
  <c r="H162" i="2" l="1"/>
  <c r="I458" i="51"/>
  <c r="I448" i="51" s="1"/>
  <c r="H455" i="2" l="1"/>
  <c r="H264" i="2"/>
  <c r="H263" i="2" s="1"/>
  <c r="H260" i="2" s="1"/>
  <c r="H259" i="2" l="1"/>
  <c r="F278" i="40"/>
  <c r="F277" i="40" s="1"/>
  <c r="G31" i="74"/>
  <c r="F31" i="74"/>
  <c r="G28" i="74" l="1"/>
  <c r="F28" i="74"/>
  <c r="G21" i="74"/>
  <c r="F21" i="74"/>
  <c r="G18" i="74"/>
  <c r="F18" i="74"/>
  <c r="G17" i="74" l="1"/>
  <c r="F17" i="74"/>
  <c r="H349" i="2" l="1"/>
  <c r="H348" i="2" s="1"/>
  <c r="H347" i="2"/>
  <c r="F176" i="40" s="1"/>
  <c r="F175" i="40" s="1"/>
  <c r="H323" i="2"/>
  <c r="F152" i="40" s="1"/>
  <c r="F151" i="40" s="1"/>
  <c r="C78" i="41"/>
  <c r="I402" i="51"/>
  <c r="I400" i="51"/>
  <c r="I376" i="51"/>
  <c r="H346" i="2" l="1"/>
  <c r="H322" i="2"/>
  <c r="F178" i="40"/>
  <c r="F177" i="40" s="1"/>
  <c r="H321" i="2"/>
  <c r="I374" i="51"/>
  <c r="C77" i="41"/>
  <c r="C73" i="41"/>
  <c r="C62" i="41" s="1"/>
  <c r="H320" i="2" l="1"/>
  <c r="F150" i="40"/>
  <c r="F149" i="40" s="1"/>
  <c r="D30" i="42" l="1"/>
  <c r="I250" i="51" l="1"/>
  <c r="H598" i="2" l="1"/>
  <c r="H597" i="2" s="1"/>
  <c r="I677" i="51"/>
  <c r="F88" i="40" l="1"/>
  <c r="F87" i="40" s="1"/>
  <c r="H319" i="2"/>
  <c r="H317" i="2"/>
  <c r="H315" i="2"/>
  <c r="H335" i="2" l="1"/>
  <c r="H334" i="2" s="1"/>
  <c r="I388" i="51"/>
  <c r="F164" i="40" l="1"/>
  <c r="F163" i="40" s="1"/>
  <c r="H393" i="2"/>
  <c r="H590" i="2"/>
  <c r="H589" i="2" s="1"/>
  <c r="I535" i="51"/>
  <c r="H574" i="2"/>
  <c r="H573" i="2" s="1"/>
  <c r="I519" i="51"/>
  <c r="H450" i="2"/>
  <c r="H461" i="2"/>
  <c r="F308" i="40" s="1"/>
  <c r="H458" i="2"/>
  <c r="H457" i="2"/>
  <c r="I497" i="51"/>
  <c r="I494" i="51"/>
  <c r="H411" i="2"/>
  <c r="H410" i="2" s="1"/>
  <c r="H409" i="2" s="1"/>
  <c r="H408" i="2" s="1"/>
  <c r="I462" i="51"/>
  <c r="I461" i="51" s="1"/>
  <c r="I460" i="51" s="1"/>
  <c r="H390" i="2"/>
  <c r="F408" i="40" s="1"/>
  <c r="F407" i="40" s="1"/>
  <c r="F406" i="40" s="1"/>
  <c r="F405" i="40" s="1"/>
  <c r="I443" i="51"/>
  <c r="I442" i="51" s="1"/>
  <c r="I441" i="51" s="1"/>
  <c r="I440" i="51" s="1"/>
  <c r="I493" i="51" l="1"/>
  <c r="H392" i="2"/>
  <c r="F225" i="40"/>
  <c r="F224" i="40" s="1"/>
  <c r="H389" i="2"/>
  <c r="H388" i="2" s="1"/>
  <c r="H387" i="2" s="1"/>
  <c r="H386" i="2" s="1"/>
  <c r="H345" i="2" l="1"/>
  <c r="F174" i="40" s="1"/>
  <c r="I397" i="51"/>
  <c r="H629" i="2"/>
  <c r="F68" i="40" s="1"/>
  <c r="H628" i="2"/>
  <c r="F67" i="40" s="1"/>
  <c r="I690" i="51"/>
  <c r="H602" i="2"/>
  <c r="H601" i="2" s="1"/>
  <c r="H600" i="2"/>
  <c r="H599" i="2" s="1"/>
  <c r="I679" i="51"/>
  <c r="F66" i="40" l="1"/>
  <c r="F92" i="40"/>
  <c r="F91" i="40" s="1"/>
  <c r="H627" i="2"/>
  <c r="F90" i="40"/>
  <c r="F89" i="40" s="1"/>
  <c r="H178" i="2" l="1"/>
  <c r="F471" i="40" s="1"/>
  <c r="H157" i="2"/>
  <c r="F439" i="40" s="1"/>
  <c r="F438" i="40" s="1"/>
  <c r="H155" i="2"/>
  <c r="I113" i="51"/>
  <c r="I110" i="51"/>
  <c r="I107" i="51" l="1"/>
  <c r="H177" i="2"/>
  <c r="H156" i="2"/>
  <c r="H660" i="2" l="1"/>
  <c r="E32" i="74" s="1"/>
  <c r="E31" i="74" s="1"/>
  <c r="F383" i="40" l="1"/>
  <c r="H99" i="2" l="1"/>
  <c r="F430" i="40" s="1"/>
  <c r="H98" i="2"/>
  <c r="F429" i="40" s="1"/>
  <c r="I318" i="51"/>
  <c r="I317" i="51" s="1"/>
  <c r="F428" i="40" l="1"/>
  <c r="F427" i="40" s="1"/>
  <c r="H97" i="2"/>
  <c r="H96" i="2" s="1"/>
  <c r="C29" i="41"/>
  <c r="C28" i="41" s="1"/>
  <c r="C43" i="41"/>
  <c r="C42" i="41" s="1"/>
  <c r="C57" i="41"/>
  <c r="C54" i="41"/>
  <c r="C52" i="41"/>
  <c r="C96" i="41"/>
  <c r="H407" i="2" l="1"/>
  <c r="H406" i="2" s="1"/>
  <c r="H396" i="2" s="1"/>
  <c r="H373" i="2"/>
  <c r="F204" i="40" s="1"/>
  <c r="F203" i="40" s="1"/>
  <c r="F202" i="40" s="1"/>
  <c r="H367" i="2"/>
  <c r="H366" i="2" s="1"/>
  <c r="H365" i="2" s="1"/>
  <c r="I426" i="51"/>
  <c r="I425" i="51" s="1"/>
  <c r="I420" i="51"/>
  <c r="I419" i="51" s="1"/>
  <c r="H372" i="2" l="1"/>
  <c r="H371" i="2" s="1"/>
  <c r="F227" i="40"/>
  <c r="F226" i="40" s="1"/>
  <c r="F198" i="40"/>
  <c r="F197" i="40" s="1"/>
  <c r="F196" i="40" s="1"/>
  <c r="H440" i="2" l="1"/>
  <c r="H439" i="2" s="1"/>
  <c r="H438" i="2" s="1"/>
  <c r="H437" i="2" s="1"/>
  <c r="I479" i="51"/>
  <c r="I478" i="51" s="1"/>
  <c r="I477" i="51" s="1"/>
  <c r="H41" i="2"/>
  <c r="F249" i="40" s="1"/>
  <c r="I35" i="51"/>
  <c r="H511" i="2"/>
  <c r="H510" i="2" s="1"/>
  <c r="H509" i="2" s="1"/>
  <c r="H508" i="2" s="1"/>
  <c r="H507" i="2" s="1"/>
  <c r="I612" i="51"/>
  <c r="I611" i="51" s="1"/>
  <c r="I610" i="51" s="1"/>
  <c r="I609" i="51" s="1"/>
  <c r="H240" i="2" l="1"/>
  <c r="H239" i="2" s="1"/>
  <c r="I196" i="51"/>
  <c r="F284" i="40" l="1"/>
  <c r="F283" i="40" s="1"/>
  <c r="H342" i="2" l="1"/>
  <c r="H341" i="2" s="1"/>
  <c r="H316" i="2"/>
  <c r="F171" i="40" l="1"/>
  <c r="F170" i="40" s="1"/>
  <c r="F146" i="40"/>
  <c r="F145" i="40" s="1"/>
  <c r="I395" i="51"/>
  <c r="I370" i="51"/>
  <c r="I194" i="51"/>
  <c r="I192" i="51"/>
  <c r="I191" i="51" l="1"/>
  <c r="H212" i="2"/>
  <c r="H216" i="2"/>
  <c r="D28" i="73"/>
  <c r="H361" i="2" l="1"/>
  <c r="F192" i="40" l="1"/>
  <c r="F191" i="40" s="1"/>
  <c r="H360" i="2"/>
  <c r="H635" i="2" l="1"/>
  <c r="H634" i="2" s="1"/>
  <c r="H633" i="2" s="1"/>
  <c r="H632" i="2" s="1"/>
  <c r="I697" i="51"/>
  <c r="I696" i="51" s="1"/>
  <c r="I695" i="51" s="1"/>
  <c r="H516" i="2"/>
  <c r="H515" i="2" s="1"/>
  <c r="H514" i="2" s="1"/>
  <c r="H513" i="2" s="1"/>
  <c r="H512" i="2" s="1"/>
  <c r="I617" i="51"/>
  <c r="I616" i="51" s="1"/>
  <c r="I615" i="51" s="1"/>
  <c r="I614" i="51" s="1"/>
  <c r="F96" i="40" l="1"/>
  <c r="H139" i="2" l="1"/>
  <c r="I168" i="51"/>
  <c r="I124" i="51"/>
  <c r="F332" i="40" l="1"/>
  <c r="F331" i="40" s="1"/>
  <c r="E29" i="74"/>
  <c r="E30" i="73"/>
  <c r="D29" i="71"/>
  <c r="D28" i="71"/>
  <c r="D26" i="71"/>
  <c r="D25" i="71"/>
  <c r="D24" i="71"/>
  <c r="D23" i="71"/>
  <c r="H74" i="2" l="1"/>
  <c r="H73" i="2" s="1"/>
  <c r="H72" i="2" s="1"/>
  <c r="H71" i="2" s="1"/>
  <c r="H70" i="2" s="1"/>
  <c r="I69" i="51"/>
  <c r="I68" i="51" s="1"/>
  <c r="I67" i="51" s="1"/>
  <c r="I66" i="51" s="1"/>
  <c r="H166" i="2"/>
  <c r="F447" i="40" l="1"/>
  <c r="H357" i="2"/>
  <c r="I410" i="51"/>
  <c r="H356" i="2" l="1"/>
  <c r="F188" i="40"/>
  <c r="H484" i="2" l="1"/>
  <c r="I585" i="51"/>
  <c r="H581" i="2"/>
  <c r="F186" i="40" s="1"/>
  <c r="I526" i="51"/>
  <c r="I367" i="51"/>
  <c r="F144" i="40"/>
  <c r="H483" i="2" l="1"/>
  <c r="F28" i="40"/>
  <c r="F27" i="40" s="1"/>
  <c r="H580" i="2"/>
  <c r="F185" i="40"/>
  <c r="H596" i="2" l="1"/>
  <c r="I675" i="51"/>
  <c r="I674" i="51" s="1"/>
  <c r="I687" i="51"/>
  <c r="I673" i="51" l="1"/>
  <c r="I672" i="51" s="1"/>
  <c r="I671" i="51" s="1"/>
  <c r="F254" i="40" l="1"/>
  <c r="I149" i="51"/>
  <c r="F241" i="40" l="1"/>
  <c r="H289" i="2" l="1"/>
  <c r="F122" i="40" s="1"/>
  <c r="H245" i="2"/>
  <c r="F403" i="40" s="1"/>
  <c r="H359" i="2"/>
  <c r="F190" i="40" s="1"/>
  <c r="H654" i="2"/>
  <c r="H646" i="2"/>
  <c r="H639" i="2"/>
  <c r="H631" i="2"/>
  <c r="F70" i="40" s="1"/>
  <c r="H626" i="2"/>
  <c r="F65" i="40" s="1"/>
  <c r="H625" i="2"/>
  <c r="F64" i="40" s="1"/>
  <c r="H614" i="2"/>
  <c r="F117" i="40" s="1"/>
  <c r="F116" i="40" s="1"/>
  <c r="H606" i="2"/>
  <c r="F102" i="40" s="1"/>
  <c r="H619" i="2"/>
  <c r="F276" i="40" s="1"/>
  <c r="H587" i="2"/>
  <c r="H585" i="2"/>
  <c r="F215" i="40" s="1"/>
  <c r="H579" i="2"/>
  <c r="H577" i="2"/>
  <c r="H572" i="2"/>
  <c r="F126" i="40" s="1"/>
  <c r="H570" i="2"/>
  <c r="F124" i="40" s="1"/>
  <c r="H565" i="2"/>
  <c r="F86" i="40" s="1"/>
  <c r="H564" i="2"/>
  <c r="F85" i="40" s="1"/>
  <c r="H562" i="2"/>
  <c r="F83" i="40" s="1"/>
  <c r="H561" i="2"/>
  <c r="F82" i="40" s="1"/>
  <c r="H559" i="2"/>
  <c r="F80" i="40" s="1"/>
  <c r="H558" i="2"/>
  <c r="F79" i="40" s="1"/>
  <c r="H556" i="2"/>
  <c r="F77" i="40" s="1"/>
  <c r="H555" i="2"/>
  <c r="F76" i="40" s="1"/>
  <c r="F74" i="40"/>
  <c r="H549" i="2"/>
  <c r="F94" i="40" s="1"/>
  <c r="H542" i="2"/>
  <c r="F443" i="40" s="1"/>
  <c r="H536" i="2"/>
  <c r="H531" i="2"/>
  <c r="F59" i="40" s="1"/>
  <c r="H521" i="2"/>
  <c r="F399" i="40" s="1"/>
  <c r="H506" i="2"/>
  <c r="F50" i="40" s="1"/>
  <c r="H505" i="2"/>
  <c r="F47" i="40"/>
  <c r="F46" i="40" s="1"/>
  <c r="H491" i="2"/>
  <c r="F35" i="40" s="1"/>
  <c r="H489" i="2"/>
  <c r="F33" i="40" s="1"/>
  <c r="H488" i="2"/>
  <c r="F30" i="40"/>
  <c r="F29" i="40" s="1"/>
  <c r="H471" i="2"/>
  <c r="H449" i="2"/>
  <c r="F240" i="40" s="1"/>
  <c r="H446" i="2"/>
  <c r="F237" i="40" s="1"/>
  <c r="H445" i="2"/>
  <c r="F236" i="40" s="1"/>
  <c r="H444" i="2"/>
  <c r="H435" i="2"/>
  <c r="H429" i="2"/>
  <c r="F347" i="40" s="1"/>
  <c r="H460" i="2"/>
  <c r="F305" i="40"/>
  <c r="F304" i="40"/>
  <c r="F302" i="40"/>
  <c r="H423" i="2"/>
  <c r="H385" i="2"/>
  <c r="H380" i="2"/>
  <c r="F231" i="40" s="1"/>
  <c r="H355" i="2"/>
  <c r="F184" i="40" s="1"/>
  <c r="H354" i="2"/>
  <c r="F183" i="40" s="1"/>
  <c r="H353" i="2"/>
  <c r="F182" i="40" s="1"/>
  <c r="H344" i="2"/>
  <c r="H340" i="2"/>
  <c r="H339" i="2"/>
  <c r="F168" i="40" s="1"/>
  <c r="H325" i="2"/>
  <c r="F154" i="40" s="1"/>
  <c r="F148" i="40"/>
  <c r="H314" i="2"/>
  <c r="H313" i="2" s="1"/>
  <c r="H312" i="2"/>
  <c r="F141" i="40" s="1"/>
  <c r="H311" i="2"/>
  <c r="F140" i="40" s="1"/>
  <c r="H300" i="2"/>
  <c r="H293" i="2"/>
  <c r="F130" i="40" s="1"/>
  <c r="H292" i="2"/>
  <c r="F129" i="40" s="1"/>
  <c r="H291" i="2"/>
  <c r="F128" i="40" s="1"/>
  <c r="H287" i="2"/>
  <c r="F120" i="40" s="1"/>
  <c r="H286" i="2"/>
  <c r="F119" i="40" s="1"/>
  <c r="H258" i="2"/>
  <c r="H252" i="2"/>
  <c r="H238" i="2"/>
  <c r="E25" i="74" s="1"/>
  <c r="H236" i="2"/>
  <c r="E24" i="74" s="1"/>
  <c r="H226" i="2"/>
  <c r="H220" i="2"/>
  <c r="F342" i="40" s="1"/>
  <c r="H214" i="2"/>
  <c r="F328" i="40"/>
  <c r="F334" i="40"/>
  <c r="H206" i="2"/>
  <c r="F338" i="40" s="1"/>
  <c r="H193" i="2"/>
  <c r="F371" i="40" s="1"/>
  <c r="H187" i="2"/>
  <c r="F360" i="40" s="1"/>
  <c r="H186" i="2"/>
  <c r="F359" i="40" s="1"/>
  <c r="H185" i="2"/>
  <c r="F358" i="40" s="1"/>
  <c r="H176" i="2"/>
  <c r="F469" i="40" s="1"/>
  <c r="H175" i="2"/>
  <c r="F468" i="40" s="1"/>
  <c r="H174" i="2"/>
  <c r="F467" i="40" s="1"/>
  <c r="F235" i="40" l="1"/>
  <c r="F234" i="40" s="1"/>
  <c r="F233" i="40" s="1"/>
  <c r="H443" i="2"/>
  <c r="H442" i="2" s="1"/>
  <c r="F49" i="40"/>
  <c r="F48" i="40" s="1"/>
  <c r="F37" i="40" s="1"/>
  <c r="H504" i="2"/>
  <c r="H493" i="2" s="1"/>
  <c r="F32" i="40"/>
  <c r="F31" i="40" s="1"/>
  <c r="H487" i="2"/>
  <c r="F217" i="40"/>
  <c r="F216" i="40" s="1"/>
  <c r="H586" i="2"/>
  <c r="F223" i="40"/>
  <c r="F219" i="40" s="1"/>
  <c r="G15" i="74"/>
  <c r="G14" i="74" s="1"/>
  <c r="G13" i="74" s="1"/>
  <c r="F15" i="74"/>
  <c r="F14" i="74" s="1"/>
  <c r="F13" i="74" s="1"/>
  <c r="F264" i="40"/>
  <c r="E26" i="74"/>
  <c r="F380" i="40"/>
  <c r="E16" i="74"/>
  <c r="E15" i="74" s="1"/>
  <c r="E14" i="74" s="1"/>
  <c r="F266" i="40"/>
  <c r="E27" i="74"/>
  <c r="F53" i="40"/>
  <c r="E20" i="74"/>
  <c r="F330" i="40"/>
  <c r="E30" i="74"/>
  <c r="E28" i="74" s="1"/>
  <c r="F297" i="40"/>
  <c r="F296" i="40" s="1"/>
  <c r="H645" i="2"/>
  <c r="F292" i="40"/>
  <c r="F291" i="40" s="1"/>
  <c r="H422" i="2"/>
  <c r="F307" i="40"/>
  <c r="F306" i="40" s="1"/>
  <c r="H459" i="2"/>
  <c r="F173" i="40"/>
  <c r="F172" i="40" s="1"/>
  <c r="H343" i="2"/>
  <c r="F274" i="40"/>
  <c r="F273" i="40" s="1"/>
  <c r="H235" i="2"/>
  <c r="F280" i="40"/>
  <c r="F279" i="40" s="1"/>
  <c r="H237" i="2"/>
  <c r="F169" i="40"/>
  <c r="F143" i="40"/>
  <c r="F142" i="40" s="1"/>
  <c r="F452" i="40"/>
  <c r="H165" i="2"/>
  <c r="F451" i="40" s="1"/>
  <c r="H168" i="2"/>
  <c r="F454" i="40" s="1"/>
  <c r="H170" i="2"/>
  <c r="F456" i="40" s="1"/>
  <c r="H161" i="2"/>
  <c r="F445" i="40" s="1"/>
  <c r="F437" i="40"/>
  <c r="H154" i="2"/>
  <c r="F436" i="40" s="1"/>
  <c r="H134" i="2"/>
  <c r="F323" i="40" s="1"/>
  <c r="H129" i="2"/>
  <c r="H125" i="2"/>
  <c r="H120" i="2"/>
  <c r="F246" i="40" s="1"/>
  <c r="H115" i="2"/>
  <c r="H109" i="2"/>
  <c r="F463" i="40" s="1"/>
  <c r="H91" i="2"/>
  <c r="F394" i="40" s="1"/>
  <c r="H90" i="2"/>
  <c r="F393" i="40" s="1"/>
  <c r="H85" i="2"/>
  <c r="F366" i="40" s="1"/>
  <c r="F365" i="40" s="1"/>
  <c r="H69" i="2"/>
  <c r="F422" i="40" s="1"/>
  <c r="H68" i="2"/>
  <c r="F421" i="40" s="1"/>
  <c r="H64" i="2"/>
  <c r="F412" i="40" s="1"/>
  <c r="H59" i="2"/>
  <c r="F353" i="40" s="1"/>
  <c r="H57" i="2"/>
  <c r="F351" i="40" s="1"/>
  <c r="F350" i="40" s="1"/>
  <c r="H51" i="2"/>
  <c r="H46" i="2"/>
  <c r="H40" i="2"/>
  <c r="H35" i="2"/>
  <c r="F104" i="40" s="1"/>
  <c r="H33" i="2"/>
  <c r="F100" i="40" s="1"/>
  <c r="H95" i="2"/>
  <c r="F426" i="40" s="1"/>
  <c r="H27" i="2"/>
  <c r="H21" i="2"/>
  <c r="F417" i="40" s="1"/>
  <c r="F318" i="40" l="1"/>
  <c r="F317" i="40" s="1"/>
  <c r="H50" i="2"/>
  <c r="F268" i="40"/>
  <c r="E22" i="74"/>
  <c r="F282" i="40"/>
  <c r="E23" i="74"/>
  <c r="F55" i="40"/>
  <c r="E19" i="74"/>
  <c r="E18" i="74" s="1"/>
  <c r="F313" i="40"/>
  <c r="F248" i="40"/>
  <c r="F247" i="40" s="1"/>
  <c r="H39" i="2"/>
  <c r="H234" i="2"/>
  <c r="H30" i="57"/>
  <c r="G30" i="57"/>
  <c r="E21" i="74" l="1"/>
  <c r="E17" i="74" s="1"/>
  <c r="E13" i="74" s="1"/>
  <c r="F470" i="40" l="1"/>
  <c r="F466" i="40"/>
  <c r="F462" i="40"/>
  <c r="F461" i="40" s="1"/>
  <c r="F450" i="40"/>
  <c r="F453" i="40"/>
  <c r="F455" i="40"/>
  <c r="F446" i="40"/>
  <c r="F444" i="40"/>
  <c r="F442" i="40"/>
  <c r="F435" i="40"/>
  <c r="F425" i="40"/>
  <c r="F424" i="40" s="1"/>
  <c r="F423" i="40" s="1"/>
  <c r="F420" i="40"/>
  <c r="F419" i="40" s="1"/>
  <c r="F418" i="40" s="1"/>
  <c r="F416" i="40"/>
  <c r="F415" i="40" s="1"/>
  <c r="F414" i="40" s="1"/>
  <c r="F411" i="40"/>
  <c r="F410" i="40" s="1"/>
  <c r="F409" i="40" s="1"/>
  <c r="F404" i="40" s="1"/>
  <c r="F402" i="40"/>
  <c r="F401" i="40" s="1"/>
  <c r="F398" i="40"/>
  <c r="F397" i="40" s="1"/>
  <c r="F392" i="40"/>
  <c r="F382" i="40"/>
  <c r="F381" i="40" s="1"/>
  <c r="F379" i="40"/>
  <c r="F378" i="40" s="1"/>
  <c r="F370" i="40"/>
  <c r="F369" i="40" s="1"/>
  <c r="F368" i="40" s="1"/>
  <c r="F364" i="40"/>
  <c r="F357" i="40"/>
  <c r="F356" i="40" s="1"/>
  <c r="F352" i="40"/>
  <c r="F346" i="40"/>
  <c r="F345" i="40" s="1"/>
  <c r="F337" i="40"/>
  <c r="F336" i="40" s="1"/>
  <c r="F335" i="40" s="1"/>
  <c r="F329" i="40"/>
  <c r="F327" i="40"/>
  <c r="F333" i="40"/>
  <c r="F322" i="40"/>
  <c r="F321" i="40" s="1"/>
  <c r="F320" i="40" s="1"/>
  <c r="F316" i="40"/>
  <c r="F315" i="40" s="1"/>
  <c r="F312" i="40"/>
  <c r="F311" i="40" s="1"/>
  <c r="F310" i="40" s="1"/>
  <c r="F309" i="40" s="1"/>
  <c r="F303" i="40"/>
  <c r="F301" i="40"/>
  <c r="F295" i="40"/>
  <c r="F294" i="40" s="1"/>
  <c r="F290" i="40"/>
  <c r="F289" i="40" s="1"/>
  <c r="F281" i="40"/>
  <c r="F275" i="40"/>
  <c r="F267" i="40"/>
  <c r="F265" i="40"/>
  <c r="F263" i="40"/>
  <c r="F253" i="40"/>
  <c r="F252" i="40" s="1"/>
  <c r="F251" i="40" s="1"/>
  <c r="F250" i="40" s="1"/>
  <c r="F245" i="40"/>
  <c r="F244" i="40" s="1"/>
  <c r="F239" i="40"/>
  <c r="F238" i="40" s="1"/>
  <c r="F386" i="40"/>
  <c r="F230" i="40"/>
  <c r="F229" i="40" s="1"/>
  <c r="F228" i="40" s="1"/>
  <c r="F214" i="40"/>
  <c r="F209" i="40" s="1"/>
  <c r="F189" i="40"/>
  <c r="F187" i="40"/>
  <c r="F167" i="40"/>
  <c r="F153" i="40"/>
  <c r="F147" i="40"/>
  <c r="F139" i="40"/>
  <c r="F127" i="40"/>
  <c r="F125" i="40"/>
  <c r="F131" i="40"/>
  <c r="F123" i="40"/>
  <c r="F121" i="40"/>
  <c r="F118" i="40"/>
  <c r="F103" i="40"/>
  <c r="F101" i="40"/>
  <c r="F99" i="40"/>
  <c r="F95" i="40"/>
  <c r="F93" i="40"/>
  <c r="F84" i="40"/>
  <c r="F81" i="40"/>
  <c r="F78" i="40"/>
  <c r="F75" i="40"/>
  <c r="F73" i="40"/>
  <c r="F69" i="40"/>
  <c r="F63" i="40"/>
  <c r="F58" i="40"/>
  <c r="F57" i="40" s="1"/>
  <c r="F56" i="40" s="1"/>
  <c r="F54" i="40"/>
  <c r="F52" i="40"/>
  <c r="F34" i="40"/>
  <c r="F20" i="40" s="1"/>
  <c r="I643" i="51"/>
  <c r="I642" i="51" s="1"/>
  <c r="I641" i="51" s="1"/>
  <c r="I640" i="51" s="1"/>
  <c r="I637" i="51"/>
  <c r="I636" i="51" s="1"/>
  <c r="I635" i="51" s="1"/>
  <c r="I634" i="51" s="1"/>
  <c r="I632" i="51"/>
  <c r="I631" i="51" s="1"/>
  <c r="I630" i="51" s="1"/>
  <c r="I625" i="51" s="1"/>
  <c r="I622" i="51"/>
  <c r="I621" i="51" s="1"/>
  <c r="I592" i="51"/>
  <c r="I562" i="51"/>
  <c r="I561" i="51" s="1"/>
  <c r="I560" i="51" s="1"/>
  <c r="I559" i="51" s="1"/>
  <c r="I572" i="51"/>
  <c r="I570" i="51"/>
  <c r="I568" i="51"/>
  <c r="I555" i="51"/>
  <c r="I554" i="51" s="1"/>
  <c r="I553" i="51" s="1"/>
  <c r="I552" i="51" s="1"/>
  <c r="I549" i="51"/>
  <c r="I548" i="51" s="1"/>
  <c r="I547" i="51" s="1"/>
  <c r="I546" i="51" s="1"/>
  <c r="I541" i="51"/>
  <c r="I540" i="51" s="1"/>
  <c r="I539" i="51" s="1"/>
  <c r="I538" i="51" s="1"/>
  <c r="I537" i="51" s="1"/>
  <c r="I530" i="51"/>
  <c r="I529" i="51" s="1"/>
  <c r="I524" i="51"/>
  <c r="I522" i="51"/>
  <c r="I517" i="51"/>
  <c r="I515" i="51"/>
  <c r="I508" i="51"/>
  <c r="I507" i="51" s="1"/>
  <c r="I506" i="51" s="1"/>
  <c r="I505" i="51" s="1"/>
  <c r="I488" i="51"/>
  <c r="I487" i="51" s="1"/>
  <c r="I483" i="51"/>
  <c r="I482" i="51" s="1"/>
  <c r="I474" i="51"/>
  <c r="I473" i="51" s="1"/>
  <c r="I472" i="51" s="1"/>
  <c r="I471" i="51" s="1"/>
  <c r="I466" i="51"/>
  <c r="I465" i="51" s="1"/>
  <c r="I464" i="51" s="1"/>
  <c r="I447" i="51"/>
  <c r="I438" i="51"/>
  <c r="I437" i="51" s="1"/>
  <c r="I436" i="51" s="1"/>
  <c r="I435" i="51" s="1"/>
  <c r="I433" i="51"/>
  <c r="I432" i="51" s="1"/>
  <c r="I431" i="51" s="1"/>
  <c r="I412" i="51"/>
  <c r="I406" i="51"/>
  <c r="I392" i="51"/>
  <c r="I378" i="51"/>
  <c r="I372" i="51"/>
  <c r="I364" i="51"/>
  <c r="I353" i="51"/>
  <c r="I352" i="51" s="1"/>
  <c r="I351" i="51" s="1"/>
  <c r="I350" i="51" s="1"/>
  <c r="I344" i="51"/>
  <c r="I342" i="51"/>
  <c r="I339" i="51"/>
  <c r="I327" i="51"/>
  <c r="I326" i="51" s="1"/>
  <c r="I325" i="51" s="1"/>
  <c r="I324" i="51" s="1"/>
  <c r="I323" i="51" s="1"/>
  <c r="I322" i="51" s="1"/>
  <c r="I315" i="51"/>
  <c r="I314" i="51" s="1"/>
  <c r="I313" i="51" s="1"/>
  <c r="I307" i="51" s="1"/>
  <c r="I305" i="51"/>
  <c r="I304" i="51" s="1"/>
  <c r="I303" i="51" s="1"/>
  <c r="I302" i="51" s="1"/>
  <c r="I301" i="51" s="1"/>
  <c r="I297" i="51"/>
  <c r="I296" i="51" s="1"/>
  <c r="I295" i="51" s="1"/>
  <c r="I294" i="51" s="1"/>
  <c r="I293" i="51" s="1"/>
  <c r="I291" i="51"/>
  <c r="I290" i="51" s="1"/>
  <c r="I289" i="51" s="1"/>
  <c r="I288" i="51" s="1"/>
  <c r="I287" i="51" s="1"/>
  <c r="I701" i="51"/>
  <c r="I700" i="51" s="1"/>
  <c r="I699" i="51" s="1"/>
  <c r="I693" i="51"/>
  <c r="I668" i="51"/>
  <c r="I665" i="51"/>
  <c r="I662" i="51"/>
  <c r="I659" i="51"/>
  <c r="I653" i="51"/>
  <c r="I652" i="51" s="1"/>
  <c r="I651" i="51" s="1"/>
  <c r="I650" i="51" s="1"/>
  <c r="I649" i="51" s="1"/>
  <c r="I284" i="51"/>
  <c r="I283" i="51" s="1"/>
  <c r="I282" i="51" s="1"/>
  <c r="I269" i="51"/>
  <c r="I268" i="51" s="1"/>
  <c r="I267" i="51" s="1"/>
  <c r="I266" i="51" s="1"/>
  <c r="I264" i="51"/>
  <c r="I263" i="51" s="1"/>
  <c r="I262" i="51" s="1"/>
  <c r="I261" i="51" s="1"/>
  <c r="I259" i="51"/>
  <c r="I258" i="51" s="1"/>
  <c r="I257" i="51" s="1"/>
  <c r="I256" i="51" s="1"/>
  <c r="I243" i="51"/>
  <c r="I242" i="51" s="1"/>
  <c r="I251" i="51"/>
  <c r="I236" i="51"/>
  <c r="I235" i="51" s="1"/>
  <c r="I234" i="51" s="1"/>
  <c r="I233" i="51" s="1"/>
  <c r="I232" i="51" s="1"/>
  <c r="I220" i="51"/>
  <c r="I217" i="51" s="1"/>
  <c r="I214" i="51"/>
  <c r="I213" i="51" s="1"/>
  <c r="I212" i="51" s="1"/>
  <c r="I208" i="51"/>
  <c r="I207" i="51" s="1"/>
  <c r="I201" i="51"/>
  <c r="I200" i="51" s="1"/>
  <c r="I182" i="51"/>
  <c r="I181" i="51" s="1"/>
  <c r="I180" i="51" s="1"/>
  <c r="I179" i="51" s="1"/>
  <c r="I176" i="51"/>
  <c r="I175" i="51" s="1"/>
  <c r="I170" i="51"/>
  <c r="I172" i="51"/>
  <c r="I162" i="51"/>
  <c r="I161" i="51" s="1"/>
  <c r="I160" i="51" s="1"/>
  <c r="I159" i="51" s="1"/>
  <c r="I158" i="51" s="1"/>
  <c r="I148" i="51"/>
  <c r="I147" i="51" s="1"/>
  <c r="I141" i="51"/>
  <c r="I140" i="51" s="1"/>
  <c r="I134" i="51"/>
  <c r="I130" i="51"/>
  <c r="I121" i="51"/>
  <c r="I126" i="51"/>
  <c r="I117" i="51"/>
  <c r="I104" i="51"/>
  <c r="I103" i="51" s="1"/>
  <c r="I102" i="51" s="1"/>
  <c r="I101" i="51" s="1"/>
  <c r="I99" i="51"/>
  <c r="I98" i="51" s="1"/>
  <c r="I97" i="51" s="1"/>
  <c r="I96" i="51" s="1"/>
  <c r="I94" i="51"/>
  <c r="I93" i="51" s="1"/>
  <c r="I92" i="51" s="1"/>
  <c r="I90" i="51"/>
  <c r="I89" i="51" s="1"/>
  <c r="I88" i="51" s="1"/>
  <c r="I85" i="51"/>
  <c r="I84" i="51" s="1"/>
  <c r="I83" i="51" s="1"/>
  <c r="I82" i="51" s="1"/>
  <c r="I79" i="51"/>
  <c r="I78" i="51" s="1"/>
  <c r="I77" i="51" s="1"/>
  <c r="I76" i="51" s="1"/>
  <c r="I63" i="51"/>
  <c r="I62" i="51" s="1"/>
  <c r="I61" i="51" s="1"/>
  <c r="I59" i="51"/>
  <c r="I58" i="51" s="1"/>
  <c r="I57" i="51" s="1"/>
  <c r="I56" i="51" s="1"/>
  <c r="I54" i="51"/>
  <c r="I52" i="51"/>
  <c r="I45" i="5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59" i="2"/>
  <c r="H658" i="2" s="1"/>
  <c r="H657" i="2" s="1"/>
  <c r="H656" i="2" s="1"/>
  <c r="H655" i="2" s="1"/>
  <c r="H653" i="2"/>
  <c r="H652" i="2" s="1"/>
  <c r="H651" i="2" s="1"/>
  <c r="H650" i="2" s="1"/>
  <c r="H649" i="2" s="1"/>
  <c r="H644" i="2"/>
  <c r="H643" i="2" s="1"/>
  <c r="H642" i="2" s="1"/>
  <c r="H641" i="2" s="1"/>
  <c r="H638" i="2"/>
  <c r="H637" i="2" s="1"/>
  <c r="H636" i="2" s="1"/>
  <c r="H630" i="2"/>
  <c r="H624" i="2"/>
  <c r="H613" i="2"/>
  <c r="H612" i="2" s="1"/>
  <c r="H611" i="2" s="1"/>
  <c r="H610" i="2" s="1"/>
  <c r="H605" i="2"/>
  <c r="H604" i="2" s="1"/>
  <c r="H603" i="2" s="1"/>
  <c r="H618" i="2"/>
  <c r="H617" i="2" s="1"/>
  <c r="H584" i="2"/>
  <c r="H583" i="2" s="1"/>
  <c r="H578" i="2"/>
  <c r="H576" i="2"/>
  <c r="H571" i="2"/>
  <c r="H569" i="2"/>
  <c r="H563" i="2"/>
  <c r="H560" i="2"/>
  <c r="H557" i="2"/>
  <c r="H554" i="2"/>
  <c r="H595" i="2"/>
  <c r="H594" i="2" s="1"/>
  <c r="H548" i="2"/>
  <c r="H547" i="2" s="1"/>
  <c r="H546" i="2" s="1"/>
  <c r="H545" i="2" s="1"/>
  <c r="H544" i="2" s="1"/>
  <c r="H541" i="2"/>
  <c r="H540" i="2" s="1"/>
  <c r="H539" i="2" s="1"/>
  <c r="H538" i="2" s="1"/>
  <c r="H537" i="2" s="1"/>
  <c r="H535" i="2"/>
  <c r="H534" i="2" s="1"/>
  <c r="H533" i="2" s="1"/>
  <c r="H532" i="2" s="1"/>
  <c r="H530" i="2"/>
  <c r="H529" i="2" s="1"/>
  <c r="H528" i="2" s="1"/>
  <c r="H526" i="2"/>
  <c r="H525" i="2" s="1"/>
  <c r="H520" i="2"/>
  <c r="H519" i="2" s="1"/>
  <c r="H490" i="2"/>
  <c r="H476" i="2" s="1"/>
  <c r="H470" i="2"/>
  <c r="H469" i="2" s="1"/>
  <c r="H468" i="2" s="1"/>
  <c r="H467" i="2" s="1"/>
  <c r="H448" i="2"/>
  <c r="H447" i="2" s="1"/>
  <c r="H143" i="2"/>
  <c r="H142" i="2" s="1"/>
  <c r="H141" i="2" s="1"/>
  <c r="H140" i="2" s="1"/>
  <c r="H434" i="2"/>
  <c r="H433" i="2" s="1"/>
  <c r="H432" i="2" s="1"/>
  <c r="H431" i="2" s="1"/>
  <c r="H428" i="2"/>
  <c r="H427" i="2" s="1"/>
  <c r="H426" i="2" s="1"/>
  <c r="H425" i="2" s="1"/>
  <c r="H456" i="2"/>
  <c r="H454" i="2"/>
  <c r="H421" i="2"/>
  <c r="H420" i="2" s="1"/>
  <c r="H419" i="2" s="1"/>
  <c r="H414" i="2"/>
  <c r="H413" i="2" s="1"/>
  <c r="H412" i="2" s="1"/>
  <c r="H395" i="2"/>
  <c r="H384" i="2"/>
  <c r="H383" i="2" s="1"/>
  <c r="H382" i="2" s="1"/>
  <c r="H381" i="2" s="1"/>
  <c r="H379" i="2"/>
  <c r="H378" i="2" s="1"/>
  <c r="H377" i="2" s="1"/>
  <c r="H358" i="2"/>
  <c r="H352" i="2"/>
  <c r="H338" i="2"/>
  <c r="H324" i="2"/>
  <c r="H318" i="2"/>
  <c r="H310" i="2"/>
  <c r="H299" i="2"/>
  <c r="H298" i="2" s="1"/>
  <c r="H297" i="2" s="1"/>
  <c r="H296" i="2" s="1"/>
  <c r="F341" i="40"/>
  <c r="F340" i="40" s="1"/>
  <c r="H288" i="2"/>
  <c r="H257" i="2"/>
  <c r="H256" i="2" s="1"/>
  <c r="H255" i="2" s="1"/>
  <c r="H254" i="2" s="1"/>
  <c r="H253" i="2" s="1"/>
  <c r="H251" i="2"/>
  <c r="H250" i="2" s="1"/>
  <c r="H244" i="2"/>
  <c r="H243" i="2" s="1"/>
  <c r="H230" i="2"/>
  <c r="H229" i="2" s="1"/>
  <c r="H228" i="2" s="1"/>
  <c r="H227" i="2" s="1"/>
  <c r="H225" i="2"/>
  <c r="H224" i="2" s="1"/>
  <c r="H223" i="2" s="1"/>
  <c r="H222" i="2" s="1"/>
  <c r="H219" i="2"/>
  <c r="H218" i="2" s="1"/>
  <c r="H213" i="2"/>
  <c r="H211" i="2"/>
  <c r="H215" i="2"/>
  <c r="H205" i="2"/>
  <c r="H204" i="2" s="1"/>
  <c r="H203" i="2" s="1"/>
  <c r="H202" i="2" s="1"/>
  <c r="H201" i="2" s="1"/>
  <c r="H192" i="2"/>
  <c r="H191" i="2" s="1"/>
  <c r="H190" i="2" s="1"/>
  <c r="H184" i="2"/>
  <c r="H183" i="2" s="1"/>
  <c r="H173" i="2"/>
  <c r="H164" i="2"/>
  <c r="H167" i="2"/>
  <c r="H169" i="2"/>
  <c r="H160" i="2"/>
  <c r="H153" i="2"/>
  <c r="H138" i="2"/>
  <c r="H137" i="2" s="1"/>
  <c r="H136" i="2" s="1"/>
  <c r="H135" i="2" s="1"/>
  <c r="H133" i="2"/>
  <c r="H132" i="2" s="1"/>
  <c r="H131" i="2" s="1"/>
  <c r="H130" i="2" s="1"/>
  <c r="H128" i="2"/>
  <c r="H127" i="2" s="1"/>
  <c r="H126" i="2" s="1"/>
  <c r="H124" i="2"/>
  <c r="H123" i="2" s="1"/>
  <c r="H122" i="2" s="1"/>
  <c r="H119" i="2"/>
  <c r="H118" i="2" s="1"/>
  <c r="H117" i="2" s="1"/>
  <c r="H116" i="2" s="1"/>
  <c r="H114" i="2"/>
  <c r="H113" i="2" s="1"/>
  <c r="H112" i="2" s="1"/>
  <c r="H111" i="2" s="1"/>
  <c r="H108" i="2"/>
  <c r="H107" i="2" s="1"/>
  <c r="H106" i="2" s="1"/>
  <c r="H105" i="2" s="1"/>
  <c r="H89" i="2"/>
  <c r="H88" i="2" s="1"/>
  <c r="H87" i="2" s="1"/>
  <c r="H86" i="2" s="1"/>
  <c r="H84" i="2"/>
  <c r="H83" i="2" s="1"/>
  <c r="H82" i="2" s="1"/>
  <c r="H81" i="2" s="1"/>
  <c r="H79" i="2"/>
  <c r="H78" i="2" s="1"/>
  <c r="H77" i="2" s="1"/>
  <c r="H76" i="2" s="1"/>
  <c r="H63" i="2"/>
  <c r="H62" i="2" s="1"/>
  <c r="H61" i="2" s="1"/>
  <c r="H60" i="2" s="1"/>
  <c r="H58" i="2"/>
  <c r="H56" i="2"/>
  <c r="H49" i="2"/>
  <c r="H48" i="2" s="1"/>
  <c r="H47" i="2" s="1"/>
  <c r="H45" i="2"/>
  <c r="H44" i="2" s="1"/>
  <c r="H43" i="2" s="1"/>
  <c r="H42" i="2" s="1"/>
  <c r="H38" i="2"/>
  <c r="H34" i="2"/>
  <c r="H32" i="2"/>
  <c r="H94" i="2"/>
  <c r="H93" i="2" s="1"/>
  <c r="H92" i="2" s="1"/>
  <c r="H26" i="2"/>
  <c r="H25" i="2" s="1"/>
  <c r="H24" i="2" s="1"/>
  <c r="H23" i="2" s="1"/>
  <c r="H22" i="2" s="1"/>
  <c r="H20" i="2"/>
  <c r="H19" i="2" s="1"/>
  <c r="H18" i="2" s="1"/>
  <c r="H17" i="2" s="1"/>
  <c r="C48" i="41"/>
  <c r="C40" i="41"/>
  <c r="C39" i="41" s="1"/>
  <c r="C23" i="41"/>
  <c r="C22" i="41" s="1"/>
  <c r="C16" i="41"/>
  <c r="D38" i="42"/>
  <c r="D37" i="42" s="1"/>
  <c r="D35" i="42"/>
  <c r="D34" i="42" s="1"/>
  <c r="D29" i="42"/>
  <c r="D28" i="42" s="1"/>
  <c r="D26" i="42"/>
  <c r="D25" i="42" s="1"/>
  <c r="D24" i="42" s="1"/>
  <c r="F385" i="40" l="1"/>
  <c r="F384" i="40" s="1"/>
  <c r="I300" i="51"/>
  <c r="I299" i="51" s="1"/>
  <c r="H75" i="2"/>
  <c r="I624" i="51"/>
  <c r="I358" i="51"/>
  <c r="I357" i="51" s="1"/>
  <c r="H304" i="2"/>
  <c r="H303" i="2" s="1"/>
  <c r="I514" i="51"/>
  <c r="H568" i="2"/>
  <c r="F110" i="40"/>
  <c r="I333" i="51"/>
  <c r="H575" i="2"/>
  <c r="I521" i="51"/>
  <c r="F208" i="40"/>
  <c r="I241" i="51"/>
  <c r="I240" i="51" s="1"/>
  <c r="F62" i="40"/>
  <c r="F61" i="40" s="1"/>
  <c r="H150" i="2"/>
  <c r="F433" i="40" s="1"/>
  <c r="F432" i="40" s="1"/>
  <c r="F431" i="40" s="1"/>
  <c r="I116" i="51"/>
  <c r="I115" i="51" s="1"/>
  <c r="F270" i="40"/>
  <c r="F269" i="40" s="1"/>
  <c r="F441" i="40"/>
  <c r="F440" i="40" s="1"/>
  <c r="H159" i="2"/>
  <c r="H158" i="2" s="1"/>
  <c r="F326" i="40"/>
  <c r="F325" i="40" s="1"/>
  <c r="F262" i="40"/>
  <c r="F261" i="40" s="1"/>
  <c r="F51" i="40"/>
  <c r="H210" i="2"/>
  <c r="H209" i="2" s="1"/>
  <c r="I167" i="51"/>
  <c r="I166" i="51" s="1"/>
  <c r="I216" i="51"/>
  <c r="I211" i="51" s="1"/>
  <c r="I210" i="51" s="1"/>
  <c r="F72" i="40"/>
  <c r="F71" i="40" s="1"/>
  <c r="I528" i="51"/>
  <c r="H582" i="2"/>
  <c r="H623" i="2"/>
  <c r="H622" i="2" s="1"/>
  <c r="I686" i="51"/>
  <c r="I685" i="51" s="1"/>
  <c r="I684" i="51" s="1"/>
  <c r="I683" i="51" s="1"/>
  <c r="H593" i="2"/>
  <c r="H592" i="2" s="1"/>
  <c r="F355" i="40"/>
  <c r="H182" i="2"/>
  <c r="H181" i="2" s="1"/>
  <c r="H180" i="2" s="1"/>
  <c r="H179" i="2" s="1"/>
  <c r="I139" i="51"/>
  <c r="I138" i="51" s="1"/>
  <c r="I137" i="51" s="1"/>
  <c r="I136" i="51" s="1"/>
  <c r="I129" i="51"/>
  <c r="I128" i="51" s="1"/>
  <c r="H172" i="2"/>
  <c r="H171" i="2" s="1"/>
  <c r="F465" i="40"/>
  <c r="F464" i="40" s="1"/>
  <c r="H394" i="2"/>
  <c r="H391" i="2" s="1"/>
  <c r="I174" i="51"/>
  <c r="H217" i="2"/>
  <c r="F339" i="40"/>
  <c r="I658" i="51"/>
  <c r="I657" i="51" s="1"/>
  <c r="I656" i="51" s="1"/>
  <c r="I655" i="51" s="1"/>
  <c r="H616" i="2"/>
  <c r="H615" i="2" s="1"/>
  <c r="I206" i="51"/>
  <c r="I205" i="51" s="1"/>
  <c r="I204" i="51" s="1"/>
  <c r="H553" i="2"/>
  <c r="H552" i="2" s="1"/>
  <c r="H551" i="2" s="1"/>
  <c r="I249" i="51"/>
  <c r="I248" i="51" s="1"/>
  <c r="I32" i="51"/>
  <c r="I31" i="51" s="1"/>
  <c r="I30" i="51" s="1"/>
  <c r="I106" i="51"/>
  <c r="I481" i="51"/>
  <c r="H640" i="2"/>
  <c r="H518" i="2"/>
  <c r="H517" i="2" s="1"/>
  <c r="F460" i="40"/>
  <c r="F232" i="40"/>
  <c r="F349" i="40"/>
  <c r="F348" i="40" s="1"/>
  <c r="I567" i="51"/>
  <c r="I566" i="51" s="1"/>
  <c r="F363" i="40"/>
  <c r="F377" i="40"/>
  <c r="I286" i="51"/>
  <c r="H55" i="2"/>
  <c r="H54" i="2" s="1"/>
  <c r="H53" i="2" s="1"/>
  <c r="I199" i="51"/>
  <c r="I198" i="51" s="1"/>
  <c r="I620" i="51"/>
  <c r="I619" i="51" s="1"/>
  <c r="F243" i="40"/>
  <c r="F242" i="40" s="1"/>
  <c r="H648" i="2"/>
  <c r="H249" i="2"/>
  <c r="H248" i="2" s="1"/>
  <c r="H247" i="2" s="1"/>
  <c r="F400" i="40"/>
  <c r="F344" i="40"/>
  <c r="F300" i="40"/>
  <c r="F299" i="40" s="1"/>
  <c r="F288" i="40" s="1"/>
  <c r="H524" i="2"/>
  <c r="H453" i="2"/>
  <c r="H452" i="2" s="1"/>
  <c r="H233" i="2"/>
  <c r="H232" i="2" s="1"/>
  <c r="H121" i="2"/>
  <c r="H31" i="2"/>
  <c r="H30" i="2" s="1"/>
  <c r="H29" i="2" s="1"/>
  <c r="I492" i="51"/>
  <c r="I491" i="51" s="1"/>
  <c r="I255" i="51"/>
  <c r="I190" i="51"/>
  <c r="I189" i="51" s="1"/>
  <c r="I51" i="51"/>
  <c r="I50" i="51" s="1"/>
  <c r="I49" i="51" s="1"/>
  <c r="I25" i="51"/>
  <c r="I24" i="51" s="1"/>
  <c r="I23" i="51" s="1"/>
  <c r="D23" i="42"/>
  <c r="D16" i="42" s="1"/>
  <c r="D33" i="42"/>
  <c r="D32" i="42" s="1"/>
  <c r="C51" i="41"/>
  <c r="F98" i="40"/>
  <c r="F97" i="40" s="1"/>
  <c r="F314" i="40"/>
  <c r="F181" i="40"/>
  <c r="F133" i="40" s="1"/>
  <c r="F396" i="40"/>
  <c r="I87" i="51"/>
  <c r="I639" i="51"/>
  <c r="H37" i="2"/>
  <c r="H36" i="2" s="1"/>
  <c r="H242" i="2"/>
  <c r="H241" i="2" s="1"/>
  <c r="H441" i="2"/>
  <c r="H67" i="2"/>
  <c r="H66" i="2" s="1"/>
  <c r="H65" i="2" s="1"/>
  <c r="H285" i="2"/>
  <c r="H290" i="2"/>
  <c r="I565" i="51" l="1"/>
  <c r="I564" i="51" s="1"/>
  <c r="I551" i="51" s="1"/>
  <c r="H418" i="2"/>
  <c r="H451" i="2"/>
  <c r="F109" i="40"/>
  <c r="F108" i="40" s="1"/>
  <c r="I254" i="51"/>
  <c r="I253" i="51" s="1"/>
  <c r="F354" i="40"/>
  <c r="H279" i="2"/>
  <c r="F376" i="40"/>
  <c r="C15" i="41"/>
  <c r="I178" i="51"/>
  <c r="H221" i="2"/>
  <c r="I239" i="51"/>
  <c r="I238" i="51" s="1"/>
  <c r="H149" i="2"/>
  <c r="H110" i="2" s="1"/>
  <c r="F413" i="40"/>
  <c r="I332" i="51"/>
  <c r="I331" i="51" s="1"/>
  <c r="I330" i="51" s="1"/>
  <c r="I81" i="51"/>
  <c r="I513" i="51"/>
  <c r="I512" i="51" s="1"/>
  <c r="I511" i="51" s="1"/>
  <c r="I510" i="51" s="1"/>
  <c r="H591" i="2"/>
  <c r="I446" i="51"/>
  <c r="I445" i="51" s="1"/>
  <c r="H302" i="2"/>
  <c r="H301" i="2" s="1"/>
  <c r="I356" i="51"/>
  <c r="I355" i="51" s="1"/>
  <c r="H436" i="2"/>
  <c r="I476" i="51"/>
  <c r="I470" i="51" s="1"/>
  <c r="I165" i="51"/>
  <c r="I164" i="51" s="1"/>
  <c r="F324" i="40"/>
  <c r="H208" i="2"/>
  <c r="H207" i="2" s="1"/>
  <c r="H621" i="2"/>
  <c r="H620" i="2" s="1"/>
  <c r="I648" i="51"/>
  <c r="I647" i="51" s="1"/>
  <c r="C81" i="41"/>
  <c r="C80" i="41" s="1"/>
  <c r="F395" i="40"/>
  <c r="H523" i="2"/>
  <c r="H522" i="2" s="1"/>
  <c r="F343" i="40"/>
  <c r="H28" i="2"/>
  <c r="I22" i="51"/>
  <c r="D40" i="42"/>
  <c r="H246" i="2"/>
  <c r="F260" i="40"/>
  <c r="F60" i="40"/>
  <c r="H567" i="2"/>
  <c r="H566" i="2" s="1"/>
  <c r="H550" i="2" s="1"/>
  <c r="I203" i="51"/>
  <c r="I329" i="51" l="1"/>
  <c r="I321" i="51" s="1"/>
  <c r="H430" i="2"/>
  <c r="H16" i="2"/>
  <c r="I16" i="51"/>
  <c r="H278" i="2"/>
  <c r="H277" i="2" s="1"/>
  <c r="H276" i="2" s="1"/>
  <c r="I157" i="51"/>
  <c r="H543" i="2"/>
  <c r="H200" i="2"/>
  <c r="C111" i="41"/>
  <c r="H275" i="2" l="1"/>
  <c r="I15" i="51"/>
  <c r="E30" i="57"/>
  <c r="J30" i="73"/>
  <c r="I30" i="73"/>
  <c r="H30" i="73"/>
  <c r="G30" i="73"/>
  <c r="D29" i="73"/>
  <c r="D27" i="73"/>
  <c r="D26" i="73"/>
  <c r="D25" i="73"/>
  <c r="D24" i="73"/>
  <c r="D23" i="73"/>
  <c r="J30" i="71"/>
  <c r="I30" i="71"/>
  <c r="H30" i="71"/>
  <c r="G30" i="71"/>
  <c r="E30" i="71"/>
  <c r="J29" i="52"/>
  <c r="I29" i="52"/>
  <c r="H29" i="52"/>
  <c r="G29" i="52"/>
  <c r="E29" i="52"/>
  <c r="D28" i="52"/>
  <c r="D27" i="52"/>
  <c r="D26" i="52"/>
  <c r="D25" i="52"/>
  <c r="D24" i="52"/>
  <c r="D23" i="52"/>
  <c r="F30" i="71" l="1"/>
  <c r="D27" i="71"/>
  <c r="D30" i="71" s="1"/>
  <c r="F29" i="52"/>
  <c r="D30" i="73"/>
  <c r="F30" i="73"/>
  <c r="D22" i="52"/>
  <c r="D29" i="52" s="1"/>
  <c r="G29" i="72" l="1"/>
  <c r="F29" i="72"/>
  <c r="E29" i="72"/>
  <c r="D28" i="72"/>
  <c r="D27" i="72"/>
  <c r="D26" i="72"/>
  <c r="D25" i="72"/>
  <c r="D24" i="72"/>
  <c r="D23" i="72"/>
  <c r="D22" i="72"/>
  <c r="D29" i="72" l="1"/>
  <c r="D25" i="69" l="1"/>
  <c r="F30" i="57" l="1"/>
  <c r="D23" i="57"/>
  <c r="D28" i="57"/>
  <c r="D27" i="57"/>
  <c r="D26" i="57"/>
  <c r="D25" i="57"/>
  <c r="D29" i="57"/>
  <c r="D24" i="57"/>
  <c r="I30" i="57"/>
  <c r="D30" i="57" l="1"/>
  <c r="H475" i="2"/>
  <c r="I475" i="2"/>
  <c r="J475" i="2"/>
  <c r="H492" i="2"/>
  <c r="J492" i="2"/>
  <c r="I492" i="2"/>
  <c r="I474" i="2" s="1"/>
  <c r="I473" i="2" s="1"/>
  <c r="I472" i="2" s="1"/>
  <c r="I15" i="2" s="1"/>
  <c r="H474" i="2" l="1"/>
  <c r="H473" i="2" s="1"/>
  <c r="H472" i="2" s="1"/>
  <c r="H15" i="2" s="1"/>
  <c r="J474" i="2"/>
  <c r="J473" i="2" s="1"/>
  <c r="J472" i="2" s="1"/>
  <c r="J15" i="2" s="1"/>
  <c r="I578" i="51"/>
  <c r="I577" i="51" s="1"/>
  <c r="J577" i="51"/>
  <c r="K577" i="51"/>
  <c r="I594" i="51"/>
  <c r="J594" i="51"/>
  <c r="K594" i="51"/>
  <c r="F19" i="40"/>
  <c r="H19" i="40"/>
  <c r="G19" i="40"/>
  <c r="F36" i="40"/>
  <c r="H36" i="40"/>
  <c r="G36" i="40"/>
  <c r="K576" i="51" l="1"/>
  <c r="K575" i="51" s="1"/>
  <c r="K574" i="51" s="1"/>
  <c r="K14" i="51" s="1"/>
  <c r="J576" i="51"/>
  <c r="J575" i="51" s="1"/>
  <c r="J574" i="51" s="1"/>
  <c r="J14" i="51" s="1"/>
  <c r="I576" i="51"/>
  <c r="I575" i="51" s="1"/>
  <c r="I574" i="51" s="1"/>
  <c r="G18" i="40"/>
  <c r="G17" i="40" s="1"/>
  <c r="G16" i="40" s="1"/>
  <c r="F18" i="40"/>
  <c r="F17" i="40" s="1"/>
  <c r="F16" i="40" s="1"/>
  <c r="H18" i="40"/>
  <c r="H17" i="40" s="1"/>
  <c r="H16" i="40" s="1"/>
  <c r="I543" i="51" l="1"/>
  <c r="I14" i="51" s="1"/>
</calcChain>
</file>

<file path=xl/sharedStrings.xml><?xml version="1.0" encoding="utf-8"?>
<sst xmlns="http://schemas.openxmlformats.org/spreadsheetml/2006/main" count="10991" uniqueCount="952">
  <si>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</si>
  <si>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</si>
  <si>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</si>
  <si>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</si>
  <si>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</si>
  <si>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</si>
  <si>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</si>
  <si>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</si>
  <si>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</si>
  <si>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</si>
  <si>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</si>
  <si>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</si>
  <si>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</si>
  <si>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</si>
  <si>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</si>
  <si>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</si>
  <si>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</si>
  <si>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</si>
  <si>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</si>
  <si>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</si>
  <si>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</si>
  <si>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</si>
  <si>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</si>
  <si>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</si>
  <si>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</si>
  <si>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</si>
  <si>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</si>
  <si>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</si>
  <si>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</si>
  <si>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</si>
  <si>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</si>
  <si>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</si>
  <si>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</si>
  <si>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</si>
  <si>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</si>
  <si>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</si>
  <si>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</si>
  <si>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</si>
  <si>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</si>
  <si>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</si>
  <si>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</si>
  <si>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</si>
  <si>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</si>
  <si>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</si>
  <si>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</si>
  <si>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</si>
  <si>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</si>
  <si>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</si>
  <si>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</si>
  <si>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</si>
  <si>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</si>
  <si>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</si>
  <si>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</si>
  <si>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</si>
  <si>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</si>
  <si>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</si>
  <si>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</si>
  <si>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</si>
  <si>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</si>
  <si>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</si>
  <si>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</si>
  <si>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</si>
  <si>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</si>
  <si>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</si>
  <si>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</si>
  <si>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</si>
  <si>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</si>
  <si>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</si>
  <si>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</si>
  <si>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</si>
  <si>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</si>
  <si>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</si>
  <si>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1 13 02065 05 0000 130</t>
  </si>
  <si>
    <t>12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</si>
  <si>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</si>
  <si>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</si>
  <si>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</si>
  <si>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</si>
  <si>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</si>
  <si>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</si>
  <si>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</si>
  <si>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</si>
  <si>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</si>
  <si>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</si>
  <si>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</si>
  <si>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</si>
  <si>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</si>
  <si>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</si>
  <si>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</si>
  <si>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</si>
  <si>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</si>
  <si>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</si>
  <si>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</si>
  <si>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</si>
  <si>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</si>
  <si>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</si>
  <si>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</si>
  <si>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</si>
  <si>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</si>
  <si>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</si>
  <si>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</si>
  <si>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</si>
  <si>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</si>
  <si>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</si>
  <si>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</si>
  <si>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</si>
  <si>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</si>
  <si>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</si>
  <si>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</si>
  <si>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</si>
  <si>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</si>
  <si>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</si>
  <si>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</si>
  <si>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</si>
  <si>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</si>
  <si>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</si>
  <si>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</si>
  <si>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</si>
  <si>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</si>
  <si>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</si>
  <si>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</si>
  <si>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</si>
  <si>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</si>
  <si>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</si>
  <si>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</si>
  <si>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</si>
  <si>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</si>
  <si>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</si>
  <si>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</si>
  <si>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</si>
  <si>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</si>
  <si>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</si>
  <si>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</si>
  <si>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</si>
  <si>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</si>
  <si>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</si>
  <si>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</si>
  <si>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</si>
  <si>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</si>
  <si>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</si>
  <si>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</si>
  <si>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</si>
  <si>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</si>
  <si>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</si>
  <si>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</si>
  <si>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</si>
  <si>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</si>
  <si>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</si>
  <si>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</si>
  <si>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</si>
  <si>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</si>
  <si>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</si>
  <si>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</si>
  <si>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</si>
  <si>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</si>
  <si>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</si>
  <si>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</si>
  <si>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</si>
  <si>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</si>
  <si>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</si>
  <si>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</si>
  <si>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</si>
  <si>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</si>
  <si>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</si>
  <si>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</si>
  <si>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</si>
  <si>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</si>
  <si>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</si>
  <si>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</si>
  <si>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</si>
  <si>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</si>
  <si>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</si>
  <si>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</si>
  <si>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</si>
  <si>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</si>
  <si>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</si>
  <si>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</si>
  <si>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</si>
  <si>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</si>
  <si>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</si>
  <si>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</si>
  <si>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</si>
  <si>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</si>
  <si>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</si>
  <si>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</si>
  <si>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</si>
  <si>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</si>
  <si>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</si>
  <si>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</si>
  <si>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</si>
  <si>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</si>
  <si>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</si>
  <si>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</si>
  <si>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</si>
  <si>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</si>
  <si>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</si>
  <si>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</si>
  <si>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</si>
  <si>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</si>
  <si>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</si>
  <si>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</si>
  <si>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</si>
  <si>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</si>
  <si>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</si>
  <si>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</si>
  <si>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</si>
  <si>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</si>
  <si>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</si>
  <si>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</si>
  <si>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</si>
  <si>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</si>
  <si>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</si>
  <si>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</si>
  <si>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</si>
  <si>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</si>
  <si>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</si>
  <si>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</si>
  <si>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</si>
  <si>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</si>
  <si>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</si>
  <si>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</si>
  <si>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</si>
  <si>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</si>
  <si>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</si>
  <si>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</si>
  <si>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</si>
  <si>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</si>
  <si>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</si>
  <si>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</si>
  <si>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</si>
  <si>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</si>
  <si>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</si>
  <si>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</si>
  <si>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</si>
  <si>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</si>
  <si>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</si>
  <si>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</si>
  <si>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</si>
  <si>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</si>
  <si>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</si>
  <si>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</si>
  <si>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</si>
  <si>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</si>
  <si>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</si>
  <si>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</si>
  <si>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</si>
  <si>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</si>
  <si>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</si>
  <si>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</si>
  <si>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</si>
  <si>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</si>
  <si>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</si>
  <si>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</si>
  <si>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</si>
  <si>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</si>
  <si>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</si>
  <si>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</si>
  <si>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</si>
  <si>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</si>
  <si>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</si>
  <si>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</si>
  <si>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</si>
  <si>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</si>
  <si>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</si>
  <si>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</si>
  <si>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</si>
  <si>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</si>
  <si>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</si>
  <si>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</si>
  <si>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</si>
  <si>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</si>
  <si>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</si>
  <si>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</si>
  <si>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</si>
  <si>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</si>
  <si>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</si>
  <si>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1 13 00000 00 0000 000</t>
  </si>
  <si>
    <t>1 13 01000 00 0000 130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</si>
  <si>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</si>
  <si>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</si>
  <si>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</si>
  <si>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</si>
  <si>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</si>
  <si>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</si>
  <si>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</si>
  <si>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</si>
  <si>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</si>
  <si>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</si>
  <si>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 ПОСТУПЛЕНИЯ</t>
  </si>
  <si>
    <t>2 02 00000 00 0000 000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</si>
  <si>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</si>
  <si>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</si>
  <si>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</si>
  <si>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2 19 00000 00 0000 000</t>
  </si>
  <si>
    <t>ВСЕГО ДОХОДОВ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</si>
  <si>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</si>
  <si>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</si>
  <si>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</si>
  <si>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</si>
  <si>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</si>
  <si>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</si>
  <si>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</si>
  <si>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</si>
  <si>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</si>
  <si>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</si>
  <si>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</si>
  <si>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</si>
  <si>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</si>
  <si>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</si>
  <si>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</si>
  <si>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</si>
  <si>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</si>
  <si>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</si>
  <si>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</si>
  <si>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</si>
  <si>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</si>
  <si>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</si>
  <si>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</si>
  <si>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</si>
  <si>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</si>
  <si>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</si>
  <si>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</si>
  <si>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</si>
  <si>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</si>
  <si>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</si>
  <si>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</si>
  <si>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</si>
  <si>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</si>
  <si>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</si>
  <si>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</si>
  <si>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</si>
  <si>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</si>
  <si>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</si>
  <si>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</si>
  <si>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</si>
  <si>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</si>
  <si>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</si>
  <si>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</si>
  <si>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</si>
  <si>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</si>
  <si>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</si>
  <si>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</si>
  <si>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</si>
  <si>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</si>
  <si>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</si>
  <si>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</si>
  <si>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</si>
  <si>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</si>
  <si>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</si>
  <si>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</si>
  <si>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</si>
  <si>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</si>
  <si>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</si>
  <si>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</si>
  <si>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</si>
  <si>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</si>
  <si>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</si>
  <si>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</si>
  <si>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</si>
  <si>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</si>
  <si>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</si>
  <si>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</si>
  <si>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</si>
  <si>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</si>
  <si>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</si>
  <si>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</si>
  <si>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</si>
  <si>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</si>
  <si>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</si>
  <si>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</si>
  <si>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</si>
  <si>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</si>
  <si>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</si>
  <si>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</si>
  <si>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</si>
  <si>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</si>
  <si>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</si>
  <si>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</si>
  <si>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</si>
  <si>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</si>
  <si>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</si>
  <si>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</si>
  <si>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</si>
  <si>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</si>
  <si>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</si>
  <si>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</si>
  <si>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</si>
  <si>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</si>
  <si>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</si>
  <si>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</si>
  <si>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</si>
  <si>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</si>
  <si>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</si>
  <si>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</si>
  <si>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</si>
  <si>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</si>
  <si>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</si>
  <si>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</si>
  <si>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</si>
  <si>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</si>
  <si>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</si>
  <si>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</si>
  <si>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</si>
  <si>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</si>
  <si>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</si>
  <si>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</si>
  <si>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</si>
  <si>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</si>
  <si>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</si>
  <si>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</si>
  <si>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</si>
  <si>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</si>
  <si>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</si>
  <si>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</si>
  <si>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</si>
  <si>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</si>
  <si>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</si>
  <si>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</si>
  <si>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</si>
  <si>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</si>
  <si>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</si>
  <si>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</si>
  <si>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</si>
  <si>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</si>
  <si>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</si>
  <si>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</si>
  <si>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</si>
  <si>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</si>
  <si>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</si>
  <si>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</si>
  <si>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</si>
  <si>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</si>
  <si>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</si>
  <si>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</si>
  <si>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</si>
  <si>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</si>
  <si>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</si>
  <si>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</si>
  <si>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</si>
  <si>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</si>
  <si>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</si>
  <si>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</si>
  <si>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</si>
  <si>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</si>
  <si>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</si>
  <si>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</si>
  <si>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</si>
  <si>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</si>
  <si>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</si>
  <si>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</si>
  <si>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</si>
  <si>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</si>
  <si>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</si>
  <si>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</si>
  <si>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</si>
  <si>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</si>
  <si>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</si>
  <si>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</si>
  <si>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</si>
  <si>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</si>
  <si>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</si>
  <si>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</si>
  <si>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</si>
  <si>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</si>
  <si>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</si>
  <si>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</si>
  <si>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</si>
  <si>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</si>
  <si>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</si>
  <si>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</si>
  <si>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</si>
  <si>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</si>
  <si>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</si>
  <si>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</si>
  <si>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</si>
  <si>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</si>
  <si>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</si>
  <si>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</si>
  <si>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</si>
  <si>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</si>
  <si>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</si>
  <si>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</si>
  <si>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</si>
  <si>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</si>
  <si>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</si>
  <si>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</si>
  <si>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</si>
  <si>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</si>
  <si>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</si>
  <si>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</si>
  <si>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</si>
  <si>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</si>
  <si>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</si>
  <si>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</si>
  <si>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</si>
  <si>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</si>
  <si>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</si>
  <si>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</si>
  <si>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</si>
  <si>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</si>
  <si>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Содержание работника, осуществляющего выполнение переданных полномочий от поселений района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</si>
  <si>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</si>
  <si>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</si>
  <si>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</si>
  <si>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</si>
  <si>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</si>
  <si>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</si>
  <si>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</si>
  <si>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</si>
  <si>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12700</t>
  </si>
  <si>
    <t>12712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</si>
  <si>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</si>
  <si>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</si>
  <si>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</si>
  <si>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</si>
  <si>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</si>
  <si>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</si>
  <si>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</si>
  <si>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</si>
  <si>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</si>
  <si>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</si>
  <si>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</si>
  <si>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</si>
  <si>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</si>
  <si>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</si>
  <si>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</si>
  <si>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</si>
  <si>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</si>
  <si>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</si>
  <si>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</si>
  <si>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</si>
  <si>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</si>
  <si>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</si>
  <si>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</si>
  <si>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</si>
  <si>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</si>
  <si>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</si>
  <si>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</si>
  <si>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</si>
  <si>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</si>
  <si>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</si>
  <si>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</si>
  <si>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</si>
  <si>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</si>
  <si>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</si>
  <si>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</si>
  <si>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</si>
  <si>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</si>
  <si>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</si>
  <si>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07 0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</si>
  <si>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</si>
  <si>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</si>
  <si>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</si>
  <si>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</si>
  <si>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</si>
  <si>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</si>
  <si>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</si>
  <si>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S3600</t>
  </si>
  <si>
    <t xml:space="preserve">Молодежная политика </t>
  </si>
  <si>
    <t>13600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</si>
  <si>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</si>
  <si>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</si>
  <si>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</si>
  <si>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</si>
  <si>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</si>
  <si>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</si>
  <si>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</si>
  <si>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</si>
  <si>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</si>
  <si>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</si>
  <si>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</si>
  <si>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</si>
  <si>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</si>
  <si>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</si>
  <si>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</si>
  <si>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L4970</t>
  </si>
  <si>
    <t>Реализация мероприятий по обеспечению жильем молодых семей</t>
  </si>
  <si>
    <t>С1445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</si>
  <si>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</si>
  <si>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</si>
  <si>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</si>
  <si>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реализацию мероприятий по обеспечению жильем молодых семей
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</si>
  <si>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</si>
  <si>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</si>
  <si>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</si>
  <si>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</si>
  <si>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</si>
  <si>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</si>
  <si>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</si>
  <si>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</si>
  <si>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</si>
  <si>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</si>
  <si>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2 02 10000 00 0000 150</t>
  </si>
  <si>
    <t>2 02 15001 05 0000 150</t>
  </si>
  <si>
    <t>2 02 15002 05 0000 150</t>
  </si>
  <si>
    <t>2 02 25467 05 0000 150</t>
  </si>
  <si>
    <t>2 02 25497 05 0000 150</t>
  </si>
  <si>
    <t>2 02 29999 05 0000 150</t>
  </si>
  <si>
    <t>2 02 30000 00 0000 150</t>
  </si>
  <si>
    <t>2 02 30013 05 0000 150</t>
  </si>
  <si>
    <t xml:space="preserve">2 02 30027 05 0000 150 </t>
  </si>
  <si>
    <t>2 02 35120 05 0000 150</t>
  </si>
  <si>
    <t>2 02 39999 05 0000 150</t>
  </si>
  <si>
    <t>2 02 40000 00 0000 150</t>
  </si>
  <si>
    <t>2 07 00000 00 0000 150</t>
  </si>
  <si>
    <t>2 02 40014 05 0000 150</t>
  </si>
  <si>
    <t>ИТОГО  РАСХОДОВ  ПО  МУНИЦИПАЛЬНЫМ  ПРОГРАММАМ</t>
  </si>
  <si>
    <t>ИТОГО  ПО  НЕПРОГРАММНЫМ  РАСХОДАМ</t>
  </si>
  <si>
    <t>С1412</t>
  </si>
  <si>
    <t>Расходы на мероприятия по организации питания обучающихся муниципальных образовательных организаций</t>
  </si>
  <si>
    <t>Таблица № 1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</si>
  <si>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</si>
  <si>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ВСЕГО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</si>
  <si>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</si>
  <si>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</si>
  <si>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</si>
  <si>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</si>
  <si>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</si>
  <si>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Организация мероприятий при осуществлении деятельности по обращению с животными без владельцев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</si>
  <si>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</si>
  <si>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</si>
  <si>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</si>
  <si>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</si>
  <si>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</si>
  <si>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</si>
  <si>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</si>
  <si>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</si>
  <si>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</si>
  <si>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</si>
  <si>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Налог, взимаемый в связи с применением патентной системы налогообложения</t>
  </si>
  <si>
    <t xml:space="preserve">1 05 04000 02 0000 110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</si>
  <si>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</si>
  <si>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1 05 04020 02 0000 110                             </t>
  </si>
  <si>
    <t>Бюджетные кредиты из других бюджетов бюджетной системы Российской Федерации всего, в том числе:</t>
  </si>
  <si>
    <t>Виды долговых обязательств</t>
  </si>
  <si>
    <t xml:space="preserve">Предельный срок погашения  долговых обязательств                </t>
  </si>
  <si>
    <t xml:space="preserve">бюджетные кредиты на частичное покрытие дефицита  местных бюджетов  </t>
  </si>
  <si>
    <t xml:space="preserve"> к решению Представительного </t>
  </si>
  <si>
    <t>«О бюджете Поныровского района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</si>
  <si>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</si>
  <si>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</si>
  <si>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</si>
  <si>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Направление (цель) гарантирования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</si>
  <si>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</si>
  <si>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</si>
  <si>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</si>
  <si>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Всего</t>
  </si>
  <si>
    <t>За расходов бюджета</t>
  </si>
  <si>
    <t>2 02 20000 00 0000 150</t>
  </si>
  <si>
    <t>Е1</t>
  </si>
  <si>
    <t>Е2</t>
  </si>
  <si>
    <t>Е4</t>
  </si>
  <si>
    <t>Региональный проект "Современная школа"</t>
  </si>
  <si>
    <t>Региональный проект "Цифровая образовательная среда"</t>
  </si>
  <si>
    <t>Региональный проект "Успех каждого ребенка"</t>
  </si>
  <si>
    <t>Прогнозируемое поступление доходов в бюджет Поныровского района Курской области</t>
  </si>
  <si>
    <t>74 3</t>
  </si>
  <si>
    <t>П1484</t>
  </si>
  <si>
    <t>Аппарат контрольно-счетного органа муниципального образования</t>
  </si>
  <si>
    <t>Осуществление переданных полномочий  в сфере внешнего муниципального финансового контроля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</si>
  <si>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</si>
  <si>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</si>
  <si>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</si>
  <si>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</si>
  <si>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С2002</t>
  </si>
  <si>
    <t>Обеспечение мероприятий, связанных, с профилактикой и устранением последствий распространения коронавирусной инфекции</t>
  </si>
  <si>
    <t>С1416</t>
  </si>
  <si>
    <t>Мероприятия по  разработке документов территориального планирования и градостроительного зонирования</t>
  </si>
  <si>
    <t>R3021</t>
  </si>
  <si>
    <t>R3020</t>
  </si>
  <si>
    <t>13221</t>
  </si>
  <si>
    <t>L3040</t>
  </si>
  <si>
    <t>Организация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</si>
  <si>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Подпрограмма «Содействие временной занятости отдельных категорий граждан» муниципальной программы Поныровского района Курской области «Содействие занятости населения в Поныровском районе Курской области»</t>
  </si>
  <si>
    <t>Основное мероприятие "Реализация мероприятий активной политики занятости населения"</t>
  </si>
  <si>
    <t>Развитие рынка труда, повышение эффективности занятости населения</t>
  </si>
  <si>
    <t>17 1</t>
  </si>
  <si>
    <t>С1436</t>
  </si>
  <si>
    <t>C1409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</si>
  <si>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</si>
  <si>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2 02 35302 05 0000 150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</si>
  <si>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</si>
  <si>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</si>
  <si>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Ежемесячная выплата на детей в возрасте от трех до семи лет включительно за счет средств резервного фонда Правительства РФ</t>
  </si>
  <si>
    <t>R302F</t>
  </si>
  <si>
    <t>Объем привлечения средств в 2023 году (рублей)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</si>
  <si>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</si>
  <si>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</si>
  <si>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</si>
  <si>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</si>
  <si>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</si>
  <si>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</si>
  <si>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1 16 01063 01 0000 140</t>
  </si>
  <si>
    <t>1 16 01193 01 0000 140</t>
  </si>
  <si>
    <t>1 16 01173 01 0000 140</t>
  </si>
  <si>
    <t>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</si>
  <si>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</si>
  <si>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</si>
  <si>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</si>
  <si>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</si>
  <si>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1 17 00000 00 0000 000</t>
  </si>
  <si>
    <t>Инициативные платежи</t>
  </si>
  <si>
    <t>ПРОЧИЕ НЕНАЛОГОВЫЕ ДОХОДЫ</t>
  </si>
  <si>
    <t>1 17 15000 00 0000 150</t>
  </si>
  <si>
    <t>1 17 15030 05 0000 150</t>
  </si>
  <si>
    <t>14001</t>
  </si>
  <si>
    <t>14002</t>
  </si>
  <si>
    <t>S4001</t>
  </si>
  <si>
    <t>S4002</t>
  </si>
  <si>
    <t>Инициативные платежи, зачисляемые в бюджеты муниципальных районов</t>
  </si>
  <si>
    <t/>
  </si>
  <si>
    <t>Местные бюджеты</t>
  </si>
  <si>
    <t>Пр</t>
  </si>
  <si>
    <t>2023 год</t>
  </si>
  <si>
    <t>14</t>
  </si>
  <si>
    <t>11 0 00 00000</t>
  </si>
  <si>
    <t>14 0 00 00000</t>
  </si>
  <si>
    <t>13</t>
  </si>
  <si>
    <t>07 0 00 00000</t>
  </si>
  <si>
    <t>ДОТАЦИИ БЮДЖЕТАМ МУНИЦИПАЛЬНЫХ ОБРАЗОВАНИЙ ПОНЫРОВСКОГО РАЙОНА КУРСКОЙ ОБЛАСТИ</t>
  </si>
  <si>
    <t>14 2 02 13450</t>
  </si>
  <si>
    <t>ИНЫЕ МЕЖБЮДЖЕТНЫЕ ТРАНСФЕРТЫ БЮДЖЕТАМ МУНИЦИПАЛЬНЫХ ОБРАЗОВАНИЙ ПОНЫРОВСКОГО РАЙОНА КУРСКОЙ ОБЛАСТИ</t>
  </si>
  <si>
    <t>01 0 00 00000</t>
  </si>
  <si>
    <t>01 2 02 П1490</t>
  </si>
  <si>
    <t>01 2 02 П1463</t>
  </si>
  <si>
    <t>07 1 01 П1490</t>
  </si>
  <si>
    <t>07 2 01 П1490</t>
  </si>
  <si>
    <t>07 2 01 13600</t>
  </si>
  <si>
    <t>07 2 01 S3600</t>
  </si>
  <si>
    <t>07 1 01 П1430</t>
  </si>
  <si>
    <t>07 1 01 П1431</t>
  </si>
  <si>
    <t>11 1 01 П1490</t>
  </si>
  <si>
    <t>11 1 01 П1424</t>
  </si>
  <si>
    <t>006</t>
  </si>
  <si>
    <t>Отдел социального обеспечения администрации Поныровского района Курской области</t>
  </si>
  <si>
    <r>
      <t>Субвенции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</si>
  <si>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Оказание финансовой поддержки бюджетам поселений на обеспечение мероприятий по решению вопросов местного значения</t>
  </si>
  <si>
    <t>14 2 04 П1499</t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</si>
  <si>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</si>
  <si>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</si>
  <si>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Проведение Всероссийской переписи населения 2020 года</t>
  </si>
  <si>
    <t>54690</t>
  </si>
  <si>
    <t>11500</t>
  </si>
  <si>
    <t>Развитие социальной и инженерной инфраструктуры муниципальных образований Курской области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</si>
  <si>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</si>
  <si>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</si>
  <si>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1 16 01073 01 0000 140</t>
  </si>
  <si>
    <t>1 16 01133 01 0000 140</t>
  </si>
  <si>
    <t>1 16 01143 01 0000 140</t>
  </si>
  <si>
    <t>1 16 01153 01 0000 140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</si>
  <si>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</si>
  <si>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</si>
  <si>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</si>
  <si>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</si>
  <si>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</si>
  <si>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1 16 10123 05 0000 140</t>
  </si>
  <si>
    <t>1 16 10129 05 0000 140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</si>
  <si>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</si>
  <si>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Сумма на 2024 год</t>
  </si>
  <si>
    <t>Сумма          на 2024 год</t>
  </si>
  <si>
    <t>Объем привлечения средств в 2024 году (рублей)</t>
  </si>
  <si>
    <t>Объем погашения средств в 2024 году (рублей)</t>
  </si>
  <si>
    <t>Объем бюджетных ассигнований на исполнение гарантий по возможным гарантийным случаям в 2024 году, рублей</t>
  </si>
  <si>
    <t>2024 год</t>
  </si>
  <si>
    <t>Приложение № 9</t>
  </si>
  <si>
    <t xml:space="preserve">2 02 35082 05 0000 150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</si>
  <si>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</si>
  <si>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</si>
  <si>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
</t>
  </si>
  <si>
    <t>R0821</t>
  </si>
  <si>
    <t>Предоставление субсидий бюджетным, автономным учреждениям и иным некоммерческим организациям</t>
  </si>
  <si>
    <t>600</t>
  </si>
  <si>
    <t>С2008</t>
  </si>
  <si>
    <t>Внедрение и обеспечение функционирования модели персонифицированного финансирования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</si>
  <si>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</si>
  <si>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</si>
  <si>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Поддержка отрасли культуры (комплектование книжных фондов библиотек)</t>
  </si>
  <si>
    <t>L5193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</si>
  <si>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</si>
  <si>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</si>
  <si>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</si>
  <si>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</si>
  <si>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1 05 02000 01 0000 110                             </t>
  </si>
  <si>
    <t>Единый налог на вмененный доход для отдельных видов деятельности</t>
  </si>
  <si>
    <t xml:space="preserve">1 05 02010 01 0000 110                             </t>
  </si>
  <si>
    <t xml:space="preserve">1 05 02020 01 0000 110                             </t>
  </si>
  <si>
    <t>Единый налог на вмененный доход для отдельных видов деятельности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</si>
  <si>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</si>
  <si>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</si>
  <si>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12799</t>
  </si>
  <si>
    <t>12800</t>
  </si>
  <si>
    <t>C1410</t>
  </si>
  <si>
    <t>12802</t>
  </si>
  <si>
    <t>Осуществление отдельных государственных полномочий по финсовому обеспечению расходов, связанных с оплатой жилых помещений, отопления и освещения работникам муниципальных учреждений культуры</t>
  </si>
  <si>
    <t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</t>
  </si>
  <si>
    <t>Осуществление отдельных государственных полномочий по финансовому обеспечению расходов по оплате стоимости аренды жилых помещений, представляемых в соответствии с законодательством Курской области работникам муниципальным образовательных организаций, проживающим и работающим в сельских населенных пунктах, рабочих поселках</t>
  </si>
  <si>
    <t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</t>
  </si>
  <si>
    <t xml:space="preserve">                                                                      Курской области на 2023 год и на  </t>
  </si>
  <si>
    <t xml:space="preserve">                                                                      плановый период 2024 и 2025 годов"  </t>
  </si>
  <si>
    <t>бюджета Поныровского района Курской области на 2023 год</t>
  </si>
  <si>
    <t xml:space="preserve">                                                                        Курской области на 2023 год и на  </t>
  </si>
  <si>
    <t xml:space="preserve">                                                                                                                   Курской области на 2023 год и на </t>
  </si>
  <si>
    <t xml:space="preserve">                                                                                                                   плановый период 2024 и 2025 годов" </t>
  </si>
  <si>
    <t>Сумма на 2025 год</t>
  </si>
  <si>
    <t>Сумма          на 2025 год</t>
  </si>
  <si>
    <t xml:space="preserve"> Курской области на 2023 год и на </t>
  </si>
  <si>
    <t xml:space="preserve">плановый период 2024 и 2025 годов" </t>
  </si>
  <si>
    <t>на 2023 год</t>
  </si>
  <si>
    <t>Объем погашения средств             в 2023 году (рублей)</t>
  </si>
  <si>
    <t>Курской области на 2023 год</t>
  </si>
  <si>
    <t xml:space="preserve">                                                                                                     Курской области на 2023 год и на </t>
  </si>
  <si>
    <t xml:space="preserve">                                                                                                     плановый период 2024 и 2025 годов" </t>
  </si>
  <si>
    <t xml:space="preserve">Курской области на 2023 год и на </t>
  </si>
  <si>
    <t xml:space="preserve">плановый период 2024 и 2025 годов» </t>
  </si>
  <si>
    <t>Курской области на плановый период 2024 и 2025 годов</t>
  </si>
  <si>
    <t>Объем привлечения средств в 2025 году (рублей)</t>
  </si>
  <si>
    <t>Объем погашения средств в 2025 году (рублей)</t>
  </si>
  <si>
    <t xml:space="preserve">Курской области на 2023 год и на плановый </t>
  </si>
  <si>
    <t xml:space="preserve">период 2024 и 2025 годов» </t>
  </si>
  <si>
    <t>Поныровского района Курской области на 2023 год</t>
  </si>
  <si>
    <t>1.1. Перечень подлежащих предоставлению муниципальных гарантий Поныровского района в 2023 году</t>
  </si>
  <si>
    <t>Поныровского района по возможным гарантийным случаям, в 2023 году</t>
  </si>
  <si>
    <t>Поныровского района Курской области на 2024 - 2025 годы</t>
  </si>
  <si>
    <t>1.1. Перечень подлежащих предоставлению муниципальных гарантий Поныровского района Курской области в 2024 и 2025 годах</t>
  </si>
  <si>
    <t>Поныровского района Курской области по возможным гарантийным случаям, в 2024 и 2025 годах</t>
  </si>
  <si>
    <t>Объем бюджетных ассигнований на исполнение гарантий по возможным гарантийным случаям в 2025 году, рублей</t>
  </si>
  <si>
    <t xml:space="preserve">                                                                        Курской области на 2023 год и на плановый </t>
  </si>
  <si>
    <t xml:space="preserve">                                                                        период 2024 и 2025 годов» </t>
  </si>
  <si>
    <t xml:space="preserve">                                                                        плановый период 2024 и 2025 годов" </t>
  </si>
  <si>
    <t xml:space="preserve">                                         на 2023 год</t>
  </si>
  <si>
    <t>Распределение бюджетных ассигнований на предоставление межбюджетных трансфертов бюджетам муниципальных образований Поныровского района Курской области по целевым статьям, разделам и подразделам на 2023 год и на плановый период 2024 и 2025 годов</t>
  </si>
  <si>
    <t>2025 год</t>
  </si>
  <si>
    <t xml:space="preserve"> в 2023 году и в плановом периоде 2024 и 2025 годов </t>
  </si>
  <si>
    <t>и на плановый период 2024 и 2025 годов</t>
  </si>
  <si>
    <t>Сумма на 2023 год</t>
  </si>
  <si>
    <t>Сумма          на 2023 год</t>
  </si>
  <si>
    <t>на 2023 год и на плановый период 2024 и 2025 годов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</si>
  <si>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2023 год  и на плановый период 2024 и 2025 годов</t>
  </si>
  <si>
    <t xml:space="preserve">  в 2023 году и в плановом периоде 2024 и 2025 годов</t>
  </si>
  <si>
    <t xml:space="preserve">                                                                        Приложение № 12</t>
  </si>
  <si>
    <t xml:space="preserve">                                                                        Приложение № 11</t>
  </si>
  <si>
    <t xml:space="preserve">                                                                        Приложение № 10</t>
  </si>
  <si>
    <t>Приложение № 8</t>
  </si>
  <si>
    <t>Приложение № 7</t>
  </si>
  <si>
    <t xml:space="preserve">                                                                                                     Приложение № 6</t>
  </si>
  <si>
    <t>Приложение № 5</t>
  </si>
  <si>
    <t xml:space="preserve"> Приложение № 4</t>
  </si>
  <si>
    <t xml:space="preserve"> Приложение № 3</t>
  </si>
  <si>
    <t xml:space="preserve">                                                                                                                          Приложение № 2</t>
  </si>
  <si>
    <t>Реализация проекта "Народный бюджет": "Благоустройство территории МКОУ "Поныровская средняя общеобразовательная школа" по адресу Курская область, Поныровский район, п. Поныри, ул. Веселая, дом 11»</t>
  </si>
  <si>
    <t>Реализация проекта "Народный бюджет": "Благоустройство территории МКОУ "Поныровская средняя общеобразовательная школа" по адресу Курская область, Поныровский район, п. Поныри, ул. Октябрьская, дом 119в»</t>
  </si>
  <si>
    <t>"Благоустройство территории МКОУ "Поныровская средняя общеобразовательная школа" по адресу Курская область, Поныровский район, п. Поныри, ул. Веселая, дом 11» в рамках реализации проекта "Народный бюджет"</t>
  </si>
  <si>
    <t>"Благоустройство территории МКОУ "Поныровская средняя общеобразовательная школа" по адресу Курская область, Поныровский район, п. Поныри, ул. Октябрьская, дом 119в»  в рамках реализации проекта "Народный бюджет"</t>
  </si>
  <si>
    <t>ОХРАНА ОКРУЖАЮЩЕЙ СРЕДЫ</t>
  </si>
  <si>
    <t>Другие вопросы в области охраны окружающей среды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</si>
  <si>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</si>
  <si>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</si>
  <si>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Основное мероприятие "Создание благоприятной и стабильной экологической обстановки в Поныровском районе Курской области"</t>
  </si>
  <si>
    <t xml:space="preserve">06 0 </t>
  </si>
  <si>
    <t>06 1</t>
  </si>
  <si>
    <t>С1469</t>
  </si>
  <si>
    <t>Мероприятия по обеспечению охраны окружающей среды</t>
  </si>
  <si>
    <t>Реализация мероприятий по модернизации школьных систем образования  за счет средств областного бюджета</t>
  </si>
  <si>
    <t>R7501</t>
  </si>
  <si>
    <t>Мероприятия по модернизации школьных систем образования</t>
  </si>
  <si>
    <t>S7501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</si>
  <si>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</si>
  <si>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</si>
  <si>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 xml:space="preserve">Другие вопросы в области национальной безопасности и правоохранительной деятельности
</t>
  </si>
  <si>
    <t>Подпрограмма «Профилактика терроризма и экстремизма на территории Поныровского района Курской области»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</si>
  <si>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Основное мероприятие "Осуществление мероприятий по профилактике терроризма и экстремизма в сферах межнациональных и межрелигиозных отношений, образования, культуры, физической культуры, спорта, в социальной, молодёжной и информационной политике, в сфере обеспечения общественного правопорядка"</t>
  </si>
  <si>
    <t>13 4</t>
  </si>
  <si>
    <t xml:space="preserve">Обеспечение проведения выборов и референдумов
</t>
  </si>
  <si>
    <t>Организация и проведение выборов и референдумов</t>
  </si>
  <si>
    <t>Подготовка и проведение выборов</t>
  </si>
  <si>
    <t>77 3</t>
  </si>
  <si>
    <t>С1441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</si>
  <si>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</si>
  <si>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</si>
  <si>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</si>
  <si>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</si>
  <si>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01 03 0100 00 0000 700</t>
  </si>
  <si>
    <t>01 03 0100 05 0000 710</t>
  </si>
  <si>
    <t>01 03 0100 00 0000 800</t>
  </si>
  <si>
    <t>01 03 0100 05 0000 810</t>
  </si>
  <si>
    <t>Условно утвержденные расходы</t>
  </si>
  <si>
    <t xml:space="preserve">
2 02 25098 05 0000 150
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</si>
  <si>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</si>
  <si>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</si>
  <si>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50980</t>
  </si>
  <si>
    <t>52132</t>
  </si>
  <si>
    <t>51723</t>
  </si>
  <si>
    <t>L750Ж</t>
  </si>
  <si>
    <t>L750И</t>
  </si>
  <si>
    <t>L750У</t>
  </si>
  <si>
    <t>L750Ф</t>
  </si>
  <si>
    <t>Реализация мероприятий по модернизации школьных систем образования (Муниципальное казенное общеобразовательное учреждение "Брусовская средняя общеобразовательная школа" Поныровского района Курской области)</t>
  </si>
  <si>
    <t>Реализация мероприятий по модернизации школьных систем образования (Муниципальное казенное общеобразовательное учреждение "Первомайская средняя общеобразовательная школа" Поныровского района Курской области)</t>
  </si>
  <si>
    <t>Реализация мероприятий по модернизации школьных систем образования (Муниципальное казенное общеобразовательное учреждение "Поныровская средняя общеобразовательная школа Поныровского района Курской области" рабочий поселок Поныри, улица Октябрьская, д.119в)</t>
  </si>
  <si>
    <t>Реализация мероприятий по модернизации школьных систем образования (Муниципальное казенное общеобразовательное учреждение "Поныровская средняя общеобразовательная школа Поныровского района Курской области" рабочий поселок Поныри, Веселая улица, 11)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</si>
  <si>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</si>
  <si>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</si>
  <si>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</si>
  <si>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</si>
  <si>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ЕВ</t>
  </si>
  <si>
    <t>Региональный проект "Патриотическое воспитание граждан Российской Федерации"</t>
  </si>
  <si>
    <t xml:space="preserve"> от 08 декабря 2022 года № 220</t>
  </si>
  <si>
    <t xml:space="preserve">                                                                                                     от 08 декабря 2022 года № 220</t>
  </si>
  <si>
    <t>от 08 декабря 2022 года № 220</t>
  </si>
  <si>
    <t xml:space="preserve">                                                                        от 08 декабря 2022 года № 220</t>
  </si>
  <si>
    <t xml:space="preserve">                                                                         от 08 декабря 2022 года № 220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</si>
  <si>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</si>
  <si>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</si>
  <si>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</si>
  <si>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</si>
  <si>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</si>
  <si>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</si>
  <si>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</si>
  <si>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</si>
  <si>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</si>
  <si>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</si>
  <si>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</si>
  <si>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</si>
  <si>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</si>
  <si>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</si>
  <si>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</si>
  <si>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включительно, за счет средств областного бюджета</t>
  </si>
  <si>
    <t>Содержание работников, осуществляющих отдельные государственные полномочия по назначению и выплате ежемесячной выплаты на ребенка в возрасте от трех до семи лет включительно</t>
  </si>
  <si>
    <t>12810</t>
  </si>
  <si>
    <t>Заработная плата и начисления на выплаты по оплате труда работников учреждений культуры муниципальных районов</t>
  </si>
  <si>
    <t>S2810</t>
  </si>
  <si>
    <t>Выплата заработной платы и начислений на выплаты по оплате труда работников учреждений культуры муниципальных районов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</si>
  <si>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</si>
  <si>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</si>
  <si>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</si>
  <si>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</si>
  <si>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</si>
  <si>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</si>
  <si>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 xml:space="preserve"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</si>
  <si>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</si>
  <si>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2 02 25172 05 0000 150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</si>
  <si>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</si>
  <si>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                                                          от 08 декабря 2022 года № 220 (в редакции</t>
  </si>
  <si>
    <t xml:space="preserve">                                                                       решения от __.02.23 №__)</t>
  </si>
  <si>
    <t xml:space="preserve"> решения от __.02.23 №__)</t>
  </si>
  <si>
    <t xml:space="preserve">                                                                                                                   решения от __.02.23 №__)</t>
  </si>
  <si>
    <t xml:space="preserve">                                                                                                                   от 08 декабря 2022 года № 220 (в редакции</t>
  </si>
  <si>
    <t xml:space="preserve"> от 08 декабря 2022 года № 220 (в редакции</t>
  </si>
  <si>
    <t xml:space="preserve">                                                                        решения от __.02.23 №__)</t>
  </si>
  <si>
    <t xml:space="preserve">                                                                        от 08 декабря 2022 года № 220 (в редакции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</si>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</sst>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р.&quot;_-;\-* #,##0.00&quot;р.&quot;_-;_-* &quot;-&quot;??&quot;р.&quot;_-;_-@_-"/>
  </numFmts>
  <fonts count="3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7" fillId="0" borderId="0">
      <alignment vertical="top" wrapText="1"/>
    </xf>
    <xf numFmtId="0" fontId="20" fillId="0" borderId="0"/>
    <xf numFmtId="0" fontId="21" fillId="0" borderId="0"/>
    <xf numFmtId="0" fontId="22" fillId="0" borderId="0"/>
    <xf numFmtId="0" fontId="24" fillId="0" borderId="0"/>
    <xf numFmtId="0" fontId="25" fillId="0" borderId="0"/>
    <xf numFmtId="44" fontId="26" fillId="0" borderId="0">
      <alignment vertical="top" wrapText="1"/>
    </xf>
    <xf numFmtId="0" fontId="24" fillId="0" borderId="0"/>
  </cellStyleXfs>
  <cellXfs count="770">
    <xf numFmtId="0" fontId="0" fillId="0" borderId="0" xfId="0"/>
    <xf numFmtId="0" fontId="8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9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9" fontId="9" fillId="7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wrapText="1"/>
    </xf>
    <xf numFmtId="49" fontId="9" fillId="7" borderId="8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9" fillId="0" borderId="7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1" xfId="0" applyFont="1" applyBorder="1"/>
    <xf numFmtId="0" fontId="12" fillId="3" borderId="1" xfId="0" applyFont="1" applyFill="1" applyBorder="1"/>
    <xf numFmtId="0" fontId="7" fillId="2" borderId="2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0" fillId="5" borderId="6" xfId="0" applyFill="1" applyBorder="1"/>
    <xf numFmtId="0" fontId="7" fillId="5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8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49" fontId="9" fillId="7" borderId="8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/>
    </xf>
    <xf numFmtId="49" fontId="9" fillId="6" borderId="8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/>
    </xf>
    <xf numFmtId="0" fontId="1" fillId="8" borderId="1" xfId="0" applyFont="1" applyFill="1" applyBorder="1" applyAlignment="1">
      <alignment horizontal="left" vertical="top" wrapText="1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8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horizontal="right" vertical="center"/>
    </xf>
    <xf numFmtId="49" fontId="9" fillId="8" borderId="8" xfId="0" applyNumberFormat="1" applyFont="1" applyFill="1" applyBorder="1" applyAlignment="1">
      <alignment horizontal="righ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top" wrapText="1"/>
    </xf>
    <xf numFmtId="49" fontId="9" fillId="8" borderId="6" xfId="0" applyNumberFormat="1" applyFont="1" applyFill="1" applyBorder="1" applyAlignment="1">
      <alignment horizontal="right" vertical="center" wrapText="1"/>
    </xf>
    <xf numFmtId="49" fontId="9" fillId="8" borderId="8" xfId="0" applyNumberFormat="1" applyFont="1" applyFill="1" applyBorder="1" applyAlignment="1">
      <alignment horizontal="right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8" xfId="0" applyNumberFormat="1" applyFont="1" applyFill="1" applyBorder="1" applyAlignment="1">
      <alignment horizontal="lef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top" wrapText="1"/>
    </xf>
    <xf numFmtId="49" fontId="9" fillId="8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3" fillId="0" borderId="1" xfId="0" applyFont="1" applyBorder="1"/>
    <xf numFmtId="0" fontId="11" fillId="0" borderId="1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1" fontId="9" fillId="0" borderId="6" xfId="0" applyNumberFormat="1" applyFont="1" applyBorder="1" applyAlignment="1">
      <alignment horizontal="center"/>
    </xf>
    <xf numFmtId="1" fontId="7" fillId="5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left" vertical="center"/>
    </xf>
    <xf numFmtId="49" fontId="9" fillId="8" borderId="8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top" wrapText="1"/>
    </xf>
    <xf numFmtId="49" fontId="23" fillId="3" borderId="2" xfId="0" applyNumberFormat="1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vertical="center"/>
    </xf>
    <xf numFmtId="49" fontId="23" fillId="3" borderId="8" xfId="0" applyNumberFormat="1" applyFont="1" applyFill="1" applyBorder="1" applyAlignment="1">
      <alignment vertical="center"/>
    </xf>
    <xf numFmtId="49" fontId="23" fillId="3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6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6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/>
    <xf numFmtId="3" fontId="7" fillId="3" borderId="3" xfId="0" applyNumberFormat="1" applyFont="1" applyFill="1" applyBorder="1"/>
    <xf numFmtId="3" fontId="9" fillId="0" borderId="3" xfId="0" applyNumberFormat="1" applyFont="1" applyBorder="1"/>
    <xf numFmtId="3" fontId="9" fillId="3" borderId="3" xfId="0" applyNumberFormat="1" applyFont="1" applyFill="1" applyBorder="1"/>
    <xf numFmtId="3" fontId="9" fillId="6" borderId="3" xfId="0" applyNumberFormat="1" applyFont="1" applyFill="1" applyBorder="1"/>
    <xf numFmtId="3" fontId="9" fillId="6" borderId="2" xfId="0" applyNumberFormat="1" applyFont="1" applyFill="1" applyBorder="1"/>
    <xf numFmtId="3" fontId="7" fillId="5" borderId="3" xfId="0" applyNumberFormat="1" applyFont="1" applyFill="1" applyBorder="1"/>
    <xf numFmtId="3" fontId="7" fillId="5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top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49" fontId="9" fillId="9" borderId="3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49" fontId="7" fillId="9" borderId="8" xfId="0" applyNumberFormat="1" applyFont="1" applyFill="1" applyBorder="1" applyAlignment="1">
      <alignment vertical="center"/>
    </xf>
    <xf numFmtId="49" fontId="7" fillId="9" borderId="3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horizontal="left" vertical="top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horizontal="right" vertical="center"/>
    </xf>
    <xf numFmtId="49" fontId="7" fillId="9" borderId="8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9" borderId="8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7" fillId="9" borderId="6" xfId="0" applyFont="1" applyFill="1" applyBorder="1"/>
    <xf numFmtId="49" fontId="7" fillId="9" borderId="12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/>
    </xf>
    <xf numFmtId="49" fontId="7" fillId="10" borderId="7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9" fillId="10" borderId="8" xfId="0" applyNumberFormat="1" applyFont="1" applyFill="1" applyBorder="1" applyAlignment="1">
      <alignment horizontal="right" vertical="center"/>
    </xf>
    <xf numFmtId="49" fontId="9" fillId="10" borderId="3" xfId="0" applyNumberFormat="1" applyFont="1" applyFill="1" applyBorder="1" applyAlignment="1">
      <alignment horizontal="left" vertical="center"/>
    </xf>
    <xf numFmtId="49" fontId="9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vertical="center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7" fillId="10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9" fillId="6" borderId="16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" fontId="0" fillId="6" borderId="0" xfId="0" applyNumberFormat="1" applyFill="1"/>
    <xf numFmtId="3" fontId="13" fillId="0" borderId="0" xfId="0" applyNumberFormat="1" applyFont="1"/>
    <xf numFmtId="3" fontId="1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vertical="center"/>
    </xf>
    <xf numFmtId="49" fontId="9" fillId="8" borderId="8" xfId="0" applyNumberFormat="1" applyFont="1" applyFill="1" applyBorder="1" applyAlignment="1">
      <alignment vertical="center"/>
    </xf>
    <xf numFmtId="49" fontId="9" fillId="8" borderId="3" xfId="0" applyNumberFormat="1" applyFont="1" applyFill="1" applyBorder="1" applyAlignment="1">
      <alignment vertical="center"/>
    </xf>
    <xf numFmtId="0" fontId="9" fillId="8" borderId="6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vertical="center" wrapText="1"/>
    </xf>
    <xf numFmtId="3" fontId="7" fillId="11" borderId="3" xfId="0" applyNumberFormat="1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4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0" fillId="0" borderId="0" xfId="0"/>
    <xf numFmtId="0" fontId="24" fillId="0" borderId="0" xfId="6" applyNumberFormat="1" applyFont="1" applyBorder="1" applyAlignment="1">
      <alignment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7" fillId="0" borderId="0" xfId="9" applyNumberFormat="1" applyFont="1" applyBorder="1" applyAlignment="1">
      <alignment horizontal="left" wrapText="1"/>
    </xf>
    <xf numFmtId="0" fontId="0" fillId="0" borderId="0" xfId="0"/>
    <xf numFmtId="0" fontId="9" fillId="0" borderId="2" xfId="0" applyFont="1" applyBorder="1" applyAlignment="1">
      <alignment horizontal="justify" vertical="top" wrapText="1"/>
    </xf>
    <xf numFmtId="0" fontId="0" fillId="0" borderId="0" xfId="0"/>
    <xf numFmtId="0" fontId="9" fillId="4" borderId="2" xfId="0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3" fontId="28" fillId="0" borderId="13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7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3" fontId="17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32" fillId="7" borderId="13" xfId="0" applyFont="1" applyFill="1" applyBorder="1" applyAlignment="1">
      <alignment vertical="top" wrapText="1"/>
    </xf>
    <xf numFmtId="0" fontId="30" fillId="7" borderId="13" xfId="0" applyFont="1" applyFill="1" applyBorder="1" applyAlignment="1">
      <alignment horizontal="center" vertical="top" wrapText="1"/>
    </xf>
    <xf numFmtId="49" fontId="32" fillId="7" borderId="13" xfId="0" applyNumberFormat="1" applyFont="1" applyFill="1" applyBorder="1" applyAlignment="1">
      <alignment vertical="top" wrapText="1"/>
    </xf>
    <xf numFmtId="49" fontId="28" fillId="7" borderId="13" xfId="0" applyNumberFormat="1" applyFont="1" applyFill="1" applyBorder="1" applyAlignment="1">
      <alignment vertical="top" wrapText="1"/>
    </xf>
    <xf numFmtId="49" fontId="30" fillId="7" borderId="13" xfId="0" applyNumberFormat="1" applyFont="1" applyFill="1" applyBorder="1" applyAlignment="1">
      <alignment vertical="top" wrapText="1"/>
    </xf>
    <xf numFmtId="0" fontId="12" fillId="7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6" borderId="11" xfId="0" applyFont="1" applyFill="1" applyBorder="1" applyAlignment="1">
      <alignment vertical="top" wrapText="1"/>
    </xf>
    <xf numFmtId="3" fontId="9" fillId="6" borderId="2" xfId="0" applyNumberFormat="1" applyFont="1" applyFill="1" applyBorder="1" applyAlignment="1">
      <alignment horizontal="center" vertical="center"/>
    </xf>
    <xf numFmtId="0" fontId="7" fillId="9" borderId="8" xfId="0" applyFont="1" applyFill="1" applyBorder="1"/>
    <xf numFmtId="0" fontId="7" fillId="9" borderId="3" xfId="0" applyFont="1" applyFill="1" applyBorder="1"/>
    <xf numFmtId="0" fontId="7" fillId="9" borderId="9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vertical="top" wrapText="1"/>
    </xf>
    <xf numFmtId="3" fontId="32" fillId="7" borderId="13" xfId="0" applyNumberFormat="1" applyFont="1" applyFill="1" applyBorder="1" applyAlignment="1">
      <alignment vertical="top" wrapText="1"/>
    </xf>
    <xf numFmtId="3" fontId="32" fillId="13" borderId="13" xfId="0" applyNumberFormat="1" applyFont="1" applyFill="1" applyBorder="1" applyAlignment="1">
      <alignment vertical="top" wrapText="1"/>
    </xf>
    <xf numFmtId="3" fontId="32" fillId="12" borderId="13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vertical="top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0" fillId="0" borderId="0" xfId="0"/>
    <xf numFmtId="0" fontId="11" fillId="4" borderId="2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0" fillId="9" borderId="1" xfId="0" applyFill="1" applyBorder="1"/>
    <xf numFmtId="3" fontId="9" fillId="9" borderId="1" xfId="0" applyNumberFormat="1" applyFont="1" applyFill="1" applyBorder="1" applyAlignment="1">
      <alignment horizontal="center" vertical="center"/>
    </xf>
    <xf numFmtId="3" fontId="0" fillId="9" borderId="1" xfId="0" applyNumberFormat="1" applyFill="1" applyBorder="1"/>
    <xf numFmtId="3" fontId="7" fillId="9" borderId="1" xfId="0" applyNumberFormat="1" applyFont="1" applyFill="1" applyBorder="1" applyAlignment="1">
      <alignment horizontal="center"/>
    </xf>
    <xf numFmtId="0" fontId="0" fillId="0" borderId="0" xfId="0"/>
    <xf numFmtId="0" fontId="24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4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3" fontId="8" fillId="6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top" wrapText="1"/>
    </xf>
    <xf numFmtId="0" fontId="11" fillId="4" borderId="0" xfId="0" applyFont="1" applyFill="1" applyBorder="1" applyAlignment="1">
      <alignment horizontal="left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7" fillId="0" borderId="21" xfId="9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2" fillId="13" borderId="13" xfId="0" applyFont="1" applyFill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2" fillId="12" borderId="13" xfId="0" applyFont="1" applyFill="1" applyBorder="1" applyAlignment="1">
      <alignment vertical="top" wrapText="1"/>
    </xf>
  </cellXfs>
  <cellStyles count="10">
    <cellStyle name="Normal" xfId="7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8" xr:uid="{00000000-0005-0000-0000-000005000000}"/>
    <cellStyle name="Обычный_Лист1" xfId="5" xr:uid="{00000000-0005-0000-0000-000007000000}"/>
    <cellStyle name="Обычный_прил5" xfId="6" xr:uid="{00000000-0005-0000-0000-000008000000}"/>
    <cellStyle name="Обычный_прил9" xfId="9" xr:uid="{00000000-0005-0000-0000-000009000000}"/>
    <cellStyle name="Стиль 1" xfId="1" xr:uid="{00000000-0005-0000-0000-00000A000000}"/>
  </cellStyles>
  <dxfs count="0"/>
  <tableStyles count="0" defaultTableStyle="TableStyleMedium2" defaultPivotStyle="PivotStyleLight16"/>
  <colors>
    <mruColors>
      <color rgb="FF66FFFF"/>
      <color rgb="FFCC99FF"/>
      <color rgb="FF6BE37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0"/>
  <sheetViews>
    <sheetView tabSelected="1" zoomScaleNormal="100" workbookViewId="0">
      <selection activeCell="D32" sqref="D32"/>
    </sheetView>
  </sheetViews>
  <sheetFormatPr defaultRowHeight="15" x14ac:dyDescent="0.25"/>
  <cols>
    <col min="1" max="1" width="7.7109375" customWidth="1"/>
    <col min="2" max="2" width="24" customWidth="1"/>
    <col min="3" max="3" width="62.5703125" customWidth="1"/>
    <col min="4" max="4" width="14.85546875" customWidth="1"/>
    <col min="5" max="6" width="14.7109375" style="647" customWidth="1"/>
  </cols>
  <sheetData>
    <row r="1" spans="2:6" x14ac:dyDescent="0.25">
      <c r="C1" s="699" t="s">
        <v>295</v>
      </c>
      <c r="D1" s="700"/>
      <c r="E1" s="649"/>
      <c r="F1" s="649"/>
    </row>
    <row r="2" spans="2:6" x14ac:dyDescent="0.25">
      <c r="C2" s="699" t="s">
        <v>296</v>
      </c>
      <c r="D2" s="700"/>
      <c r="E2" s="649"/>
      <c r="F2" s="649"/>
    </row>
    <row r="3" spans="2:6" x14ac:dyDescent="0.25">
      <c r="C3" s="699" t="s">
        <v>297</v>
      </c>
      <c r="D3" s="700"/>
      <c r="E3" s="649"/>
      <c r="F3" s="649"/>
    </row>
    <row r="4" spans="2:6" x14ac:dyDescent="0.25">
      <c r="C4" s="699" t="s">
        <v>298</v>
      </c>
      <c r="D4" s="700"/>
      <c r="E4" s="649"/>
      <c r="F4" s="649"/>
    </row>
    <row r="5" spans="2:6" x14ac:dyDescent="0.25">
      <c r="C5" s="699" t="s">
        <v>797</v>
      </c>
      <c r="D5" s="700"/>
      <c r="E5" s="649"/>
      <c r="F5" s="649"/>
    </row>
    <row r="6" spans="2:6" x14ac:dyDescent="0.25">
      <c r="C6" s="696" t="s">
        <v>798</v>
      </c>
      <c r="D6" s="697"/>
    </row>
    <row r="7" spans="2:6" x14ac:dyDescent="0.25">
      <c r="C7" s="696" t="s">
        <v>942</v>
      </c>
      <c r="D7" s="697"/>
    </row>
    <row r="8" spans="2:6" x14ac:dyDescent="0.25">
      <c r="C8" s="698" t="s">
        <v>943</v>
      </c>
      <c r="D8" s="698"/>
      <c r="E8" s="648"/>
      <c r="F8" s="648"/>
    </row>
    <row r="9" spans="2:6" x14ac:dyDescent="0.25">
      <c r="C9" s="348"/>
      <c r="D9" s="348"/>
      <c r="E9" s="648"/>
      <c r="F9" s="648"/>
    </row>
    <row r="10" spans="2:6" ht="18.75" x14ac:dyDescent="0.25">
      <c r="C10" s="355" t="s">
        <v>299</v>
      </c>
      <c r="E10" s="653"/>
    </row>
    <row r="11" spans="2:6" ht="18.75" x14ac:dyDescent="0.25">
      <c r="C11" s="355" t="s">
        <v>799</v>
      </c>
      <c r="E11" s="653"/>
    </row>
    <row r="12" spans="2:6" ht="18.75" x14ac:dyDescent="0.25">
      <c r="C12" s="355" t="s">
        <v>833</v>
      </c>
      <c r="E12" s="653"/>
    </row>
    <row r="13" spans="2:6" s="647" customFormat="1" ht="18.75" x14ac:dyDescent="0.25">
      <c r="C13" s="653"/>
      <c r="E13" s="653"/>
    </row>
    <row r="14" spans="2:6" x14ac:dyDescent="0.25">
      <c r="D14" s="4"/>
      <c r="F14" s="646" t="s">
        <v>482</v>
      </c>
    </row>
    <row r="15" spans="2:6" ht="53.25" customHeight="1" x14ac:dyDescent="0.25">
      <c r="B15" s="356" t="s">
        <v>300</v>
      </c>
      <c r="C15" s="12" t="s">
        <v>301</v>
      </c>
      <c r="D15" s="652" t="s">
        <v>834</v>
      </c>
      <c r="E15" s="652" t="s">
        <v>758</v>
      </c>
      <c r="F15" s="652" t="s">
        <v>803</v>
      </c>
    </row>
    <row r="16" spans="2:6" ht="31.5" x14ac:dyDescent="0.25">
      <c r="B16" s="514" t="s">
        <v>302</v>
      </c>
      <c r="C16" s="512" t="s">
        <v>303</v>
      </c>
      <c r="D16" s="513">
        <f>SUM(D23,D32+D17)</f>
        <v>14953190</v>
      </c>
      <c r="E16" s="513">
        <f t="shared" ref="E16:F16" si="0">SUM(E23,E32+E17)</f>
        <v>0</v>
      </c>
      <c r="F16" s="513">
        <f t="shared" si="0"/>
        <v>1109504</v>
      </c>
    </row>
    <row r="17" spans="2:6" s="662" customFormat="1" ht="31.5" x14ac:dyDescent="0.25">
      <c r="B17" s="192" t="s">
        <v>877</v>
      </c>
      <c r="C17" s="129" t="s">
        <v>878</v>
      </c>
      <c r="D17" s="497">
        <f>SUM(D18)</f>
        <v>1780000</v>
      </c>
      <c r="E17" s="497">
        <f t="shared" ref="E17:F17" si="1">SUM(E18)</f>
        <v>-1780000</v>
      </c>
      <c r="F17" s="497">
        <f t="shared" si="1"/>
        <v>0</v>
      </c>
    </row>
    <row r="18" spans="2:6" s="662" customFormat="1" ht="47.25" x14ac:dyDescent="0.25">
      <c r="B18" s="193" t="s">
        <v>879</v>
      </c>
      <c r="C18" s="45" t="s">
        <v>880</v>
      </c>
      <c r="D18" s="498">
        <f>SUM(D19+D21)</f>
        <v>1780000</v>
      </c>
      <c r="E18" s="498">
        <f t="shared" ref="E18:F18" si="2">SUM(E19+E21)</f>
        <v>-1780000</v>
      </c>
      <c r="F18" s="498">
        <f t="shared" si="2"/>
        <v>0</v>
      </c>
    </row>
    <row r="19" spans="2:6" s="662" customFormat="1" ht="47.25" x14ac:dyDescent="0.25">
      <c r="B19" s="196" t="s">
        <v>881</v>
      </c>
      <c r="C19" s="149" t="s">
        <v>911</v>
      </c>
      <c r="D19" s="500">
        <f>SUM(D20)</f>
        <v>1780000</v>
      </c>
      <c r="E19" s="500">
        <f t="shared" ref="E19:F19" si="3">SUM(E20)</f>
        <v>0</v>
      </c>
      <c r="F19" s="500">
        <f t="shared" si="3"/>
        <v>0</v>
      </c>
    </row>
    <row r="20" spans="2:6" s="662" customFormat="1" ht="47.25" x14ac:dyDescent="0.25">
      <c r="B20" s="194" t="s">
        <v>882</v>
      </c>
      <c r="C20" s="195" t="s">
        <v>912</v>
      </c>
      <c r="D20" s="499">
        <v>1780000</v>
      </c>
      <c r="E20" s="499"/>
      <c r="F20" s="499"/>
    </row>
    <row r="21" spans="2:6" s="662" customFormat="1" ht="47.25" x14ac:dyDescent="0.25">
      <c r="B21" s="196" t="s">
        <v>883</v>
      </c>
      <c r="C21" s="149" t="s">
        <v>913</v>
      </c>
      <c r="D21" s="500">
        <f>SUM(D22)</f>
        <v>0</v>
      </c>
      <c r="E21" s="500">
        <f>SUM(E22)</f>
        <v>-1780000</v>
      </c>
      <c r="F21" s="500">
        <f>SUM(F22)</f>
        <v>0</v>
      </c>
    </row>
    <row r="22" spans="2:6" s="662" customFormat="1" ht="47.25" x14ac:dyDescent="0.25">
      <c r="B22" s="194" t="s">
        <v>884</v>
      </c>
      <c r="C22" s="195" t="s">
        <v>914</v>
      </c>
      <c r="D22" s="499"/>
      <c r="E22" s="501">
        <v>-1780000</v>
      </c>
      <c r="F22" s="501"/>
    </row>
    <row r="23" spans="2:6" ht="31.5" x14ac:dyDescent="0.25">
      <c r="B23" s="192" t="s">
        <v>304</v>
      </c>
      <c r="C23" s="129" t="s">
        <v>305</v>
      </c>
      <c r="D23" s="497">
        <f>SUM(D24,D28)</f>
        <v>13173190</v>
      </c>
      <c r="E23" s="497">
        <f>SUM(E24,E28)</f>
        <v>1780000</v>
      </c>
      <c r="F23" s="497">
        <f>SUM(F24,F28)</f>
        <v>1109504</v>
      </c>
    </row>
    <row r="24" spans="2:6" ht="15.75" x14ac:dyDescent="0.25">
      <c r="B24" s="193" t="s">
        <v>306</v>
      </c>
      <c r="C24" s="45" t="s">
        <v>307</v>
      </c>
      <c r="D24" s="502">
        <f>SUM(D25)</f>
        <v>-641635454</v>
      </c>
      <c r="E24" s="502">
        <f t="shared" ref="E24:F26" si="4">SUM(E25)</f>
        <v>-423985540</v>
      </c>
      <c r="F24" s="502">
        <f t="shared" si="4"/>
        <v>-417607969</v>
      </c>
    </row>
    <row r="25" spans="2:6" ht="15.75" x14ac:dyDescent="0.25">
      <c r="B25" s="194" t="s">
        <v>308</v>
      </c>
      <c r="C25" s="195" t="s">
        <v>309</v>
      </c>
      <c r="D25" s="503">
        <f>SUM(D26)</f>
        <v>-641635454</v>
      </c>
      <c r="E25" s="503">
        <f t="shared" si="4"/>
        <v>-423985540</v>
      </c>
      <c r="F25" s="503">
        <f t="shared" si="4"/>
        <v>-417607969</v>
      </c>
    </row>
    <row r="26" spans="2:6" ht="15.75" x14ac:dyDescent="0.25">
      <c r="B26" s="194" t="s">
        <v>310</v>
      </c>
      <c r="C26" s="195" t="s">
        <v>311</v>
      </c>
      <c r="D26" s="503">
        <f>SUM(D27)</f>
        <v>-641635454</v>
      </c>
      <c r="E26" s="503">
        <f t="shared" si="4"/>
        <v>-423985540</v>
      </c>
      <c r="F26" s="503">
        <f t="shared" si="4"/>
        <v>-417607969</v>
      </c>
    </row>
    <row r="27" spans="2:6" ht="31.5" x14ac:dyDescent="0.25">
      <c r="B27" s="194" t="s">
        <v>312</v>
      </c>
      <c r="C27" s="195" t="s">
        <v>313</v>
      </c>
      <c r="D27" s="499">
        <v>-641635454</v>
      </c>
      <c r="E27" s="499">
        <v>-423985540</v>
      </c>
      <c r="F27" s="499">
        <v>-417607969</v>
      </c>
    </row>
    <row r="28" spans="2:6" ht="15.75" x14ac:dyDescent="0.25">
      <c r="B28" s="193" t="s">
        <v>314</v>
      </c>
      <c r="C28" s="45" t="s">
        <v>315</v>
      </c>
      <c r="D28" s="502">
        <f>SUM(D29)</f>
        <v>654808644</v>
      </c>
      <c r="E28" s="502">
        <f t="shared" ref="E28:F30" si="5">SUM(E29)</f>
        <v>425765540</v>
      </c>
      <c r="F28" s="502">
        <f t="shared" si="5"/>
        <v>418717473</v>
      </c>
    </row>
    <row r="29" spans="2:6" ht="15.75" x14ac:dyDescent="0.25">
      <c r="B29" s="194" t="s">
        <v>316</v>
      </c>
      <c r="C29" s="195" t="s">
        <v>317</v>
      </c>
      <c r="D29" s="504">
        <f>SUM(D30)</f>
        <v>654808644</v>
      </c>
      <c r="E29" s="504">
        <f t="shared" si="5"/>
        <v>425765540</v>
      </c>
      <c r="F29" s="504">
        <f t="shared" si="5"/>
        <v>418717473</v>
      </c>
    </row>
    <row r="30" spans="2:6" ht="15.75" x14ac:dyDescent="0.25">
      <c r="B30" s="194" t="s">
        <v>318</v>
      </c>
      <c r="C30" s="195" t="s">
        <v>319</v>
      </c>
      <c r="D30" s="504">
        <f>SUM(D31)</f>
        <v>654808644</v>
      </c>
      <c r="E30" s="504">
        <f t="shared" si="5"/>
        <v>425765540</v>
      </c>
      <c r="F30" s="504">
        <f t="shared" si="5"/>
        <v>418717473</v>
      </c>
    </row>
    <row r="31" spans="2:6" ht="31.5" x14ac:dyDescent="0.25">
      <c r="B31" s="194" t="s">
        <v>320</v>
      </c>
      <c r="C31" s="197" t="s">
        <v>321</v>
      </c>
      <c r="D31" s="499">
        <v>654808644</v>
      </c>
      <c r="E31" s="499">
        <v>425765540</v>
      </c>
      <c r="F31" s="499">
        <v>418717473</v>
      </c>
    </row>
    <row r="32" spans="2:6" ht="31.5" x14ac:dyDescent="0.25">
      <c r="B32" s="192" t="s">
        <v>322</v>
      </c>
      <c r="C32" s="129" t="s">
        <v>323</v>
      </c>
      <c r="D32" s="497">
        <f>SUM(D33)</f>
        <v>0</v>
      </c>
      <c r="E32" s="497">
        <f>SUM(E33)</f>
        <v>0</v>
      </c>
      <c r="F32" s="497">
        <f>SUM(F33)</f>
        <v>0</v>
      </c>
    </row>
    <row r="33" spans="2:6" ht="31.5" x14ac:dyDescent="0.25">
      <c r="B33" s="198" t="s">
        <v>324</v>
      </c>
      <c r="C33" s="199" t="s">
        <v>325</v>
      </c>
      <c r="D33" s="498">
        <f>SUM(D34,D37)</f>
        <v>0</v>
      </c>
      <c r="E33" s="498">
        <f>SUM(E34,E37)</f>
        <v>0</v>
      </c>
      <c r="F33" s="498">
        <f>SUM(F34,F37)</f>
        <v>0</v>
      </c>
    </row>
    <row r="34" spans="2:6" ht="31.5" x14ac:dyDescent="0.25">
      <c r="B34" s="196" t="s">
        <v>326</v>
      </c>
      <c r="C34" s="149" t="s">
        <v>327</v>
      </c>
      <c r="D34" s="500">
        <f t="shared" ref="D34:F35" si="6">SUM(D35)</f>
        <v>500000</v>
      </c>
      <c r="E34" s="500">
        <f t="shared" si="6"/>
        <v>500000</v>
      </c>
      <c r="F34" s="500">
        <f t="shared" si="6"/>
        <v>500000</v>
      </c>
    </row>
    <row r="35" spans="2:6" ht="45.75" customHeight="1" x14ac:dyDescent="0.25">
      <c r="B35" s="194" t="s">
        <v>328</v>
      </c>
      <c r="C35" s="195" t="s">
        <v>329</v>
      </c>
      <c r="D35" s="503">
        <f t="shared" si="6"/>
        <v>500000</v>
      </c>
      <c r="E35" s="503">
        <f t="shared" si="6"/>
        <v>500000</v>
      </c>
      <c r="F35" s="503">
        <f t="shared" si="6"/>
        <v>500000</v>
      </c>
    </row>
    <row r="36" spans="2:6" ht="63" x14ac:dyDescent="0.25">
      <c r="B36" s="194" t="s">
        <v>330</v>
      </c>
      <c r="C36" s="195" t="s">
        <v>331</v>
      </c>
      <c r="D36" s="501">
        <v>500000</v>
      </c>
      <c r="E36" s="501">
        <v>500000</v>
      </c>
      <c r="F36" s="501">
        <v>500000</v>
      </c>
    </row>
    <row r="37" spans="2:6" ht="31.5" x14ac:dyDescent="0.25">
      <c r="B37" s="196" t="s">
        <v>332</v>
      </c>
      <c r="C37" s="149" t="s">
        <v>333</v>
      </c>
      <c r="D37" s="500">
        <f t="shared" ref="D37:F38" si="7">SUM(D38)</f>
        <v>-500000</v>
      </c>
      <c r="E37" s="500">
        <f t="shared" si="7"/>
        <v>-500000</v>
      </c>
      <c r="F37" s="500">
        <f t="shared" si="7"/>
        <v>-500000</v>
      </c>
    </row>
    <row r="38" spans="2:6" ht="47.25" x14ac:dyDescent="0.25">
      <c r="B38" s="194" t="s">
        <v>334</v>
      </c>
      <c r="C38" s="195" t="s">
        <v>335</v>
      </c>
      <c r="D38" s="503">
        <f t="shared" si="7"/>
        <v>-500000</v>
      </c>
      <c r="E38" s="503">
        <f t="shared" si="7"/>
        <v>-500000</v>
      </c>
      <c r="F38" s="503">
        <f t="shared" si="7"/>
        <v>-500000</v>
      </c>
    </row>
    <row r="39" spans="2:6" ht="47.25" x14ac:dyDescent="0.25">
      <c r="B39" s="194" t="s">
        <v>336</v>
      </c>
      <c r="C39" s="195" t="s">
        <v>337</v>
      </c>
      <c r="D39" s="501">
        <v>-500000</v>
      </c>
      <c r="E39" s="501">
        <v>-500000</v>
      </c>
      <c r="F39" s="501">
        <v>-500000</v>
      </c>
    </row>
    <row r="40" spans="2:6" ht="31.5" x14ac:dyDescent="0.25">
      <c r="B40" s="200"/>
      <c r="C40" s="201" t="s">
        <v>338</v>
      </c>
      <c r="D40" s="505">
        <f>SUM(D16)</f>
        <v>14953190</v>
      </c>
      <c r="E40" s="505">
        <f>SUM(E16)</f>
        <v>0</v>
      </c>
      <c r="F40" s="505">
        <f>SUM(F16)</f>
        <v>1109504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25"/>
  <sheetViews>
    <sheetView zoomScaleNormal="100" workbookViewId="0">
      <selection activeCell="E17" sqref="E17"/>
    </sheetView>
  </sheetViews>
  <sheetFormatPr defaultRowHeight="15" x14ac:dyDescent="0.25"/>
  <cols>
    <col min="2" max="2" width="7.140625" customWidth="1"/>
    <col min="3" max="3" width="61.5703125" customWidth="1"/>
    <col min="4" max="4" width="14.5703125" customWidth="1"/>
    <col min="5" max="5" width="13" customWidth="1"/>
    <col min="6" max="6" width="14.7109375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6" x14ac:dyDescent="0.25">
      <c r="C1" s="714" t="s">
        <v>841</v>
      </c>
      <c r="D1" s="716"/>
    </row>
    <row r="2" spans="2:6" x14ac:dyDescent="0.25">
      <c r="C2" s="714" t="s">
        <v>343</v>
      </c>
      <c r="D2" s="716"/>
    </row>
    <row r="3" spans="2:6" x14ac:dyDescent="0.25">
      <c r="C3" s="714" t="s">
        <v>344</v>
      </c>
      <c r="D3" s="716"/>
    </row>
    <row r="4" spans="2:6" x14ac:dyDescent="0.25">
      <c r="C4" s="714" t="s">
        <v>345</v>
      </c>
      <c r="D4" s="716"/>
    </row>
    <row r="5" spans="2:6" x14ac:dyDescent="0.25">
      <c r="C5" s="714" t="s">
        <v>826</v>
      </c>
      <c r="D5" s="716"/>
    </row>
    <row r="6" spans="2:6" x14ac:dyDescent="0.25">
      <c r="C6" s="714" t="s">
        <v>827</v>
      </c>
      <c r="D6" s="716"/>
    </row>
    <row r="7" spans="2:6" x14ac:dyDescent="0.25">
      <c r="C7" s="698" t="s">
        <v>909</v>
      </c>
      <c r="D7" s="750"/>
    </row>
    <row r="8" spans="2:6" x14ac:dyDescent="0.25">
      <c r="C8" s="348"/>
      <c r="D8" s="125"/>
    </row>
    <row r="9" spans="2:6" x14ac:dyDescent="0.25">
      <c r="C9" s="751"/>
      <c r="D9" s="751"/>
    </row>
    <row r="10" spans="2:6" ht="15.75" x14ac:dyDescent="0.25">
      <c r="C10" s="752" t="s">
        <v>541</v>
      </c>
      <c r="D10" s="752"/>
    </row>
    <row r="11" spans="2:6" ht="15.75" x14ac:dyDescent="0.25">
      <c r="C11" s="349" t="s">
        <v>542</v>
      </c>
      <c r="D11" s="369"/>
    </row>
    <row r="12" spans="2:6" ht="15.75" x14ac:dyDescent="0.25">
      <c r="C12" s="702" t="s">
        <v>838</v>
      </c>
      <c r="D12" s="702"/>
    </row>
    <row r="13" spans="2:6" x14ac:dyDescent="0.25">
      <c r="C13" s="363"/>
      <c r="D13" s="363"/>
    </row>
    <row r="14" spans="2:6" x14ac:dyDescent="0.25">
      <c r="C14" s="751"/>
      <c r="D14" s="751"/>
    </row>
    <row r="15" spans="2:6" x14ac:dyDescent="0.25">
      <c r="D15" s="202"/>
      <c r="F15" s="202" t="s">
        <v>482</v>
      </c>
    </row>
    <row r="16" spans="2:6" ht="31.5" x14ac:dyDescent="0.25">
      <c r="B16" s="338" t="s">
        <v>346</v>
      </c>
      <c r="C16" s="338" t="s">
        <v>347</v>
      </c>
      <c r="D16" s="10" t="s">
        <v>835</v>
      </c>
      <c r="E16" s="10" t="s">
        <v>759</v>
      </c>
      <c r="F16" s="10" t="s">
        <v>804</v>
      </c>
    </row>
    <row r="17" spans="2:6" ht="15.75" x14ac:dyDescent="0.25">
      <c r="B17" s="338">
        <v>1</v>
      </c>
      <c r="C17" s="357" t="s">
        <v>543</v>
      </c>
      <c r="D17" s="370">
        <v>2292188</v>
      </c>
      <c r="E17" s="370">
        <v>1994203</v>
      </c>
      <c r="F17" s="370">
        <v>1833749</v>
      </c>
    </row>
    <row r="18" spans="2:6" ht="15.75" x14ac:dyDescent="0.25">
      <c r="B18" s="338">
        <v>2</v>
      </c>
      <c r="C18" s="195" t="s">
        <v>348</v>
      </c>
      <c r="D18" s="370">
        <v>495483</v>
      </c>
      <c r="E18" s="370">
        <v>431071</v>
      </c>
      <c r="F18" s="370">
        <v>396387</v>
      </c>
    </row>
    <row r="19" spans="2:6" ht="15.75" x14ac:dyDescent="0.25">
      <c r="B19" s="338">
        <v>3</v>
      </c>
      <c r="C19" s="195" t="s">
        <v>349</v>
      </c>
      <c r="D19" s="370">
        <v>1161692</v>
      </c>
      <c r="E19" s="370">
        <v>1010672</v>
      </c>
      <c r="F19" s="370">
        <v>929354</v>
      </c>
    </row>
    <row r="20" spans="2:6" ht="15.75" x14ac:dyDescent="0.25">
      <c r="B20" s="338">
        <v>4</v>
      </c>
      <c r="C20" s="195" t="s">
        <v>350</v>
      </c>
      <c r="D20" s="370">
        <v>497001</v>
      </c>
      <c r="E20" s="370">
        <v>432391</v>
      </c>
      <c r="F20" s="370">
        <v>397601</v>
      </c>
    </row>
    <row r="21" spans="2:6" ht="15.75" x14ac:dyDescent="0.25">
      <c r="B21" s="338">
        <v>5</v>
      </c>
      <c r="C21" s="195" t="s">
        <v>351</v>
      </c>
      <c r="D21" s="370">
        <v>587296</v>
      </c>
      <c r="E21" s="370">
        <v>510947</v>
      </c>
      <c r="F21" s="370">
        <v>469837</v>
      </c>
    </row>
    <row r="22" spans="2:6" ht="15.75" x14ac:dyDescent="0.25">
      <c r="B22" s="338">
        <v>6</v>
      </c>
      <c r="C22" s="195" t="s">
        <v>352</v>
      </c>
      <c r="D22" s="370">
        <v>463616</v>
      </c>
      <c r="E22" s="370">
        <v>403345</v>
      </c>
      <c r="F22" s="370">
        <v>370892</v>
      </c>
    </row>
    <row r="23" spans="2:6" ht="15.75" x14ac:dyDescent="0.25">
      <c r="B23" s="338">
        <v>7</v>
      </c>
      <c r="C23" s="195" t="s">
        <v>353</v>
      </c>
      <c r="D23" s="370">
        <v>637375</v>
      </c>
      <c r="E23" s="370">
        <v>554517</v>
      </c>
      <c r="F23" s="370">
        <v>509900</v>
      </c>
    </row>
    <row r="24" spans="2:6" ht="15.75" x14ac:dyDescent="0.25">
      <c r="B24" s="338">
        <v>8</v>
      </c>
      <c r="C24" s="195" t="s">
        <v>354</v>
      </c>
      <c r="D24" s="370">
        <v>464373</v>
      </c>
      <c r="E24" s="370">
        <v>404005</v>
      </c>
      <c r="F24" s="370">
        <v>371499</v>
      </c>
    </row>
    <row r="25" spans="2:6" ht="15.75" x14ac:dyDescent="0.25">
      <c r="B25" s="203"/>
      <c r="C25" s="201" t="s">
        <v>355</v>
      </c>
      <c r="D25" s="371">
        <f>SUM(D17:D24)</f>
        <v>6599024</v>
      </c>
      <c r="E25" s="371">
        <f t="shared" ref="E25:F25" si="0">SUM(E17:E24)</f>
        <v>5741151</v>
      </c>
      <c r="F25" s="371">
        <f t="shared" si="0"/>
        <v>5279219</v>
      </c>
    </row>
  </sheetData>
  <mergeCells count="11">
    <mergeCell ref="C7:D7"/>
    <mergeCell ref="C9:D9"/>
    <mergeCell ref="C10:D10"/>
    <mergeCell ref="C12:D12"/>
    <mergeCell ref="C14:D14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topLeftCell="A10"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61" t="s">
        <v>840</v>
      </c>
      <c r="D1" s="362"/>
    </row>
    <row r="2" spans="1:10" x14ac:dyDescent="0.25">
      <c r="C2" s="361" t="s">
        <v>343</v>
      </c>
      <c r="D2" s="362"/>
    </row>
    <row r="3" spans="1:10" x14ac:dyDescent="0.25">
      <c r="C3" s="361" t="s">
        <v>344</v>
      </c>
      <c r="D3" s="362"/>
    </row>
    <row r="4" spans="1:10" x14ac:dyDescent="0.25">
      <c r="C4" s="361" t="s">
        <v>345</v>
      </c>
      <c r="D4" s="362"/>
    </row>
    <row r="5" spans="1:10" x14ac:dyDescent="0.25">
      <c r="C5" s="361" t="s">
        <v>800</v>
      </c>
      <c r="D5" s="362"/>
    </row>
    <row r="6" spans="1:10" x14ac:dyDescent="0.25">
      <c r="C6" s="714" t="s">
        <v>828</v>
      </c>
      <c r="D6" s="714"/>
      <c r="E6" s="714"/>
      <c r="F6" s="714"/>
      <c r="G6" s="714"/>
      <c r="H6" s="714"/>
      <c r="I6" s="714"/>
      <c r="J6" s="714"/>
    </row>
    <row r="7" spans="1:10" x14ac:dyDescent="0.25">
      <c r="C7" s="698" t="s">
        <v>909</v>
      </c>
      <c r="D7" s="698"/>
      <c r="E7" s="698"/>
      <c r="F7" s="698"/>
      <c r="G7" s="698"/>
      <c r="H7" s="698"/>
      <c r="I7" s="698"/>
      <c r="J7" s="698"/>
    </row>
    <row r="8" spans="1:10" x14ac:dyDescent="0.25">
      <c r="C8" s="698"/>
      <c r="D8" s="698"/>
      <c r="E8" s="698"/>
      <c r="F8" s="698"/>
      <c r="G8" s="698"/>
      <c r="H8" s="698"/>
      <c r="I8" s="698"/>
      <c r="J8" s="698"/>
    </row>
    <row r="9" spans="1:10" x14ac:dyDescent="0.25">
      <c r="C9" s="363"/>
      <c r="D9" s="363"/>
      <c r="E9" s="363"/>
      <c r="F9" s="363"/>
      <c r="G9" s="363"/>
      <c r="H9" s="363"/>
      <c r="I9" s="363"/>
      <c r="J9" s="363"/>
    </row>
    <row r="10" spans="1:10" ht="15.75" x14ac:dyDescent="0.25">
      <c r="A10" s="702" t="s">
        <v>483</v>
      </c>
      <c r="B10" s="702"/>
      <c r="C10" s="702"/>
      <c r="D10" s="702"/>
      <c r="E10" s="702"/>
      <c r="F10" s="702"/>
      <c r="G10" s="702"/>
      <c r="H10" s="702"/>
      <c r="I10" s="702"/>
      <c r="J10" s="702"/>
    </row>
    <row r="11" spans="1:10" ht="15.75" x14ac:dyDescent="0.25">
      <c r="A11" s="758" t="s">
        <v>484</v>
      </c>
      <c r="B11" s="758"/>
      <c r="C11" s="758"/>
      <c r="D11" s="758"/>
      <c r="E11" s="758"/>
      <c r="F11" s="758"/>
      <c r="G11" s="758"/>
      <c r="H11" s="758"/>
      <c r="I11" s="758"/>
      <c r="J11" s="758"/>
    </row>
    <row r="12" spans="1:10" ht="15.75" x14ac:dyDescent="0.25">
      <c r="C12" s="759" t="s">
        <v>829</v>
      </c>
      <c r="D12" s="759"/>
    </row>
    <row r="13" spans="1:10" x14ac:dyDescent="0.25">
      <c r="C13" s="363"/>
      <c r="D13" s="363"/>
    </row>
    <row r="14" spans="1:10" ht="18.75" customHeight="1" x14ac:dyDescent="0.25">
      <c r="C14" s="363"/>
      <c r="D14" s="349"/>
    </row>
    <row r="15" spans="1:10" ht="130.5" customHeight="1" x14ac:dyDescent="0.25">
      <c r="C15" s="753" t="s">
        <v>579</v>
      </c>
      <c r="D15" s="753"/>
      <c r="E15" s="753"/>
      <c r="F15" s="753"/>
      <c r="G15" s="387"/>
      <c r="H15" s="387"/>
      <c r="I15" s="387"/>
    </row>
    <row r="16" spans="1:10" ht="18.75" customHeight="1" x14ac:dyDescent="0.25">
      <c r="C16" s="387"/>
      <c r="D16" s="387"/>
      <c r="E16" s="387"/>
      <c r="F16" s="387"/>
      <c r="G16" s="387"/>
      <c r="H16" s="387"/>
      <c r="I16" s="387"/>
      <c r="J16" s="349" t="s">
        <v>610</v>
      </c>
    </row>
    <row r="17" spans="2:10" ht="15.75" x14ac:dyDescent="0.25">
      <c r="C17" s="336"/>
      <c r="D17" s="349"/>
    </row>
    <row r="18" spans="2:10" x14ac:dyDescent="0.25">
      <c r="D18" s="202"/>
      <c r="G18" s="202"/>
      <c r="H18" s="202"/>
      <c r="I18" s="202"/>
      <c r="J18" s="202" t="s">
        <v>482</v>
      </c>
    </row>
    <row r="19" spans="2:10" x14ac:dyDescent="0.25">
      <c r="B19" s="721" t="s">
        <v>346</v>
      </c>
      <c r="C19" s="721" t="s">
        <v>347</v>
      </c>
      <c r="D19" s="721" t="s">
        <v>5</v>
      </c>
      <c r="E19" s="754" t="s">
        <v>485</v>
      </c>
      <c r="F19" s="755"/>
      <c r="G19" s="755"/>
      <c r="H19" s="755"/>
      <c r="I19" s="755"/>
      <c r="J19" s="756"/>
    </row>
    <row r="20" spans="2:10" ht="48" customHeight="1" x14ac:dyDescent="0.25">
      <c r="B20" s="722"/>
      <c r="C20" s="722"/>
      <c r="D20" s="722"/>
      <c r="E20" s="757" t="s">
        <v>486</v>
      </c>
      <c r="F20" s="757" t="s">
        <v>487</v>
      </c>
      <c r="G20" s="737" t="s">
        <v>494</v>
      </c>
      <c r="H20" s="738"/>
      <c r="I20" s="739"/>
      <c r="J20" s="757" t="s">
        <v>488</v>
      </c>
    </row>
    <row r="21" spans="2:10" ht="38.25" customHeight="1" x14ac:dyDescent="0.25">
      <c r="B21" s="723"/>
      <c r="C21" s="723"/>
      <c r="D21" s="723"/>
      <c r="E21" s="757"/>
      <c r="F21" s="757"/>
      <c r="G21" s="339" t="s">
        <v>495</v>
      </c>
      <c r="H21" s="364" t="s">
        <v>496</v>
      </c>
      <c r="I21" s="340" t="s">
        <v>497</v>
      </c>
      <c r="J21" s="757"/>
    </row>
    <row r="22" spans="2:10" ht="18" customHeight="1" x14ac:dyDescent="0.25">
      <c r="B22" s="338">
        <v>1</v>
      </c>
      <c r="C22" s="195" t="s">
        <v>348</v>
      </c>
      <c r="D22" s="370">
        <f>SUM(E22+F22+J22)</f>
        <v>45883</v>
      </c>
      <c r="E22" s="397">
        <v>5883</v>
      </c>
      <c r="F22" s="275"/>
      <c r="G22" s="275"/>
      <c r="H22" s="275"/>
      <c r="I22" s="275"/>
      <c r="J22" s="397">
        <v>40000</v>
      </c>
    </row>
    <row r="23" spans="2:10" ht="15.75" x14ac:dyDescent="0.25">
      <c r="B23" s="338">
        <v>2</v>
      </c>
      <c r="C23" s="195" t="s">
        <v>349</v>
      </c>
      <c r="D23" s="399">
        <f t="shared" ref="D23:D28" si="0">SUM(E23+F23+J23)</f>
        <v>53793</v>
      </c>
      <c r="E23" s="397">
        <v>13793</v>
      </c>
      <c r="F23" s="275"/>
      <c r="G23" s="275"/>
      <c r="H23" s="275"/>
      <c r="I23" s="275"/>
      <c r="J23" s="397">
        <v>40000</v>
      </c>
    </row>
    <row r="24" spans="2:10" ht="15.75" x14ac:dyDescent="0.25">
      <c r="B24" s="338">
        <v>3</v>
      </c>
      <c r="C24" s="195" t="s">
        <v>350</v>
      </c>
      <c r="D24" s="399">
        <f t="shared" si="0"/>
        <v>45901</v>
      </c>
      <c r="E24" s="397">
        <v>5901</v>
      </c>
      <c r="F24" s="275"/>
      <c r="G24" s="275"/>
      <c r="H24" s="275"/>
      <c r="I24" s="275"/>
      <c r="J24" s="397">
        <v>40000</v>
      </c>
    </row>
    <row r="25" spans="2:10" ht="15.75" x14ac:dyDescent="0.25">
      <c r="B25" s="338">
        <v>4</v>
      </c>
      <c r="C25" s="195" t="s">
        <v>351</v>
      </c>
      <c r="D25" s="399">
        <f t="shared" si="0"/>
        <v>46973</v>
      </c>
      <c r="E25" s="397">
        <v>6973</v>
      </c>
      <c r="F25" s="275"/>
      <c r="G25" s="275"/>
      <c r="H25" s="275"/>
      <c r="I25" s="275"/>
      <c r="J25" s="397">
        <v>40000</v>
      </c>
    </row>
    <row r="26" spans="2:10" ht="15.75" x14ac:dyDescent="0.25">
      <c r="B26" s="338">
        <v>5</v>
      </c>
      <c r="C26" s="195" t="s">
        <v>352</v>
      </c>
      <c r="D26" s="399">
        <f t="shared" si="0"/>
        <v>45504</v>
      </c>
      <c r="E26" s="397">
        <v>5504</v>
      </c>
      <c r="F26" s="275"/>
      <c r="G26" s="275"/>
      <c r="H26" s="275"/>
      <c r="I26" s="275"/>
      <c r="J26" s="397">
        <v>40000</v>
      </c>
    </row>
    <row r="27" spans="2:10" ht="15.75" x14ac:dyDescent="0.25">
      <c r="B27" s="338">
        <v>6</v>
      </c>
      <c r="C27" s="195" t="s">
        <v>353</v>
      </c>
      <c r="D27" s="399">
        <f t="shared" si="0"/>
        <v>47568</v>
      </c>
      <c r="E27" s="397">
        <v>7568</v>
      </c>
      <c r="F27" s="275"/>
      <c r="G27" s="275"/>
      <c r="H27" s="275"/>
      <c r="I27" s="275"/>
      <c r="J27" s="397">
        <v>40000</v>
      </c>
    </row>
    <row r="28" spans="2:10" ht="15.75" x14ac:dyDescent="0.25">
      <c r="B28" s="338">
        <v>7</v>
      </c>
      <c r="C28" s="195" t="s">
        <v>354</v>
      </c>
      <c r="D28" s="399">
        <f t="shared" si="0"/>
        <v>45514</v>
      </c>
      <c r="E28" s="397">
        <v>5514</v>
      </c>
      <c r="F28" s="275"/>
      <c r="G28" s="275"/>
      <c r="H28" s="275"/>
      <c r="I28" s="275"/>
      <c r="J28" s="397">
        <v>40000</v>
      </c>
    </row>
    <row r="29" spans="2:10" ht="15.75" x14ac:dyDescent="0.25">
      <c r="B29" s="203"/>
      <c r="C29" s="201" t="s">
        <v>355</v>
      </c>
      <c r="D29" s="371">
        <f t="shared" ref="D29:J29" si="1">SUM(D22:D28)</f>
        <v>331136</v>
      </c>
      <c r="E29" s="371">
        <f t="shared" si="1"/>
        <v>51136</v>
      </c>
      <c r="F29" s="371">
        <f t="shared" si="1"/>
        <v>0</v>
      </c>
      <c r="G29" s="371">
        <f t="shared" si="1"/>
        <v>0</v>
      </c>
      <c r="H29" s="371">
        <f t="shared" si="1"/>
        <v>0</v>
      </c>
      <c r="I29" s="371">
        <f t="shared" si="1"/>
        <v>0</v>
      </c>
      <c r="J29" s="371">
        <f t="shared" si="1"/>
        <v>280000</v>
      </c>
    </row>
  </sheetData>
  <mergeCells count="15">
    <mergeCell ref="C6:J6"/>
    <mergeCell ref="C7:J7"/>
    <mergeCell ref="C8:J8"/>
    <mergeCell ref="A11:J11"/>
    <mergeCell ref="C12:D12"/>
    <mergeCell ref="A10:J10"/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topLeftCell="A10"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61" t="s">
        <v>840</v>
      </c>
      <c r="D1" s="362"/>
    </row>
    <row r="2" spans="1:10" x14ac:dyDescent="0.25">
      <c r="C2" s="361" t="s">
        <v>343</v>
      </c>
      <c r="D2" s="362"/>
    </row>
    <row r="3" spans="1:10" x14ac:dyDescent="0.25">
      <c r="C3" s="361" t="s">
        <v>344</v>
      </c>
      <c r="D3" s="362"/>
    </row>
    <row r="4" spans="1:10" x14ac:dyDescent="0.25">
      <c r="C4" s="361" t="s">
        <v>345</v>
      </c>
      <c r="D4" s="362"/>
    </row>
    <row r="5" spans="1:10" x14ac:dyDescent="0.25">
      <c r="C5" s="361" t="s">
        <v>800</v>
      </c>
      <c r="D5" s="362"/>
    </row>
    <row r="6" spans="1:10" x14ac:dyDescent="0.25">
      <c r="C6" s="348" t="s">
        <v>828</v>
      </c>
      <c r="D6" s="362"/>
    </row>
    <row r="7" spans="1:10" x14ac:dyDescent="0.25">
      <c r="C7" s="698" t="s">
        <v>909</v>
      </c>
      <c r="D7" s="698"/>
      <c r="E7" s="698"/>
      <c r="F7" s="698"/>
      <c r="G7" s="698"/>
      <c r="H7" s="698"/>
      <c r="I7" s="698"/>
      <c r="J7" s="698"/>
    </row>
    <row r="8" spans="1:10" x14ac:dyDescent="0.25">
      <c r="C8" s="698"/>
      <c r="D8" s="698"/>
      <c r="E8" s="698"/>
      <c r="F8" s="698"/>
      <c r="G8" s="698"/>
      <c r="H8" s="698"/>
      <c r="I8" s="698"/>
      <c r="J8" s="698"/>
    </row>
    <row r="9" spans="1:10" x14ac:dyDescent="0.25">
      <c r="C9" s="363"/>
      <c r="D9" s="363"/>
    </row>
    <row r="10" spans="1:10" ht="15.75" x14ac:dyDescent="0.25">
      <c r="C10" s="703" t="s">
        <v>483</v>
      </c>
      <c r="D10" s="703"/>
      <c r="E10" s="703"/>
      <c r="F10" s="703"/>
      <c r="G10" s="703"/>
      <c r="H10" s="703"/>
    </row>
    <row r="11" spans="1:10" ht="15.75" x14ac:dyDescent="0.25">
      <c r="A11" s="703" t="s">
        <v>484</v>
      </c>
      <c r="B11" s="703"/>
      <c r="C11" s="703"/>
      <c r="D11" s="703"/>
      <c r="E11" s="703"/>
      <c r="F11" s="703"/>
      <c r="G11" s="703"/>
      <c r="H11" s="703"/>
      <c r="I11" s="703"/>
      <c r="J11" s="703"/>
    </row>
    <row r="12" spans="1:10" ht="15.75" x14ac:dyDescent="0.25">
      <c r="C12" s="702" t="s">
        <v>807</v>
      </c>
      <c r="D12" s="702"/>
      <c r="E12" s="702"/>
      <c r="F12" s="702"/>
      <c r="G12" s="702"/>
      <c r="H12" s="702"/>
    </row>
    <row r="13" spans="1:10" x14ac:dyDescent="0.25">
      <c r="C13" s="363"/>
      <c r="D13" s="363"/>
    </row>
    <row r="14" spans="1:10" x14ac:dyDescent="0.25">
      <c r="C14" s="751"/>
      <c r="D14" s="751"/>
    </row>
    <row r="15" spans="1:10" ht="15.75" x14ac:dyDescent="0.25">
      <c r="C15" s="363"/>
      <c r="D15" s="349"/>
      <c r="E15" s="471" t="s">
        <v>544</v>
      </c>
      <c r="F15" s="471"/>
      <c r="G15" s="349"/>
      <c r="H15" s="349"/>
      <c r="I15" s="349"/>
    </row>
    <row r="16" spans="1:10" ht="16.5" customHeight="1" x14ac:dyDescent="0.25">
      <c r="C16" s="363"/>
      <c r="D16" s="349"/>
    </row>
    <row r="17" spans="2:10" ht="143.25" customHeight="1" x14ac:dyDescent="0.25">
      <c r="C17" s="753" t="s">
        <v>560</v>
      </c>
      <c r="D17" s="753"/>
      <c r="E17" s="753"/>
      <c r="F17" s="753"/>
      <c r="G17" s="387"/>
      <c r="H17" s="387"/>
      <c r="I17" s="387"/>
    </row>
    <row r="18" spans="2:10" ht="15.75" x14ac:dyDescent="0.25">
      <c r="C18" s="336"/>
      <c r="D18" s="349"/>
    </row>
    <row r="19" spans="2:10" x14ac:dyDescent="0.25">
      <c r="D19" s="202"/>
      <c r="F19" s="202"/>
      <c r="G19" s="202"/>
      <c r="H19" s="202"/>
      <c r="I19" s="202"/>
      <c r="J19" s="202" t="s">
        <v>482</v>
      </c>
    </row>
    <row r="20" spans="2:10" x14ac:dyDescent="0.25">
      <c r="B20" s="721" t="s">
        <v>346</v>
      </c>
      <c r="C20" s="721" t="s">
        <v>347</v>
      </c>
      <c r="D20" s="721" t="s">
        <v>5</v>
      </c>
      <c r="E20" s="754" t="s">
        <v>485</v>
      </c>
      <c r="F20" s="755"/>
      <c r="G20" s="755"/>
      <c r="H20" s="755"/>
      <c r="I20" s="755"/>
      <c r="J20" s="756"/>
    </row>
    <row r="21" spans="2:10" ht="17.25" customHeight="1" x14ac:dyDescent="0.25">
      <c r="B21" s="722"/>
      <c r="C21" s="722"/>
      <c r="D21" s="722"/>
      <c r="E21" s="757" t="s">
        <v>486</v>
      </c>
      <c r="F21" s="757" t="s">
        <v>487</v>
      </c>
      <c r="G21" s="754" t="s">
        <v>561</v>
      </c>
      <c r="H21" s="755"/>
      <c r="I21" s="756"/>
      <c r="J21" s="757" t="s">
        <v>488</v>
      </c>
    </row>
    <row r="22" spans="2:10" ht="68.25" customHeight="1" x14ac:dyDescent="0.25">
      <c r="B22" s="723"/>
      <c r="C22" s="723"/>
      <c r="D22" s="723"/>
      <c r="E22" s="757"/>
      <c r="F22" s="757"/>
      <c r="G22" s="339" t="s">
        <v>495</v>
      </c>
      <c r="H22" s="364" t="s">
        <v>496</v>
      </c>
      <c r="I22" s="340" t="s">
        <v>497</v>
      </c>
      <c r="J22" s="757"/>
    </row>
    <row r="23" spans="2:10" ht="18" customHeight="1" x14ac:dyDescent="0.25">
      <c r="B23" s="338">
        <v>1</v>
      </c>
      <c r="C23" s="195" t="s">
        <v>348</v>
      </c>
      <c r="D23" s="399">
        <f>SUM(E23+F23+J23)</f>
        <v>5883</v>
      </c>
      <c r="E23" s="397">
        <v>5883</v>
      </c>
      <c r="F23" s="400"/>
      <c r="G23" s="400"/>
      <c r="H23" s="400"/>
      <c r="I23" s="400"/>
      <c r="J23" s="400"/>
    </row>
    <row r="24" spans="2:10" ht="15.75" x14ac:dyDescent="0.25">
      <c r="B24" s="338">
        <v>2</v>
      </c>
      <c r="C24" s="195" t="s">
        <v>349</v>
      </c>
      <c r="D24" s="399">
        <f t="shared" ref="D24:D29" si="0">SUM(E24+F24+J24)</f>
        <v>34150</v>
      </c>
      <c r="E24" s="397">
        <v>13793</v>
      </c>
      <c r="F24" s="400"/>
      <c r="G24" s="400"/>
      <c r="H24" s="400"/>
      <c r="I24" s="400"/>
      <c r="J24" s="400">
        <v>20357</v>
      </c>
    </row>
    <row r="25" spans="2:10" ht="15.75" x14ac:dyDescent="0.25">
      <c r="B25" s="338">
        <v>3</v>
      </c>
      <c r="C25" s="195" t="s">
        <v>350</v>
      </c>
      <c r="D25" s="399">
        <f t="shared" si="0"/>
        <v>5901</v>
      </c>
      <c r="E25" s="397">
        <v>5901</v>
      </c>
      <c r="F25" s="400"/>
      <c r="G25" s="400"/>
      <c r="H25" s="400"/>
      <c r="I25" s="400"/>
      <c r="J25" s="400"/>
    </row>
    <row r="26" spans="2:10" ht="15.75" x14ac:dyDescent="0.25">
      <c r="B26" s="338">
        <v>4</v>
      </c>
      <c r="C26" s="195" t="s">
        <v>351</v>
      </c>
      <c r="D26" s="399">
        <f t="shared" si="0"/>
        <v>6973</v>
      </c>
      <c r="E26" s="397">
        <v>6973</v>
      </c>
      <c r="F26" s="400"/>
      <c r="G26" s="400"/>
      <c r="H26" s="400"/>
      <c r="I26" s="400"/>
      <c r="J26" s="400"/>
    </row>
    <row r="27" spans="2:10" ht="15.75" x14ac:dyDescent="0.25">
      <c r="B27" s="338">
        <v>5</v>
      </c>
      <c r="C27" s="195" t="s">
        <v>352</v>
      </c>
      <c r="D27" s="399">
        <f t="shared" si="0"/>
        <v>5504</v>
      </c>
      <c r="E27" s="397">
        <v>5504</v>
      </c>
      <c r="F27" s="400"/>
      <c r="G27" s="400"/>
      <c r="H27" s="400"/>
      <c r="I27" s="400"/>
      <c r="J27" s="400"/>
    </row>
    <row r="28" spans="2:10" ht="15.75" x14ac:dyDescent="0.25">
      <c r="B28" s="338">
        <v>6</v>
      </c>
      <c r="C28" s="195" t="s">
        <v>353</v>
      </c>
      <c r="D28" s="399">
        <f t="shared" si="0"/>
        <v>7568</v>
      </c>
      <c r="E28" s="397">
        <v>7568</v>
      </c>
      <c r="F28" s="400"/>
      <c r="G28" s="400"/>
      <c r="H28" s="400"/>
      <c r="I28" s="400"/>
      <c r="J28" s="400"/>
    </row>
    <row r="29" spans="2:10" ht="15.75" x14ac:dyDescent="0.25">
      <c r="B29" s="338">
        <v>7</v>
      </c>
      <c r="C29" s="195" t="s">
        <v>354</v>
      </c>
      <c r="D29" s="399">
        <f t="shared" si="0"/>
        <v>5514</v>
      </c>
      <c r="E29" s="397">
        <v>5514</v>
      </c>
      <c r="F29" s="400"/>
      <c r="G29" s="400"/>
      <c r="H29" s="400"/>
      <c r="I29" s="400"/>
      <c r="J29" s="400"/>
    </row>
    <row r="30" spans="2:10" ht="15.75" x14ac:dyDescent="0.25">
      <c r="B30" s="203"/>
      <c r="C30" s="201" t="s">
        <v>355</v>
      </c>
      <c r="D30" s="371">
        <f t="shared" ref="D30:J30" si="1">SUM(D23:D29)</f>
        <v>71493</v>
      </c>
      <c r="E30" s="371">
        <f t="shared" si="1"/>
        <v>51136</v>
      </c>
      <c r="F30" s="371">
        <f t="shared" si="1"/>
        <v>0</v>
      </c>
      <c r="G30" s="371">
        <f t="shared" si="1"/>
        <v>0</v>
      </c>
      <c r="H30" s="371">
        <f t="shared" si="1"/>
        <v>0</v>
      </c>
      <c r="I30" s="371">
        <f t="shared" si="1"/>
        <v>0</v>
      </c>
      <c r="J30" s="371">
        <f t="shared" si="1"/>
        <v>20357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topLeftCell="A10" zoomScaleNormal="100" workbookViewId="0">
      <selection activeCell="C8" sqref="C8:G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361" t="s">
        <v>840</v>
      </c>
      <c r="D1" s="362"/>
    </row>
    <row r="2" spans="1:7" x14ac:dyDescent="0.25">
      <c r="C2" s="361" t="s">
        <v>343</v>
      </c>
      <c r="D2" s="362"/>
    </row>
    <row r="3" spans="1:7" x14ac:dyDescent="0.25">
      <c r="C3" s="361" t="s">
        <v>344</v>
      </c>
      <c r="D3" s="362"/>
    </row>
    <row r="4" spans="1:7" x14ac:dyDescent="0.25">
      <c r="C4" s="361" t="s">
        <v>345</v>
      </c>
      <c r="D4" s="362"/>
    </row>
    <row r="5" spans="1:7" x14ac:dyDescent="0.25">
      <c r="C5" s="361" t="s">
        <v>826</v>
      </c>
      <c r="D5" s="362"/>
    </row>
    <row r="6" spans="1:7" x14ac:dyDescent="0.25">
      <c r="C6" s="361" t="s">
        <v>827</v>
      </c>
      <c r="D6" s="362"/>
    </row>
    <row r="7" spans="1:7" x14ac:dyDescent="0.25">
      <c r="C7" s="348" t="s">
        <v>909</v>
      </c>
      <c r="D7" s="125"/>
    </row>
    <row r="8" spans="1:7" x14ac:dyDescent="0.25">
      <c r="C8" s="698"/>
      <c r="D8" s="698"/>
      <c r="E8" s="698"/>
      <c r="F8" s="698"/>
      <c r="G8" s="698"/>
    </row>
    <row r="9" spans="1:7" x14ac:dyDescent="0.25">
      <c r="C9" s="750"/>
      <c r="D9" s="750"/>
    </row>
    <row r="10" spans="1:7" ht="15.75" x14ac:dyDescent="0.25">
      <c r="C10" s="167" t="s">
        <v>483</v>
      </c>
      <c r="D10" s="167"/>
      <c r="E10" s="360"/>
    </row>
    <row r="11" spans="1:7" ht="15.75" x14ac:dyDescent="0.25">
      <c r="A11" s="703" t="s">
        <v>484</v>
      </c>
      <c r="B11" s="703"/>
      <c r="C11" s="703"/>
      <c r="D11" s="703"/>
      <c r="E11" s="703"/>
      <c r="F11" s="703"/>
      <c r="G11" s="703"/>
    </row>
    <row r="12" spans="1:7" ht="15.75" x14ac:dyDescent="0.25">
      <c r="C12" s="759" t="s">
        <v>829</v>
      </c>
      <c r="D12" s="759"/>
    </row>
    <row r="13" spans="1:7" x14ac:dyDescent="0.25">
      <c r="C13" s="363"/>
      <c r="D13" s="363"/>
    </row>
    <row r="14" spans="1:7" x14ac:dyDescent="0.25">
      <c r="C14" s="751"/>
      <c r="D14" s="751"/>
    </row>
    <row r="15" spans="1:7" ht="15.75" x14ac:dyDescent="0.25">
      <c r="C15" s="363"/>
      <c r="D15" s="349"/>
      <c r="F15" s="349"/>
      <c r="G15" s="349" t="s">
        <v>545</v>
      </c>
    </row>
    <row r="16" spans="1:7" ht="15.75" x14ac:dyDescent="0.25">
      <c r="C16" s="363"/>
      <c r="D16" s="349"/>
    </row>
    <row r="17" spans="2:7" ht="132.75" customHeight="1" x14ac:dyDescent="0.25">
      <c r="C17" s="753" t="s">
        <v>546</v>
      </c>
      <c r="D17" s="753"/>
      <c r="E17" s="753"/>
      <c r="F17" s="753"/>
    </row>
    <row r="18" spans="2:7" ht="15.75" x14ac:dyDescent="0.25">
      <c r="C18" s="336"/>
      <c r="D18" s="349"/>
    </row>
    <row r="19" spans="2:7" x14ac:dyDescent="0.25">
      <c r="D19" s="202"/>
      <c r="F19" s="202"/>
      <c r="G19" s="202" t="s">
        <v>482</v>
      </c>
    </row>
    <row r="20" spans="2:7" x14ac:dyDescent="0.25">
      <c r="B20" s="721" t="s">
        <v>346</v>
      </c>
      <c r="C20" s="721" t="s">
        <v>347</v>
      </c>
      <c r="D20" s="721" t="s">
        <v>5</v>
      </c>
      <c r="E20" s="754" t="s">
        <v>485</v>
      </c>
      <c r="F20" s="755"/>
      <c r="G20" s="756"/>
    </row>
    <row r="21" spans="2:7" ht="84" x14ac:dyDescent="0.25">
      <c r="B21" s="723"/>
      <c r="C21" s="723"/>
      <c r="D21" s="723"/>
      <c r="E21" s="364" t="s">
        <v>486</v>
      </c>
      <c r="F21" s="364" t="s">
        <v>487</v>
      </c>
      <c r="G21" s="364" t="s">
        <v>488</v>
      </c>
    </row>
    <row r="22" spans="2:7" ht="18" customHeight="1" x14ac:dyDescent="0.25">
      <c r="B22" s="338">
        <v>1</v>
      </c>
      <c r="C22" s="195" t="s">
        <v>348</v>
      </c>
      <c r="D22" s="399">
        <f>SUM(E22:G22)</f>
        <v>35883</v>
      </c>
      <c r="E22" s="400">
        <v>5883</v>
      </c>
      <c r="F22" s="400"/>
      <c r="G22" s="400">
        <v>30000</v>
      </c>
    </row>
    <row r="23" spans="2:7" ht="15.75" x14ac:dyDescent="0.25">
      <c r="B23" s="338">
        <v>2</v>
      </c>
      <c r="C23" s="195" t="s">
        <v>349</v>
      </c>
      <c r="D23" s="399">
        <f t="shared" ref="D23:D28" si="0">SUM(E23:G23)</f>
        <v>43793</v>
      </c>
      <c r="E23" s="400">
        <v>13793</v>
      </c>
      <c r="F23" s="400"/>
      <c r="G23" s="400">
        <v>30000</v>
      </c>
    </row>
    <row r="24" spans="2:7" ht="15.75" x14ac:dyDescent="0.25">
      <c r="B24" s="338">
        <v>3</v>
      </c>
      <c r="C24" s="195" t="s">
        <v>350</v>
      </c>
      <c r="D24" s="399">
        <f t="shared" si="0"/>
        <v>35901</v>
      </c>
      <c r="E24" s="400">
        <v>5901</v>
      </c>
      <c r="F24" s="400"/>
      <c r="G24" s="400">
        <v>30000</v>
      </c>
    </row>
    <row r="25" spans="2:7" ht="15.75" x14ac:dyDescent="0.25">
      <c r="B25" s="338">
        <v>4</v>
      </c>
      <c r="C25" s="195" t="s">
        <v>351</v>
      </c>
      <c r="D25" s="399">
        <f t="shared" si="0"/>
        <v>46973</v>
      </c>
      <c r="E25" s="400">
        <v>6973</v>
      </c>
      <c r="F25" s="400"/>
      <c r="G25" s="400">
        <v>40000</v>
      </c>
    </row>
    <row r="26" spans="2:7" ht="15.75" x14ac:dyDescent="0.25">
      <c r="B26" s="338">
        <v>5</v>
      </c>
      <c r="C26" s="195" t="s">
        <v>352</v>
      </c>
      <c r="D26" s="399">
        <f t="shared" si="0"/>
        <v>35504</v>
      </c>
      <c r="E26" s="400">
        <v>5504</v>
      </c>
      <c r="F26" s="400"/>
      <c r="G26" s="400">
        <v>30000</v>
      </c>
    </row>
    <row r="27" spans="2:7" ht="15.75" x14ac:dyDescent="0.25">
      <c r="B27" s="338">
        <v>6</v>
      </c>
      <c r="C27" s="195" t="s">
        <v>353</v>
      </c>
      <c r="D27" s="399">
        <f t="shared" si="0"/>
        <v>47568</v>
      </c>
      <c r="E27" s="400">
        <v>7568</v>
      </c>
      <c r="F27" s="400"/>
      <c r="G27" s="400">
        <v>40000</v>
      </c>
    </row>
    <row r="28" spans="2:7" ht="15.75" x14ac:dyDescent="0.25">
      <c r="B28" s="338">
        <v>7</v>
      </c>
      <c r="C28" s="195" t="s">
        <v>354</v>
      </c>
      <c r="D28" s="399">
        <f t="shared" si="0"/>
        <v>15514</v>
      </c>
      <c r="E28" s="400">
        <v>5514</v>
      </c>
      <c r="F28" s="400"/>
      <c r="G28" s="400">
        <v>10000</v>
      </c>
    </row>
    <row r="29" spans="2:7" ht="15.75" x14ac:dyDescent="0.25">
      <c r="B29" s="203"/>
      <c r="C29" s="201" t="s">
        <v>355</v>
      </c>
      <c r="D29" s="371">
        <f>SUM(D22:D28)</f>
        <v>261136</v>
      </c>
      <c r="E29" s="371">
        <f>SUM(E22:E28)</f>
        <v>51136</v>
      </c>
      <c r="F29" s="371">
        <f>SUM(F22:F28)</f>
        <v>0</v>
      </c>
      <c r="G29" s="371">
        <f>SUM(G22:G28)</f>
        <v>210000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topLeftCell="A10" zoomScaleNormal="100" workbookViewId="0">
      <selection activeCell="C8" sqref="C8:L8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361" t="s">
        <v>840</v>
      </c>
      <c r="D1" s="362"/>
      <c r="E1" s="362"/>
      <c r="F1" s="362"/>
      <c r="G1" s="362"/>
      <c r="H1" s="362"/>
    </row>
    <row r="2" spans="1:12" x14ac:dyDescent="0.25">
      <c r="C2" s="361" t="s">
        <v>343</v>
      </c>
      <c r="D2" s="362"/>
      <c r="E2" s="362"/>
      <c r="F2" s="362"/>
      <c r="G2" s="362"/>
      <c r="H2" s="362"/>
    </row>
    <row r="3" spans="1:12" x14ac:dyDescent="0.25">
      <c r="C3" s="361" t="s">
        <v>344</v>
      </c>
      <c r="D3" s="362"/>
      <c r="E3" s="362"/>
      <c r="F3" s="362"/>
      <c r="G3" s="362"/>
      <c r="H3" s="362"/>
    </row>
    <row r="4" spans="1:12" x14ac:dyDescent="0.25">
      <c r="C4" s="361" t="s">
        <v>345</v>
      </c>
      <c r="D4" s="362"/>
      <c r="E4" s="362"/>
      <c r="F4" s="362"/>
      <c r="G4" s="362"/>
      <c r="H4" s="362"/>
    </row>
    <row r="5" spans="1:12" x14ac:dyDescent="0.25">
      <c r="C5" s="361" t="s">
        <v>826</v>
      </c>
      <c r="D5" s="362"/>
      <c r="E5" s="362"/>
      <c r="F5" s="362"/>
      <c r="G5" s="362"/>
      <c r="H5" s="362"/>
    </row>
    <row r="6" spans="1:12" x14ac:dyDescent="0.25">
      <c r="C6" s="361" t="s">
        <v>827</v>
      </c>
      <c r="D6" s="362"/>
      <c r="E6" s="362"/>
      <c r="F6" s="362"/>
      <c r="G6" s="362"/>
      <c r="H6" s="362"/>
    </row>
    <row r="7" spans="1:12" x14ac:dyDescent="0.25">
      <c r="C7" s="348" t="s">
        <v>909</v>
      </c>
      <c r="D7" s="125"/>
      <c r="E7" s="125"/>
      <c r="F7" s="125"/>
      <c r="G7" s="125"/>
      <c r="H7" s="125"/>
    </row>
    <row r="8" spans="1:12" x14ac:dyDescent="0.25">
      <c r="C8" s="698"/>
      <c r="D8" s="698"/>
      <c r="E8" s="698"/>
      <c r="F8" s="698"/>
      <c r="G8" s="698"/>
      <c r="H8" s="698"/>
      <c r="I8" s="698"/>
      <c r="J8" s="698"/>
      <c r="K8" s="698"/>
      <c r="L8" s="698"/>
    </row>
    <row r="9" spans="1:12" x14ac:dyDescent="0.25">
      <c r="C9" s="750"/>
      <c r="D9" s="750"/>
      <c r="E9" s="125"/>
      <c r="F9" s="125"/>
      <c r="G9" s="125"/>
      <c r="H9" s="125"/>
    </row>
    <row r="10" spans="1:12" ht="15.75" x14ac:dyDescent="0.25">
      <c r="A10" s="703" t="s">
        <v>483</v>
      </c>
      <c r="B10" s="703"/>
      <c r="C10" s="703"/>
      <c r="D10" s="703"/>
      <c r="E10" s="703"/>
      <c r="F10" s="703"/>
      <c r="G10" s="703"/>
      <c r="H10" s="703"/>
      <c r="I10" s="703"/>
      <c r="J10" s="703"/>
      <c r="K10" s="703"/>
    </row>
    <row r="11" spans="1:12" ht="15.75" x14ac:dyDescent="0.25">
      <c r="A11" s="703" t="s">
        <v>484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</row>
    <row r="12" spans="1:12" ht="15.75" x14ac:dyDescent="0.25">
      <c r="A12" s="702" t="s">
        <v>807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</row>
    <row r="13" spans="1:12" x14ac:dyDescent="0.25">
      <c r="C13" s="363"/>
      <c r="D13" s="363"/>
      <c r="E13" s="363"/>
      <c r="F13" s="363"/>
      <c r="G13" s="363"/>
      <c r="H13" s="363"/>
    </row>
    <row r="14" spans="1:12" x14ac:dyDescent="0.25">
      <c r="C14" s="751"/>
      <c r="D14" s="751"/>
      <c r="E14" s="363"/>
      <c r="F14" s="363"/>
      <c r="G14" s="363"/>
      <c r="H14" s="363"/>
    </row>
    <row r="15" spans="1:12" ht="15.75" x14ac:dyDescent="0.25">
      <c r="C15" s="363"/>
      <c r="D15" s="349"/>
      <c r="E15" s="349"/>
      <c r="F15" s="349"/>
      <c r="G15" s="349"/>
      <c r="H15" s="349" t="s">
        <v>547</v>
      </c>
      <c r="J15" s="349"/>
      <c r="K15" s="349"/>
    </row>
    <row r="16" spans="1:12" ht="15.75" x14ac:dyDescent="0.25">
      <c r="C16" s="363"/>
      <c r="D16" s="349"/>
      <c r="E16" s="349"/>
      <c r="F16" s="349"/>
      <c r="G16" s="349"/>
      <c r="H16" s="349"/>
    </row>
    <row r="17" spans="2:11" ht="66" customHeight="1" x14ac:dyDescent="0.25">
      <c r="C17" s="753" t="s">
        <v>562</v>
      </c>
      <c r="D17" s="753"/>
      <c r="E17" s="753"/>
      <c r="F17" s="753"/>
      <c r="G17" s="753"/>
      <c r="H17" s="753"/>
      <c r="I17" s="753"/>
      <c r="J17" s="753"/>
    </row>
    <row r="18" spans="2:11" ht="15.75" x14ac:dyDescent="0.25">
      <c r="C18" s="336"/>
      <c r="D18" s="349"/>
      <c r="E18" s="349"/>
      <c r="F18" s="349"/>
      <c r="G18" s="349"/>
      <c r="H18" s="349"/>
    </row>
    <row r="19" spans="2:11" x14ac:dyDescent="0.25">
      <c r="D19" s="202"/>
      <c r="E19" s="202"/>
      <c r="F19" s="202"/>
      <c r="G19" s="202"/>
      <c r="H19" s="202" t="s">
        <v>482</v>
      </c>
      <c r="I19" s="202" t="s">
        <v>482</v>
      </c>
      <c r="J19" s="202"/>
    </row>
    <row r="20" spans="2:11" ht="15" customHeight="1" x14ac:dyDescent="0.25">
      <c r="B20" s="721" t="s">
        <v>346</v>
      </c>
      <c r="C20" s="721" t="s">
        <v>347</v>
      </c>
      <c r="D20" s="721" t="s">
        <v>5</v>
      </c>
      <c r="E20" s="760" t="s">
        <v>486</v>
      </c>
      <c r="F20" s="754" t="s">
        <v>485</v>
      </c>
      <c r="G20" s="755"/>
      <c r="H20" s="755"/>
      <c r="I20" s="756"/>
      <c r="J20" s="372"/>
      <c r="K20" s="4"/>
    </row>
    <row r="21" spans="2:11" ht="15.75" customHeight="1" x14ac:dyDescent="0.25">
      <c r="B21" s="722"/>
      <c r="C21" s="722"/>
      <c r="D21" s="722"/>
      <c r="E21" s="761"/>
      <c r="F21" s="757" t="s">
        <v>487</v>
      </c>
      <c r="G21" s="754" t="s">
        <v>561</v>
      </c>
      <c r="H21" s="755"/>
      <c r="I21" s="757" t="s">
        <v>488</v>
      </c>
      <c r="J21" s="372"/>
      <c r="K21" s="4"/>
    </row>
    <row r="22" spans="2:11" ht="90" customHeight="1" x14ac:dyDescent="0.25">
      <c r="B22" s="723"/>
      <c r="C22" s="723"/>
      <c r="D22" s="723"/>
      <c r="E22" s="762"/>
      <c r="F22" s="757"/>
      <c r="G22" s="364" t="s">
        <v>496</v>
      </c>
      <c r="H22" s="340" t="s">
        <v>497</v>
      </c>
      <c r="I22" s="757"/>
      <c r="J22" s="340" t="s">
        <v>487</v>
      </c>
      <c r="K22" s="375"/>
    </row>
    <row r="23" spans="2:11" ht="15.75" x14ac:dyDescent="0.25">
      <c r="B23" s="338">
        <v>1</v>
      </c>
      <c r="C23" s="195" t="s">
        <v>348</v>
      </c>
      <c r="D23" s="399">
        <f>SUM(E23+F23)</f>
        <v>136846</v>
      </c>
      <c r="E23" s="396">
        <v>5883</v>
      </c>
      <c r="F23" s="399">
        <f>SUM(G23:H23)</f>
        <v>130963</v>
      </c>
      <c r="G23" s="396">
        <v>91674</v>
      </c>
      <c r="H23" s="396">
        <v>39289</v>
      </c>
      <c r="I23" s="276"/>
      <c r="J23" s="373"/>
      <c r="K23" s="376"/>
    </row>
    <row r="24" spans="2:11" ht="15.75" x14ac:dyDescent="0.25">
      <c r="B24" s="338">
        <v>2</v>
      </c>
      <c r="C24" s="195" t="s">
        <v>349</v>
      </c>
      <c r="D24" s="399">
        <f t="shared" ref="D24:D29" si="0">SUM(E24+F24)</f>
        <v>442393</v>
      </c>
      <c r="E24" s="396">
        <v>13793</v>
      </c>
      <c r="F24" s="399">
        <f t="shared" ref="F24:F29" si="1">SUM(G24:H24)</f>
        <v>428600</v>
      </c>
      <c r="G24" s="396">
        <v>300020</v>
      </c>
      <c r="H24" s="396">
        <v>128580</v>
      </c>
      <c r="I24" s="276"/>
      <c r="J24" s="373"/>
      <c r="K24" s="376"/>
    </row>
    <row r="25" spans="2:11" ht="15.75" x14ac:dyDescent="0.25">
      <c r="B25" s="338">
        <v>3</v>
      </c>
      <c r="C25" s="195" t="s">
        <v>350</v>
      </c>
      <c r="D25" s="399">
        <f t="shared" si="0"/>
        <v>70673</v>
      </c>
      <c r="E25" s="396">
        <v>5901</v>
      </c>
      <c r="F25" s="399">
        <f t="shared" si="1"/>
        <v>64772</v>
      </c>
      <c r="G25" s="396">
        <v>45340</v>
      </c>
      <c r="H25" s="396">
        <v>19432</v>
      </c>
      <c r="I25" s="276"/>
      <c r="J25" s="373"/>
      <c r="K25" s="376"/>
    </row>
    <row r="26" spans="2:11" ht="15.75" x14ac:dyDescent="0.25">
      <c r="B26" s="338">
        <v>4</v>
      </c>
      <c r="C26" s="195" t="s">
        <v>351</v>
      </c>
      <c r="D26" s="399">
        <f t="shared" si="0"/>
        <v>198942</v>
      </c>
      <c r="E26" s="396">
        <v>6973</v>
      </c>
      <c r="F26" s="399">
        <f t="shared" si="1"/>
        <v>191969</v>
      </c>
      <c r="G26" s="396">
        <v>134378</v>
      </c>
      <c r="H26" s="396">
        <v>57591</v>
      </c>
      <c r="I26" s="276"/>
      <c r="J26" s="373"/>
      <c r="K26" s="376"/>
    </row>
    <row r="27" spans="2:11" ht="15.75" x14ac:dyDescent="0.25">
      <c r="B27" s="338">
        <v>5</v>
      </c>
      <c r="C27" s="195" t="s">
        <v>352</v>
      </c>
      <c r="D27" s="399">
        <f t="shared" si="0"/>
        <v>382672</v>
      </c>
      <c r="E27" s="396">
        <v>5504</v>
      </c>
      <c r="F27" s="399">
        <f t="shared" si="1"/>
        <v>377168</v>
      </c>
      <c r="G27" s="617">
        <v>264018</v>
      </c>
      <c r="H27" s="617">
        <v>113150</v>
      </c>
      <c r="I27" s="276"/>
      <c r="J27" s="373"/>
      <c r="K27" s="376"/>
    </row>
    <row r="28" spans="2:11" ht="15.75" x14ac:dyDescent="0.25">
      <c r="B28" s="338">
        <v>6</v>
      </c>
      <c r="C28" s="195" t="s">
        <v>353</v>
      </c>
      <c r="D28" s="399">
        <f>SUM(E28+F28+I28)</f>
        <v>135926</v>
      </c>
      <c r="E28" s="396">
        <v>7568</v>
      </c>
      <c r="F28" s="399">
        <f t="shared" si="1"/>
        <v>128358</v>
      </c>
      <c r="G28" s="396">
        <v>89850</v>
      </c>
      <c r="H28" s="396">
        <v>38508</v>
      </c>
      <c r="I28" s="400"/>
      <c r="J28" s="373"/>
      <c r="K28" s="376"/>
    </row>
    <row r="29" spans="2:11" ht="15.75" x14ac:dyDescent="0.25">
      <c r="B29" s="338">
        <v>7</v>
      </c>
      <c r="C29" s="195" t="s">
        <v>354</v>
      </c>
      <c r="D29" s="399">
        <f t="shared" si="0"/>
        <v>469516</v>
      </c>
      <c r="E29" s="396">
        <v>5514</v>
      </c>
      <c r="F29" s="399">
        <f t="shared" si="1"/>
        <v>464002</v>
      </c>
      <c r="G29" s="396">
        <v>324802</v>
      </c>
      <c r="H29" s="396">
        <v>139200</v>
      </c>
      <c r="I29" s="400"/>
      <c r="J29" s="373"/>
      <c r="K29" s="376"/>
    </row>
    <row r="30" spans="2:11" ht="15.75" x14ac:dyDescent="0.25">
      <c r="B30" s="203"/>
      <c r="C30" s="201" t="s">
        <v>355</v>
      </c>
      <c r="D30" s="371">
        <f t="shared" ref="D30:J30" si="2">SUM(D23:D29)</f>
        <v>1836968</v>
      </c>
      <c r="E30" s="371">
        <f t="shared" si="2"/>
        <v>51136</v>
      </c>
      <c r="F30" s="371">
        <f t="shared" si="2"/>
        <v>1785832</v>
      </c>
      <c r="G30" s="371">
        <f t="shared" si="2"/>
        <v>1250082</v>
      </c>
      <c r="H30" s="371">
        <f t="shared" si="2"/>
        <v>535750</v>
      </c>
      <c r="I30" s="371">
        <f t="shared" si="2"/>
        <v>0</v>
      </c>
      <c r="J30" s="374">
        <f t="shared" si="2"/>
        <v>0</v>
      </c>
      <c r="K30" s="377"/>
    </row>
  </sheetData>
  <mergeCells count="15">
    <mergeCell ref="B20:B22"/>
    <mergeCell ref="C20:C22"/>
    <mergeCell ref="D20:D22"/>
    <mergeCell ref="F20:I20"/>
    <mergeCell ref="F21:F22"/>
    <mergeCell ref="G21:H21"/>
    <mergeCell ref="I21:I22"/>
    <mergeCell ref="E20:E22"/>
    <mergeCell ref="C8:L8"/>
    <mergeCell ref="A10:K10"/>
    <mergeCell ref="A11:K11"/>
    <mergeCell ref="A12:K12"/>
    <mergeCell ref="C17:J17"/>
    <mergeCell ref="C9:D9"/>
    <mergeCell ref="C14:D14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A13"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361" t="s">
        <v>840</v>
      </c>
      <c r="D1" s="362"/>
    </row>
    <row r="2" spans="1:10" x14ac:dyDescent="0.25">
      <c r="C2" s="361" t="s">
        <v>343</v>
      </c>
      <c r="D2" s="362"/>
    </row>
    <row r="3" spans="1:10" x14ac:dyDescent="0.25">
      <c r="C3" s="361" t="s">
        <v>344</v>
      </c>
      <c r="D3" s="362"/>
    </row>
    <row r="4" spans="1:10" x14ac:dyDescent="0.25">
      <c r="C4" s="361" t="s">
        <v>345</v>
      </c>
      <c r="D4" s="362"/>
    </row>
    <row r="5" spans="1:10" x14ac:dyDescent="0.25">
      <c r="C5" s="361" t="s">
        <v>800</v>
      </c>
      <c r="D5" s="362"/>
    </row>
    <row r="6" spans="1:10" x14ac:dyDescent="0.25">
      <c r="C6" s="359" t="s">
        <v>828</v>
      </c>
      <c r="D6" s="359"/>
      <c r="E6" s="359"/>
      <c r="F6" s="359"/>
    </row>
    <row r="7" spans="1:10" x14ac:dyDescent="0.25">
      <c r="C7" s="4" t="s">
        <v>910</v>
      </c>
      <c r="D7" s="4"/>
      <c r="E7" s="4"/>
      <c r="F7" s="4"/>
    </row>
    <row r="8" spans="1:10" x14ac:dyDescent="0.25">
      <c r="C8" s="698"/>
      <c r="D8" s="698"/>
      <c r="E8" s="698"/>
      <c r="F8" s="698"/>
      <c r="G8" s="698"/>
      <c r="H8" s="698"/>
      <c r="I8" s="698"/>
      <c r="J8" s="698"/>
    </row>
    <row r="9" spans="1:10" x14ac:dyDescent="0.25">
      <c r="C9" s="4"/>
      <c r="D9" s="4"/>
      <c r="E9" s="4"/>
      <c r="F9" s="4"/>
    </row>
    <row r="10" spans="1:10" ht="15.75" x14ac:dyDescent="0.25">
      <c r="C10" s="167" t="s">
        <v>483</v>
      </c>
      <c r="D10" s="167"/>
      <c r="E10" s="360"/>
    </row>
    <row r="11" spans="1:10" ht="15.75" x14ac:dyDescent="0.25">
      <c r="A11" s="703" t="s">
        <v>484</v>
      </c>
      <c r="B11" s="703"/>
      <c r="C11" s="703"/>
      <c r="D11" s="703"/>
      <c r="E11" s="703"/>
      <c r="F11" s="703"/>
      <c r="G11" s="703"/>
      <c r="H11" s="703"/>
      <c r="I11" s="703"/>
    </row>
    <row r="12" spans="1:10" ht="15.75" x14ac:dyDescent="0.25">
      <c r="C12" s="702" t="s">
        <v>807</v>
      </c>
      <c r="D12" s="702"/>
      <c r="E12" s="702"/>
      <c r="F12" s="702"/>
      <c r="G12" s="702"/>
    </row>
    <row r="13" spans="1:10" x14ac:dyDescent="0.25">
      <c r="C13" s="363"/>
      <c r="D13" s="363"/>
    </row>
    <row r="14" spans="1:10" x14ac:dyDescent="0.25">
      <c r="C14" s="751"/>
      <c r="D14" s="751"/>
    </row>
    <row r="15" spans="1:10" ht="15.75" x14ac:dyDescent="0.25">
      <c r="C15" s="363"/>
      <c r="D15" s="349"/>
      <c r="F15" s="349" t="s">
        <v>548</v>
      </c>
      <c r="I15" s="349"/>
    </row>
    <row r="16" spans="1:10" ht="16.5" customHeight="1" x14ac:dyDescent="0.25">
      <c r="C16" s="363"/>
      <c r="D16" s="349"/>
    </row>
    <row r="17" spans="2:9" ht="192.75" customHeight="1" x14ac:dyDescent="0.25">
      <c r="B17" s="753" t="s">
        <v>563</v>
      </c>
      <c r="C17" s="753"/>
      <c r="D17" s="753"/>
      <c r="E17" s="753"/>
      <c r="F17" s="753"/>
      <c r="G17" s="753"/>
      <c r="H17" s="753"/>
      <c r="I17" s="753"/>
    </row>
    <row r="18" spans="2:9" ht="15.75" x14ac:dyDescent="0.25">
      <c r="C18" s="336"/>
      <c r="D18" s="349"/>
      <c r="E18" s="349" t="s">
        <v>548</v>
      </c>
    </row>
    <row r="19" spans="2:9" ht="15.75" customHeight="1" x14ac:dyDescent="0.25">
      <c r="D19" s="202"/>
      <c r="F19" s="202"/>
      <c r="I19" s="202" t="s">
        <v>482</v>
      </c>
    </row>
    <row r="20" spans="2:9" ht="15" customHeight="1" x14ac:dyDescent="0.25">
      <c r="B20" s="721" t="s">
        <v>346</v>
      </c>
      <c r="C20" s="721" t="s">
        <v>347</v>
      </c>
      <c r="D20" s="721" t="s">
        <v>5</v>
      </c>
      <c r="E20" s="754" t="s">
        <v>485</v>
      </c>
      <c r="F20" s="755"/>
      <c r="G20" s="755"/>
      <c r="H20" s="755"/>
      <c r="I20" s="756"/>
    </row>
    <row r="21" spans="2:9" ht="15" customHeight="1" x14ac:dyDescent="0.25">
      <c r="B21" s="722"/>
      <c r="C21" s="722"/>
      <c r="D21" s="722"/>
      <c r="E21" s="760" t="s">
        <v>486</v>
      </c>
      <c r="F21" s="757" t="s">
        <v>487</v>
      </c>
      <c r="G21" s="754" t="s">
        <v>561</v>
      </c>
      <c r="H21" s="755"/>
      <c r="I21" s="760" t="s">
        <v>488</v>
      </c>
    </row>
    <row r="22" spans="2:9" ht="60" customHeight="1" x14ac:dyDescent="0.25">
      <c r="B22" s="723"/>
      <c r="C22" s="723"/>
      <c r="D22" s="723"/>
      <c r="E22" s="762"/>
      <c r="F22" s="757"/>
      <c r="G22" s="364" t="s">
        <v>496</v>
      </c>
      <c r="H22" s="340" t="s">
        <v>497</v>
      </c>
      <c r="I22" s="762"/>
    </row>
    <row r="23" spans="2:9" ht="16.5" customHeight="1" x14ac:dyDescent="0.25">
      <c r="B23" s="338">
        <v>1</v>
      </c>
      <c r="C23" s="195" t="s">
        <v>348</v>
      </c>
      <c r="D23" s="399">
        <f>SUM(E23+F23+I23)</f>
        <v>1122209</v>
      </c>
      <c r="E23" s="400">
        <v>5883</v>
      </c>
      <c r="F23" s="400"/>
      <c r="G23" s="72"/>
      <c r="H23" s="72"/>
      <c r="I23" s="398">
        <v>1116326</v>
      </c>
    </row>
    <row r="24" spans="2:9" ht="16.5" customHeight="1" x14ac:dyDescent="0.25">
      <c r="B24" s="338">
        <v>2</v>
      </c>
      <c r="C24" s="195" t="s">
        <v>349</v>
      </c>
      <c r="D24" s="399">
        <f t="shared" ref="D24:D29" si="0">SUM(E24+F24+I24)</f>
        <v>748243</v>
      </c>
      <c r="E24" s="400">
        <v>13793</v>
      </c>
      <c r="F24" s="400"/>
      <c r="G24" s="72"/>
      <c r="H24" s="72"/>
      <c r="I24" s="398">
        <v>734450</v>
      </c>
    </row>
    <row r="25" spans="2:9" ht="15.75" x14ac:dyDescent="0.25">
      <c r="B25" s="338">
        <v>3</v>
      </c>
      <c r="C25" s="195" t="s">
        <v>350</v>
      </c>
      <c r="D25" s="399">
        <f t="shared" si="0"/>
        <v>515225</v>
      </c>
      <c r="E25" s="400">
        <v>5901</v>
      </c>
      <c r="F25" s="400"/>
      <c r="G25" s="72"/>
      <c r="H25" s="396"/>
      <c r="I25" s="398">
        <v>509324</v>
      </c>
    </row>
    <row r="26" spans="2:9" ht="15.75" x14ac:dyDescent="0.25">
      <c r="B26" s="338">
        <v>4</v>
      </c>
      <c r="C26" s="195" t="s">
        <v>351</v>
      </c>
      <c r="D26" s="399">
        <f t="shared" si="0"/>
        <v>1943059</v>
      </c>
      <c r="E26" s="400">
        <v>6973</v>
      </c>
      <c r="F26" s="400"/>
      <c r="G26" s="72"/>
      <c r="H26" s="72"/>
      <c r="I26" s="398">
        <v>1936086</v>
      </c>
    </row>
    <row r="27" spans="2:9" ht="15.75" x14ac:dyDescent="0.25">
      <c r="B27" s="338">
        <v>5</v>
      </c>
      <c r="C27" s="195" t="s">
        <v>352</v>
      </c>
      <c r="D27" s="399">
        <f t="shared" si="0"/>
        <v>793909</v>
      </c>
      <c r="E27" s="400">
        <v>5504</v>
      </c>
      <c r="F27" s="400"/>
      <c r="G27" s="72"/>
      <c r="H27" s="72"/>
      <c r="I27" s="398">
        <v>788405</v>
      </c>
    </row>
    <row r="28" spans="2:9" ht="15.75" x14ac:dyDescent="0.25">
      <c r="B28" s="338">
        <v>6</v>
      </c>
      <c r="C28" s="195" t="s">
        <v>353</v>
      </c>
      <c r="D28" s="399">
        <f t="shared" si="0"/>
        <v>864814</v>
      </c>
      <c r="E28" s="400">
        <v>7568</v>
      </c>
      <c r="F28" s="400"/>
      <c r="G28" s="72"/>
      <c r="H28" s="184"/>
      <c r="I28" s="398">
        <v>857246</v>
      </c>
    </row>
    <row r="29" spans="2:9" ht="15.75" x14ac:dyDescent="0.25">
      <c r="B29" s="338">
        <v>7</v>
      </c>
      <c r="C29" s="195" t="s">
        <v>354</v>
      </c>
      <c r="D29" s="399">
        <f t="shared" si="0"/>
        <v>563677</v>
      </c>
      <c r="E29" s="400">
        <v>5514</v>
      </c>
      <c r="F29" s="400"/>
      <c r="G29" s="72"/>
      <c r="H29" s="72"/>
      <c r="I29" s="398">
        <v>558163</v>
      </c>
    </row>
    <row r="30" spans="2:9" ht="15.75" x14ac:dyDescent="0.25">
      <c r="B30" s="203"/>
      <c r="C30" s="201" t="s">
        <v>355</v>
      </c>
      <c r="D30" s="371">
        <f t="shared" ref="D30:I30" si="1">SUM(D23:D29)</f>
        <v>6551136</v>
      </c>
      <c r="E30" s="371">
        <f t="shared" si="1"/>
        <v>51136</v>
      </c>
      <c r="F30" s="371">
        <f t="shared" si="1"/>
        <v>0</v>
      </c>
      <c r="G30" s="337">
        <f t="shared" si="1"/>
        <v>0</v>
      </c>
      <c r="H30" s="371">
        <f t="shared" si="1"/>
        <v>0</v>
      </c>
      <c r="I30" s="371">
        <f t="shared" si="1"/>
        <v>6500000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71B1-B365-4E58-A79F-AA4B3554FD7D}">
  <dimension ref="A1:H32"/>
  <sheetViews>
    <sheetView zoomScaleNormal="100" workbookViewId="0">
      <selection activeCell="B8" sqref="B8:H8"/>
    </sheetView>
  </sheetViews>
  <sheetFormatPr defaultRowHeight="15" x14ac:dyDescent="0.25"/>
  <cols>
    <col min="1" max="1" width="38.85546875" style="541" customWidth="1"/>
    <col min="2" max="2" width="12.85546875" style="541" customWidth="1"/>
    <col min="3" max="4" width="3.85546875" style="545" customWidth="1"/>
    <col min="5" max="6" width="13.28515625" style="541" customWidth="1"/>
    <col min="7" max="7" width="13.7109375" style="541" customWidth="1"/>
    <col min="8" max="16384" width="9.140625" style="541"/>
  </cols>
  <sheetData>
    <row r="1" spans="1:8" x14ac:dyDescent="0.25">
      <c r="B1" s="540" t="s">
        <v>839</v>
      </c>
    </row>
    <row r="2" spans="1:8" x14ac:dyDescent="0.25">
      <c r="B2" s="540" t="s">
        <v>343</v>
      </c>
    </row>
    <row r="3" spans="1:8" x14ac:dyDescent="0.25">
      <c r="B3" s="540" t="s">
        <v>344</v>
      </c>
    </row>
    <row r="4" spans="1:8" x14ac:dyDescent="0.25">
      <c r="A4" s="541" t="s">
        <v>710</v>
      </c>
      <c r="B4" s="540" t="s">
        <v>345</v>
      </c>
    </row>
    <row r="5" spans="1:8" x14ac:dyDescent="0.25">
      <c r="B5" s="540" t="s">
        <v>800</v>
      </c>
    </row>
    <row r="6" spans="1:8" x14ac:dyDescent="0.25">
      <c r="B6" s="539" t="s">
        <v>828</v>
      </c>
    </row>
    <row r="7" spans="1:8" x14ac:dyDescent="0.25">
      <c r="B7" s="538" t="s">
        <v>949</v>
      </c>
    </row>
    <row r="8" spans="1:8" ht="15.75" customHeight="1" x14ac:dyDescent="0.25">
      <c r="A8" s="542" t="s">
        <v>710</v>
      </c>
      <c r="B8" s="763" t="s">
        <v>948</v>
      </c>
      <c r="C8" s="763"/>
      <c r="D8" s="763"/>
      <c r="E8" s="763"/>
      <c r="F8" s="763"/>
      <c r="G8" s="763"/>
      <c r="H8" s="763"/>
    </row>
    <row r="9" spans="1:8" ht="15.75" customHeight="1" x14ac:dyDescent="0.25">
      <c r="A9" s="765" t="s">
        <v>710</v>
      </c>
      <c r="B9" s="765"/>
      <c r="C9" s="765"/>
      <c r="D9" s="765"/>
      <c r="E9" s="765"/>
      <c r="F9" s="765"/>
      <c r="G9" s="765"/>
    </row>
    <row r="10" spans="1:8" ht="59.25" customHeight="1" x14ac:dyDescent="0.25">
      <c r="A10" s="766" t="s">
        <v>830</v>
      </c>
      <c r="B10" s="767"/>
      <c r="C10" s="767"/>
      <c r="D10" s="767"/>
      <c r="E10" s="767"/>
      <c r="F10" s="767"/>
      <c r="G10" s="767"/>
    </row>
    <row r="11" spans="1:8" ht="14.25" customHeight="1" x14ac:dyDescent="0.25">
      <c r="A11" s="768" t="s">
        <v>482</v>
      </c>
      <c r="B11" s="768"/>
      <c r="C11" s="768"/>
      <c r="D11" s="768"/>
      <c r="E11" s="768"/>
      <c r="F11" s="768"/>
      <c r="G11" s="768"/>
    </row>
    <row r="12" spans="1:8" ht="28.5" customHeight="1" x14ac:dyDescent="0.25">
      <c r="A12" s="560" t="s">
        <v>711</v>
      </c>
      <c r="B12" s="560" t="s">
        <v>3</v>
      </c>
      <c r="C12" s="561" t="s">
        <v>1</v>
      </c>
      <c r="D12" s="561" t="s">
        <v>712</v>
      </c>
      <c r="E12" s="560" t="s">
        <v>713</v>
      </c>
      <c r="F12" s="560" t="s">
        <v>763</v>
      </c>
      <c r="G12" s="560" t="s">
        <v>831</v>
      </c>
    </row>
    <row r="13" spans="1:8" ht="14.45" customHeight="1" x14ac:dyDescent="0.25">
      <c r="A13" s="769" t="s">
        <v>612</v>
      </c>
      <c r="B13" s="769"/>
      <c r="C13" s="769"/>
      <c r="D13" s="769"/>
      <c r="E13" s="598">
        <f>SUM(E14+E17)</f>
        <v>19610893</v>
      </c>
      <c r="F13" s="598">
        <f>SUM(F14+F17)</f>
        <v>5741151</v>
      </c>
      <c r="G13" s="598">
        <f>SUM(G14+G17)</f>
        <v>5279219</v>
      </c>
    </row>
    <row r="14" spans="1:8" ht="43.5" customHeight="1" x14ac:dyDescent="0.25">
      <c r="A14" s="764" t="s">
        <v>719</v>
      </c>
      <c r="B14" s="764"/>
      <c r="C14" s="764"/>
      <c r="D14" s="764"/>
      <c r="E14" s="597">
        <f t="shared" ref="E14:G15" si="0">SUM(E15)</f>
        <v>6599024</v>
      </c>
      <c r="F14" s="597">
        <f t="shared" si="0"/>
        <v>5741151</v>
      </c>
      <c r="G14" s="597">
        <f t="shared" si="0"/>
        <v>5279219</v>
      </c>
    </row>
    <row r="15" spans="1:8" ht="87.75" customHeight="1" x14ac:dyDescent="0.25">
      <c r="A15" s="554" t="s">
        <v>113</v>
      </c>
      <c r="B15" s="555" t="s">
        <v>716</v>
      </c>
      <c r="C15" s="556" t="s">
        <v>710</v>
      </c>
      <c r="D15" s="556" t="s">
        <v>710</v>
      </c>
      <c r="E15" s="596">
        <f t="shared" si="0"/>
        <v>6599024</v>
      </c>
      <c r="F15" s="596">
        <f t="shared" si="0"/>
        <v>5741151</v>
      </c>
      <c r="G15" s="596">
        <f t="shared" si="0"/>
        <v>5279219</v>
      </c>
    </row>
    <row r="16" spans="1:8" ht="78" customHeight="1" x14ac:dyDescent="0.25">
      <c r="A16" s="549" t="s">
        <v>463</v>
      </c>
      <c r="B16" s="551" t="s">
        <v>720</v>
      </c>
      <c r="C16" s="553" t="s">
        <v>714</v>
      </c>
      <c r="D16" s="553" t="s">
        <v>10</v>
      </c>
      <c r="E16" s="552">
        <f>SUM(прил3!H654)</f>
        <v>6599024</v>
      </c>
      <c r="F16" s="552">
        <f>SUM(прил3!I654)</f>
        <v>5741151</v>
      </c>
      <c r="G16" s="552">
        <f>SUM(прил3!J654)</f>
        <v>5279219</v>
      </c>
    </row>
    <row r="17" spans="1:7" ht="48" customHeight="1" x14ac:dyDescent="0.25">
      <c r="A17" s="764" t="s">
        <v>721</v>
      </c>
      <c r="B17" s="764"/>
      <c r="C17" s="764"/>
      <c r="D17" s="764"/>
      <c r="E17" s="597">
        <f>SUM(E18+E21+E28+E31)</f>
        <v>13011869</v>
      </c>
      <c r="F17" s="597">
        <f>SUM(F18+F21+F28)</f>
        <v>0</v>
      </c>
      <c r="G17" s="597">
        <f>SUM(G18+G21+G28)</f>
        <v>0</v>
      </c>
    </row>
    <row r="18" spans="1:7" ht="73.5" customHeight="1" x14ac:dyDescent="0.25">
      <c r="A18" s="554" t="s">
        <v>225</v>
      </c>
      <c r="B18" s="555" t="s">
        <v>722</v>
      </c>
      <c r="C18" s="557" t="s">
        <v>710</v>
      </c>
      <c r="D18" s="557" t="s">
        <v>710</v>
      </c>
      <c r="E18" s="596">
        <f>SUM(E19:E20)</f>
        <v>261136</v>
      </c>
      <c r="F18" s="596">
        <f>SUM(F19:F20)</f>
        <v>0</v>
      </c>
      <c r="G18" s="596">
        <f>SUM(G19:G20)</f>
        <v>0</v>
      </c>
    </row>
    <row r="19" spans="1:7" ht="46.5" customHeight="1" x14ac:dyDescent="0.25">
      <c r="A19" s="549" t="s">
        <v>415</v>
      </c>
      <c r="B19" s="551" t="s">
        <v>723</v>
      </c>
      <c r="C19" s="553" t="s">
        <v>10</v>
      </c>
      <c r="D19" s="553">
        <v>13</v>
      </c>
      <c r="E19" s="552">
        <f>SUM(прил3!H115)</f>
        <v>51136</v>
      </c>
      <c r="F19" s="544">
        <v>0</v>
      </c>
      <c r="G19" s="544">
        <v>0</v>
      </c>
    </row>
    <row r="20" spans="1:7" ht="60.75" customHeight="1" x14ac:dyDescent="0.25">
      <c r="A20" s="549" t="s">
        <v>551</v>
      </c>
      <c r="B20" s="551" t="s">
        <v>724</v>
      </c>
      <c r="C20" s="553" t="s">
        <v>35</v>
      </c>
      <c r="D20" s="553" t="s">
        <v>20</v>
      </c>
      <c r="E20" s="552">
        <f>SUM(прил3!H527)</f>
        <v>210000</v>
      </c>
      <c r="F20" s="544">
        <v>0</v>
      </c>
      <c r="G20" s="544">
        <v>0</v>
      </c>
    </row>
    <row r="21" spans="1:7" ht="101.25" customHeight="1" x14ac:dyDescent="0.25">
      <c r="A21" s="554" t="s">
        <v>166</v>
      </c>
      <c r="B21" s="555" t="s">
        <v>718</v>
      </c>
      <c r="C21" s="558" t="s">
        <v>710</v>
      </c>
      <c r="D21" s="558" t="s">
        <v>710</v>
      </c>
      <c r="E21" s="596">
        <f>SUM(E22:E27)</f>
        <v>2239597</v>
      </c>
      <c r="F21" s="596">
        <f>SUM(F22:F27)</f>
        <v>0</v>
      </c>
      <c r="G21" s="596">
        <f>SUM(G22:G27)</f>
        <v>0</v>
      </c>
    </row>
    <row r="22" spans="1:7" ht="48" customHeight="1" x14ac:dyDescent="0.25">
      <c r="A22" s="550" t="s">
        <v>415</v>
      </c>
      <c r="B22" s="547" t="s">
        <v>725</v>
      </c>
      <c r="C22" s="546" t="s">
        <v>10</v>
      </c>
      <c r="D22" s="546" t="s">
        <v>717</v>
      </c>
      <c r="E22" s="595">
        <f>SUM(прил3!H125)</f>
        <v>51136</v>
      </c>
      <c r="F22" s="548"/>
      <c r="G22" s="548"/>
    </row>
    <row r="23" spans="1:7" ht="54" customHeight="1" x14ac:dyDescent="0.25">
      <c r="A23" s="550" t="s">
        <v>415</v>
      </c>
      <c r="B23" s="547" t="s">
        <v>726</v>
      </c>
      <c r="C23" s="546" t="s">
        <v>10</v>
      </c>
      <c r="D23" s="546" t="s">
        <v>717</v>
      </c>
      <c r="E23" s="595">
        <f>SUM(прил3!H129)</f>
        <v>102272</v>
      </c>
      <c r="F23" s="548"/>
      <c r="G23" s="548"/>
    </row>
    <row r="24" spans="1:7" ht="73.5" customHeight="1" x14ac:dyDescent="0.25">
      <c r="A24" s="550" t="s">
        <v>660</v>
      </c>
      <c r="B24" s="547" t="s">
        <v>727</v>
      </c>
      <c r="C24" s="546" t="s">
        <v>20</v>
      </c>
      <c r="D24" s="546" t="s">
        <v>73</v>
      </c>
      <c r="E24" s="595">
        <f>SUM(прил3!H236)</f>
        <v>1250082</v>
      </c>
      <c r="F24" s="548"/>
      <c r="G24" s="548"/>
    </row>
    <row r="25" spans="1:7" ht="60.75" customHeight="1" x14ac:dyDescent="0.25">
      <c r="A25" s="550" t="s">
        <v>661</v>
      </c>
      <c r="B25" s="547" t="s">
        <v>728</v>
      </c>
      <c r="C25" s="546" t="s">
        <v>20</v>
      </c>
      <c r="D25" s="546" t="s">
        <v>73</v>
      </c>
      <c r="E25" s="595">
        <f>SUM(прил3!H238)</f>
        <v>535750</v>
      </c>
      <c r="F25" s="548"/>
      <c r="G25" s="548"/>
    </row>
    <row r="26" spans="1:7" ht="60" customHeight="1" x14ac:dyDescent="0.25">
      <c r="A26" s="550" t="s">
        <v>412</v>
      </c>
      <c r="B26" s="547" t="s">
        <v>729</v>
      </c>
      <c r="C26" s="546" t="s">
        <v>91</v>
      </c>
      <c r="D26" s="546" t="s">
        <v>10</v>
      </c>
      <c r="E26" s="595">
        <f>SUM(прил3!H252)</f>
        <v>20357</v>
      </c>
      <c r="F26" s="548"/>
      <c r="G26" s="548"/>
    </row>
    <row r="27" spans="1:7" ht="45.75" customHeight="1" x14ac:dyDescent="0.25">
      <c r="A27" s="550" t="s">
        <v>471</v>
      </c>
      <c r="B27" s="547" t="s">
        <v>730</v>
      </c>
      <c r="C27" s="546" t="s">
        <v>91</v>
      </c>
      <c r="D27" s="546" t="s">
        <v>12</v>
      </c>
      <c r="E27" s="595">
        <f>SUM(прил3!H258)</f>
        <v>280000</v>
      </c>
      <c r="F27" s="548"/>
      <c r="G27" s="548"/>
    </row>
    <row r="28" spans="1:7" ht="126.75" customHeight="1" x14ac:dyDescent="0.25">
      <c r="A28" s="559" t="s">
        <v>122</v>
      </c>
      <c r="B28" s="555" t="s">
        <v>715</v>
      </c>
      <c r="C28" s="558" t="s">
        <v>710</v>
      </c>
      <c r="D28" s="558" t="s">
        <v>710</v>
      </c>
      <c r="E28" s="596">
        <f>SUM(E29:E30)</f>
        <v>6551136</v>
      </c>
      <c r="F28" s="596">
        <f>SUM(F29:F30)</f>
        <v>0</v>
      </c>
      <c r="G28" s="596">
        <f>SUM(G29:G30)</f>
        <v>0</v>
      </c>
    </row>
    <row r="29" spans="1:7" ht="48" customHeight="1" x14ac:dyDescent="0.25">
      <c r="A29" s="550" t="s">
        <v>415</v>
      </c>
      <c r="B29" s="547" t="s">
        <v>731</v>
      </c>
      <c r="C29" s="546" t="s">
        <v>10</v>
      </c>
      <c r="D29" s="546" t="s">
        <v>717</v>
      </c>
      <c r="E29" s="595">
        <f>SUM(прил3!H139)</f>
        <v>51136</v>
      </c>
      <c r="F29" s="543"/>
      <c r="G29" s="543"/>
    </row>
    <row r="30" spans="1:7" ht="78" customHeight="1" x14ac:dyDescent="0.25">
      <c r="A30" s="550" t="s">
        <v>400</v>
      </c>
      <c r="B30" s="547" t="s">
        <v>732</v>
      </c>
      <c r="C30" s="546" t="s">
        <v>20</v>
      </c>
      <c r="D30" s="546" t="s">
        <v>32</v>
      </c>
      <c r="E30" s="595">
        <f>SUM(прил3!H214)</f>
        <v>6500000</v>
      </c>
      <c r="F30" s="543"/>
      <c r="G30" s="543"/>
    </row>
    <row r="31" spans="1:7" ht="87.75" customHeight="1" x14ac:dyDescent="0.25">
      <c r="A31" s="554" t="s">
        <v>113</v>
      </c>
      <c r="B31" s="555" t="s">
        <v>716</v>
      </c>
      <c r="C31" s="556" t="s">
        <v>710</v>
      </c>
      <c r="D31" s="556" t="s">
        <v>710</v>
      </c>
      <c r="E31" s="596">
        <f>SUM(E32:E33)</f>
        <v>3960000</v>
      </c>
      <c r="F31" s="596">
        <f>SUM(F33)</f>
        <v>0</v>
      </c>
      <c r="G31" s="596">
        <f>SUM(G33)</f>
        <v>0</v>
      </c>
    </row>
    <row r="32" spans="1:7" ht="61.5" customHeight="1" x14ac:dyDescent="0.25">
      <c r="A32" s="549" t="s">
        <v>736</v>
      </c>
      <c r="B32" s="551" t="s">
        <v>737</v>
      </c>
      <c r="C32" s="553" t="s">
        <v>714</v>
      </c>
      <c r="D32" s="553" t="s">
        <v>15</v>
      </c>
      <c r="E32" s="552">
        <f>SUM(прил3!H660)</f>
        <v>3960000</v>
      </c>
      <c r="F32" s="552"/>
      <c r="G32" s="552"/>
    </row>
  </sheetData>
  <mergeCells count="7">
    <mergeCell ref="B8:H8"/>
    <mergeCell ref="A17:D17"/>
    <mergeCell ref="A9:G9"/>
    <mergeCell ref="A10:G10"/>
    <mergeCell ref="A11:G11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1"/>
  <sheetViews>
    <sheetView topLeftCell="A80" zoomScaleNormal="100" workbookViewId="0">
      <selection activeCell="B40" sqref="B40"/>
    </sheetView>
  </sheetViews>
  <sheetFormatPr defaultRowHeight="15" x14ac:dyDescent="0.25"/>
  <cols>
    <col min="1" max="1" width="23.28515625" customWidth="1"/>
    <col min="2" max="2" width="86.7109375" customWidth="1"/>
    <col min="3" max="5" width="13.28515625" customWidth="1"/>
    <col min="6" max="6" width="9.85546875" bestFit="1" customWidth="1"/>
  </cols>
  <sheetData>
    <row r="1" spans="1:9" x14ac:dyDescent="0.25">
      <c r="B1" s="699" t="s">
        <v>848</v>
      </c>
      <c r="C1" s="700"/>
    </row>
    <row r="2" spans="1:9" x14ac:dyDescent="0.25">
      <c r="B2" s="699" t="s">
        <v>232</v>
      </c>
      <c r="C2" s="700"/>
    </row>
    <row r="3" spans="1:9" x14ac:dyDescent="0.25">
      <c r="B3" s="699" t="s">
        <v>233</v>
      </c>
      <c r="C3" s="700"/>
    </row>
    <row r="4" spans="1:9" x14ac:dyDescent="0.25">
      <c r="B4" s="699" t="s">
        <v>234</v>
      </c>
      <c r="C4" s="700"/>
    </row>
    <row r="5" spans="1:9" x14ac:dyDescent="0.25">
      <c r="B5" s="699" t="s">
        <v>801</v>
      </c>
      <c r="C5" s="700"/>
    </row>
    <row r="6" spans="1:9" x14ac:dyDescent="0.25">
      <c r="B6" s="696" t="s">
        <v>802</v>
      </c>
      <c r="C6" s="697"/>
    </row>
    <row r="7" spans="1:9" x14ac:dyDescent="0.25">
      <c r="B7" s="696" t="s">
        <v>946</v>
      </c>
      <c r="C7" s="697"/>
    </row>
    <row r="8" spans="1:9" x14ac:dyDescent="0.25">
      <c r="B8" s="698" t="s">
        <v>945</v>
      </c>
      <c r="C8" s="698"/>
    </row>
    <row r="9" spans="1:9" x14ac:dyDescent="0.25">
      <c r="I9" s="4"/>
    </row>
    <row r="10" spans="1:9" ht="15.75" x14ac:dyDescent="0.25">
      <c r="A10" s="702" t="s">
        <v>655</v>
      </c>
      <c r="B10" s="702"/>
      <c r="C10" s="702"/>
      <c r="I10" s="4"/>
    </row>
    <row r="11" spans="1:9" ht="15.75" x14ac:dyDescent="0.25">
      <c r="A11" s="703" t="s">
        <v>832</v>
      </c>
      <c r="B11" s="703"/>
      <c r="C11" s="703"/>
    </row>
    <row r="12" spans="1:9" s="647" customFormat="1" ht="15.75" x14ac:dyDescent="0.25">
      <c r="A12" s="651"/>
      <c r="B12" s="651"/>
      <c r="C12" s="651"/>
    </row>
    <row r="13" spans="1:9" x14ac:dyDescent="0.25">
      <c r="C13" s="4"/>
      <c r="E13" s="646" t="s">
        <v>482</v>
      </c>
    </row>
    <row r="14" spans="1:9" ht="63" customHeight="1" x14ac:dyDescent="0.25">
      <c r="A14" s="168" t="s">
        <v>235</v>
      </c>
      <c r="B14" s="11" t="s">
        <v>236</v>
      </c>
      <c r="C14" s="10" t="s">
        <v>835</v>
      </c>
      <c r="D14" s="10" t="s">
        <v>759</v>
      </c>
      <c r="E14" s="10" t="s">
        <v>804</v>
      </c>
    </row>
    <row r="15" spans="1:9" ht="22.5" customHeight="1" x14ac:dyDescent="0.25">
      <c r="A15" s="395" t="s">
        <v>237</v>
      </c>
      <c r="B15" s="46" t="s">
        <v>238</v>
      </c>
      <c r="C15" s="401">
        <f>SUM(C16,C22,C28,C39,C42,C48,C51,C57,C62,C77)</f>
        <v>96985139</v>
      </c>
      <c r="D15" s="401">
        <f t="shared" ref="D15:E15" si="0">SUM(D16,D22,D28,D39,D42,D48,D51,D57,D62,D77)</f>
        <v>118166485</v>
      </c>
      <c r="E15" s="401">
        <f t="shared" si="0"/>
        <v>117161330</v>
      </c>
    </row>
    <row r="16" spans="1:9" ht="18.75" customHeight="1" x14ac:dyDescent="0.25">
      <c r="A16" s="169" t="s">
        <v>239</v>
      </c>
      <c r="B16" s="170" t="s">
        <v>240</v>
      </c>
      <c r="C16" s="402">
        <f>SUM(C17)</f>
        <v>68999195</v>
      </c>
      <c r="D16" s="402">
        <f>SUM(D17)</f>
        <v>83554935</v>
      </c>
      <c r="E16" s="402">
        <f>SUM(E17)</f>
        <v>88117210</v>
      </c>
      <c r="F16" s="460"/>
    </row>
    <row r="17" spans="1:10" ht="17.25" customHeight="1" x14ac:dyDescent="0.25">
      <c r="A17" s="171" t="s">
        <v>241</v>
      </c>
      <c r="B17" s="172" t="s">
        <v>242</v>
      </c>
      <c r="C17" s="403">
        <f>SUM(C18:C21)</f>
        <v>68999195</v>
      </c>
      <c r="D17" s="403">
        <f>SUM(D18:D21)</f>
        <v>83554935</v>
      </c>
      <c r="E17" s="403">
        <f>SUM(E18:E21)</f>
        <v>88117210</v>
      </c>
    </row>
    <row r="18" spans="1:10" ht="66" x14ac:dyDescent="0.25">
      <c r="A18" s="173" t="s">
        <v>243</v>
      </c>
      <c r="B18" s="49" t="s">
        <v>244</v>
      </c>
      <c r="C18" s="404">
        <v>66550820</v>
      </c>
      <c r="D18" s="404">
        <v>80680060</v>
      </c>
      <c r="E18" s="404">
        <v>85160850</v>
      </c>
    </row>
    <row r="19" spans="1:10" ht="81" customHeight="1" x14ac:dyDescent="0.25">
      <c r="A19" s="638" t="s">
        <v>245</v>
      </c>
      <c r="B19" s="62" t="s">
        <v>246</v>
      </c>
      <c r="C19" s="404">
        <v>884599</v>
      </c>
      <c r="D19" s="404">
        <v>1053691</v>
      </c>
      <c r="E19" s="404">
        <v>1098354</v>
      </c>
      <c r="F19" s="635"/>
      <c r="G19" s="635"/>
      <c r="H19" s="635"/>
      <c r="I19" s="635"/>
    </row>
    <row r="20" spans="1:10" ht="36" customHeight="1" x14ac:dyDescent="0.25">
      <c r="A20" s="638" t="s">
        <v>247</v>
      </c>
      <c r="B20" s="62" t="s">
        <v>248</v>
      </c>
      <c r="C20" s="404">
        <v>625206</v>
      </c>
      <c r="D20" s="404">
        <v>714015</v>
      </c>
      <c r="E20" s="404">
        <v>711958</v>
      </c>
      <c r="F20" s="635"/>
      <c r="G20" s="635"/>
      <c r="H20" s="635"/>
      <c r="I20" s="635"/>
    </row>
    <row r="21" spans="1:10" s="635" customFormat="1" ht="78.75" x14ac:dyDescent="0.25">
      <c r="A21" s="638" t="s">
        <v>780</v>
      </c>
      <c r="B21" s="62" t="s">
        <v>781</v>
      </c>
      <c r="C21" s="404">
        <v>938570</v>
      </c>
      <c r="D21" s="404">
        <v>1107169</v>
      </c>
      <c r="E21" s="404">
        <v>1146048</v>
      </c>
    </row>
    <row r="22" spans="1:10" ht="33" customHeight="1" x14ac:dyDescent="0.25">
      <c r="A22" s="174" t="s">
        <v>249</v>
      </c>
      <c r="B22" s="175" t="s">
        <v>250</v>
      </c>
      <c r="C22" s="402">
        <f>SUM(C23)</f>
        <v>7971090</v>
      </c>
      <c r="D22" s="402">
        <f>SUM(D23)</f>
        <v>8410370</v>
      </c>
      <c r="E22" s="402">
        <f>SUM(E23)</f>
        <v>8895920</v>
      </c>
    </row>
    <row r="23" spans="1:10" ht="33" customHeight="1" x14ac:dyDescent="0.25">
      <c r="A23" s="176" t="s">
        <v>251</v>
      </c>
      <c r="B23" s="389" t="s">
        <v>252</v>
      </c>
      <c r="C23" s="403">
        <f>SUM(C24:C27)</f>
        <v>7971090</v>
      </c>
      <c r="D23" s="403">
        <f>SUM(D24:D27)</f>
        <v>8410370</v>
      </c>
      <c r="E23" s="403">
        <f>SUM(E24:E27)</f>
        <v>8895920</v>
      </c>
    </row>
    <row r="24" spans="1:10" ht="83.25" customHeight="1" x14ac:dyDescent="0.25">
      <c r="A24" s="61" t="s">
        <v>619</v>
      </c>
      <c r="B24" s="62" t="s">
        <v>623</v>
      </c>
      <c r="C24" s="404">
        <v>3775510</v>
      </c>
      <c r="D24" s="404">
        <v>4012440</v>
      </c>
      <c r="E24" s="404">
        <v>4254520</v>
      </c>
    </row>
    <row r="25" spans="1:10" ht="94.5" x14ac:dyDescent="0.25">
      <c r="A25" s="61" t="s">
        <v>620</v>
      </c>
      <c r="B25" s="62" t="s">
        <v>624</v>
      </c>
      <c r="C25" s="404">
        <v>26220</v>
      </c>
      <c r="D25" s="404">
        <v>27410</v>
      </c>
      <c r="E25" s="404">
        <v>28300</v>
      </c>
      <c r="G25" s="701"/>
      <c r="H25" s="701"/>
      <c r="I25" s="701"/>
      <c r="J25" s="701"/>
    </row>
    <row r="26" spans="1:10" ht="79.5" customHeight="1" x14ac:dyDescent="0.25">
      <c r="A26" s="61" t="s">
        <v>621</v>
      </c>
      <c r="B26" s="62" t="s">
        <v>625</v>
      </c>
      <c r="C26" s="404">
        <v>4667300</v>
      </c>
      <c r="D26" s="404">
        <v>4896000</v>
      </c>
      <c r="E26" s="404">
        <v>5137010</v>
      </c>
    </row>
    <row r="27" spans="1:10" ht="81" customHeight="1" x14ac:dyDescent="0.25">
      <c r="A27" s="61" t="s">
        <v>622</v>
      </c>
      <c r="B27" s="62" t="s">
        <v>626</v>
      </c>
      <c r="C27" s="404">
        <v>-497940</v>
      </c>
      <c r="D27" s="404">
        <v>-525480</v>
      </c>
      <c r="E27" s="404">
        <v>-523910</v>
      </c>
    </row>
    <row r="28" spans="1:10" ht="16.5" customHeight="1" x14ac:dyDescent="0.25">
      <c r="A28" s="174" t="s">
        <v>253</v>
      </c>
      <c r="B28" s="170" t="s">
        <v>254</v>
      </c>
      <c r="C28" s="402">
        <f>SUM(C29+C35+C37+C32)</f>
        <v>3555770</v>
      </c>
      <c r="D28" s="402">
        <f>SUM(D29+D32+D35+D37)</f>
        <v>3671754</v>
      </c>
      <c r="E28" s="402">
        <f>SUM(E29+E32+E35+E37)</f>
        <v>3781774</v>
      </c>
    </row>
    <row r="29" spans="1:10" ht="16.5" customHeight="1" x14ac:dyDescent="0.25">
      <c r="A29" s="177" t="s">
        <v>465</v>
      </c>
      <c r="B29" s="172" t="s">
        <v>464</v>
      </c>
      <c r="C29" s="403">
        <f>SUM(C30:C31)</f>
        <v>765310</v>
      </c>
      <c r="D29" s="403">
        <f>SUM(D30:D31)</f>
        <v>798984</v>
      </c>
      <c r="E29" s="403">
        <f>SUM(E30:E31)</f>
        <v>834139</v>
      </c>
    </row>
    <row r="30" spans="1:10" ht="31.5" customHeight="1" x14ac:dyDescent="0.25">
      <c r="A30" s="274" t="s">
        <v>564</v>
      </c>
      <c r="B30" s="80" t="s">
        <v>466</v>
      </c>
      <c r="C30" s="406">
        <v>648422</v>
      </c>
      <c r="D30" s="406">
        <v>676953</v>
      </c>
      <c r="E30" s="406">
        <v>706739</v>
      </c>
    </row>
    <row r="31" spans="1:10" ht="48.75" hidden="1" customHeight="1" x14ac:dyDescent="0.25">
      <c r="A31" s="274" t="s">
        <v>565</v>
      </c>
      <c r="B31" s="80" t="s">
        <v>566</v>
      </c>
      <c r="C31" s="406">
        <v>116888</v>
      </c>
      <c r="D31" s="406">
        <v>122031</v>
      </c>
      <c r="E31" s="406">
        <v>127400</v>
      </c>
    </row>
    <row r="32" spans="1:10" s="635" customFormat="1" ht="21" hidden="1" customHeight="1" x14ac:dyDescent="0.25">
      <c r="A32" s="177" t="s">
        <v>782</v>
      </c>
      <c r="B32" s="172" t="s">
        <v>783</v>
      </c>
      <c r="C32" s="403">
        <f>SUM(C33:C34)</f>
        <v>0</v>
      </c>
      <c r="D32" s="403">
        <f t="shared" ref="D32:E32" si="1">SUM(D33:D34)</f>
        <v>0</v>
      </c>
      <c r="E32" s="403">
        <f t="shared" si="1"/>
        <v>0</v>
      </c>
    </row>
    <row r="33" spans="1:9" s="635" customFormat="1" ht="19.5" hidden="1" customHeight="1" x14ac:dyDescent="0.25">
      <c r="A33" s="274" t="s">
        <v>784</v>
      </c>
      <c r="B33" s="80" t="s">
        <v>783</v>
      </c>
      <c r="C33" s="406"/>
      <c r="D33" s="406"/>
      <c r="E33" s="406"/>
    </row>
    <row r="34" spans="1:9" s="635" customFormat="1" ht="33" hidden="1" customHeight="1" x14ac:dyDescent="0.25">
      <c r="A34" s="274" t="s">
        <v>785</v>
      </c>
      <c r="B34" s="80" t="s">
        <v>786</v>
      </c>
      <c r="C34" s="406"/>
      <c r="D34" s="406"/>
      <c r="E34" s="406"/>
    </row>
    <row r="35" spans="1:9" ht="16.5" hidden="1" customHeight="1" x14ac:dyDescent="0.25">
      <c r="A35" s="177" t="s">
        <v>255</v>
      </c>
      <c r="B35" s="172" t="s">
        <v>256</v>
      </c>
      <c r="C35" s="403">
        <f>SUM(C36)</f>
        <v>1789308</v>
      </c>
      <c r="D35" s="403">
        <f>SUM(D36)</f>
        <v>1871618</v>
      </c>
      <c r="E35" s="403">
        <f>SUM(E36)</f>
        <v>1946483</v>
      </c>
      <c r="F35" s="635"/>
      <c r="G35" s="635"/>
      <c r="H35" s="635"/>
      <c r="I35" s="635"/>
    </row>
    <row r="36" spans="1:9" ht="17.25" customHeight="1" x14ac:dyDescent="0.25">
      <c r="A36" s="14" t="s">
        <v>257</v>
      </c>
      <c r="B36" s="178" t="s">
        <v>256</v>
      </c>
      <c r="C36" s="404">
        <v>1789308</v>
      </c>
      <c r="D36" s="404">
        <v>1871618</v>
      </c>
      <c r="E36" s="404">
        <v>1946483</v>
      </c>
    </row>
    <row r="37" spans="1:9" s="474" customFormat="1" ht="16.5" customHeight="1" x14ac:dyDescent="0.25">
      <c r="A37" s="177" t="s">
        <v>630</v>
      </c>
      <c r="B37" s="172" t="s">
        <v>629</v>
      </c>
      <c r="C37" s="403">
        <f>SUM(C38)</f>
        <v>1001152</v>
      </c>
      <c r="D37" s="403">
        <f>SUM(D38)</f>
        <v>1001152</v>
      </c>
      <c r="E37" s="403">
        <f>SUM(E38)</f>
        <v>1001152</v>
      </c>
    </row>
    <row r="38" spans="1:9" s="474" customFormat="1" ht="35.25" customHeight="1" x14ac:dyDescent="0.25">
      <c r="A38" s="14" t="s">
        <v>632</v>
      </c>
      <c r="B38" s="178" t="s">
        <v>631</v>
      </c>
      <c r="C38" s="404">
        <v>1001152</v>
      </c>
      <c r="D38" s="404">
        <v>1001152</v>
      </c>
      <c r="E38" s="404">
        <v>1001152</v>
      </c>
    </row>
    <row r="39" spans="1:9" ht="19.5" customHeight="1" x14ac:dyDescent="0.25">
      <c r="A39" s="174" t="s">
        <v>258</v>
      </c>
      <c r="B39" s="170" t="s">
        <v>259</v>
      </c>
      <c r="C39" s="402">
        <f>SUM(C40 )</f>
        <v>2164383</v>
      </c>
      <c r="D39" s="402">
        <f>SUM(D40 )</f>
        <v>2164383</v>
      </c>
      <c r="E39" s="402">
        <f>SUM(E40 )</f>
        <v>2164383</v>
      </c>
    </row>
    <row r="40" spans="1:9" ht="31.5" x14ac:dyDescent="0.25">
      <c r="A40" s="179" t="s">
        <v>260</v>
      </c>
      <c r="B40" s="172" t="s">
        <v>261</v>
      </c>
      <c r="C40" s="403">
        <f>SUM(C41)</f>
        <v>2164383</v>
      </c>
      <c r="D40" s="403">
        <f>SUM(D41)</f>
        <v>2164383</v>
      </c>
      <c r="E40" s="403">
        <f>SUM(E41)</f>
        <v>2164383</v>
      </c>
    </row>
    <row r="41" spans="1:9" ht="31.5" x14ac:dyDescent="0.25">
      <c r="A41" s="14" t="s">
        <v>262</v>
      </c>
      <c r="B41" s="13" t="s">
        <v>263</v>
      </c>
      <c r="C41" s="404">
        <v>2164383</v>
      </c>
      <c r="D41" s="404">
        <v>2164383</v>
      </c>
      <c r="E41" s="404">
        <v>2164383</v>
      </c>
    </row>
    <row r="42" spans="1:9" ht="31.5" x14ac:dyDescent="0.25">
      <c r="A42" s="174" t="s">
        <v>264</v>
      </c>
      <c r="B42" s="129" t="s">
        <v>265</v>
      </c>
      <c r="C42" s="402">
        <f>SUM(C43)</f>
        <v>9545776</v>
      </c>
      <c r="D42" s="402">
        <f t="shared" ref="D42:E42" si="2">SUM(D43)</f>
        <v>9545776</v>
      </c>
      <c r="E42" s="402">
        <f t="shared" si="2"/>
        <v>9545776</v>
      </c>
    </row>
    <row r="43" spans="1:9" ht="78.75" x14ac:dyDescent="0.25">
      <c r="A43" s="177" t="s">
        <v>266</v>
      </c>
      <c r="B43" s="172" t="s">
        <v>267</v>
      </c>
      <c r="C43" s="403">
        <f>SUM(C44:C47)</f>
        <v>9545776</v>
      </c>
      <c r="D43" s="403">
        <f>SUM(D44:D47)</f>
        <v>9545776</v>
      </c>
      <c r="E43" s="403">
        <f>SUM(E44:E47)</f>
        <v>9545776</v>
      </c>
    </row>
    <row r="44" spans="1:9" ht="78" customHeight="1" x14ac:dyDescent="0.25">
      <c r="A44" s="14" t="s">
        <v>571</v>
      </c>
      <c r="B44" s="13" t="s">
        <v>572</v>
      </c>
      <c r="C44" s="404">
        <v>7261965</v>
      </c>
      <c r="D44" s="404">
        <v>7261965</v>
      </c>
      <c r="E44" s="404">
        <v>7261965</v>
      </c>
    </row>
    <row r="45" spans="1:9" ht="61.5" customHeight="1" x14ac:dyDescent="0.25">
      <c r="A45" s="14" t="s">
        <v>268</v>
      </c>
      <c r="B45" s="13" t="s">
        <v>269</v>
      </c>
      <c r="C45" s="404">
        <v>338835</v>
      </c>
      <c r="D45" s="404">
        <v>338835</v>
      </c>
      <c r="E45" s="404">
        <v>338835</v>
      </c>
    </row>
    <row r="46" spans="1:9" ht="63" customHeight="1" x14ac:dyDescent="0.25">
      <c r="A46" s="180" t="s">
        <v>60</v>
      </c>
      <c r="B46" s="49" t="s">
        <v>61</v>
      </c>
      <c r="C46" s="404">
        <v>1849432</v>
      </c>
      <c r="D46" s="404">
        <v>1849432</v>
      </c>
      <c r="E46" s="404">
        <v>1849432</v>
      </c>
    </row>
    <row r="47" spans="1:9" ht="47.25" x14ac:dyDescent="0.25">
      <c r="A47" s="14" t="s">
        <v>787</v>
      </c>
      <c r="B47" s="13" t="s">
        <v>788</v>
      </c>
      <c r="C47" s="404">
        <v>95544</v>
      </c>
      <c r="D47" s="404">
        <v>95544</v>
      </c>
      <c r="E47" s="404">
        <v>95544</v>
      </c>
      <c r="F47" s="635"/>
      <c r="G47" s="635"/>
      <c r="H47" s="635"/>
      <c r="I47" s="635"/>
    </row>
    <row r="48" spans="1:9" ht="21" customHeight="1" x14ac:dyDescent="0.25">
      <c r="A48" s="174" t="s">
        <v>270</v>
      </c>
      <c r="B48" s="170" t="s">
        <v>271</v>
      </c>
      <c r="C48" s="402">
        <f>SUM(C49)</f>
        <v>27060</v>
      </c>
      <c r="D48" s="402">
        <f>SUM(D49)</f>
        <v>27060</v>
      </c>
      <c r="E48" s="402">
        <f>SUM(E49)</f>
        <v>27060</v>
      </c>
      <c r="F48" s="635"/>
      <c r="G48" s="635"/>
      <c r="H48" s="635"/>
      <c r="I48" s="635"/>
    </row>
    <row r="49" spans="1:5" ht="17.25" customHeight="1" x14ac:dyDescent="0.25">
      <c r="A49" s="181" t="s">
        <v>272</v>
      </c>
      <c r="B49" s="182" t="s">
        <v>273</v>
      </c>
      <c r="C49" s="405">
        <f>SUM(C50)</f>
        <v>27060</v>
      </c>
      <c r="D49" s="405">
        <f t="shared" ref="D49:E49" si="3">SUM(D50)</f>
        <v>27060</v>
      </c>
      <c r="E49" s="405">
        <f t="shared" si="3"/>
        <v>27060</v>
      </c>
    </row>
    <row r="50" spans="1:5" ht="32.25" customHeight="1" x14ac:dyDescent="0.25">
      <c r="A50" s="63" t="s">
        <v>274</v>
      </c>
      <c r="B50" s="183" t="s">
        <v>275</v>
      </c>
      <c r="C50" s="407">
        <v>27060</v>
      </c>
      <c r="D50" s="407">
        <v>27060</v>
      </c>
      <c r="E50" s="407">
        <v>27060</v>
      </c>
    </row>
    <row r="51" spans="1:5" ht="31.5" x14ac:dyDescent="0.25">
      <c r="A51" s="174" t="s">
        <v>276</v>
      </c>
      <c r="B51" s="170" t="s">
        <v>627</v>
      </c>
      <c r="C51" s="402">
        <f>SUM(C52,C54)</f>
        <v>4309550</v>
      </c>
      <c r="D51" s="402">
        <f>SUM(D52,D54)</f>
        <v>4309550</v>
      </c>
      <c r="E51" s="402">
        <f>SUM(E52,E54)</f>
        <v>4309550</v>
      </c>
    </row>
    <row r="52" spans="1:5" ht="15.75" x14ac:dyDescent="0.25">
      <c r="A52" s="185" t="s">
        <v>277</v>
      </c>
      <c r="B52" s="172" t="s">
        <v>278</v>
      </c>
      <c r="C52" s="403">
        <f>SUM(C53)</f>
        <v>4089308</v>
      </c>
      <c r="D52" s="403">
        <f>SUM(D53)</f>
        <v>4089308</v>
      </c>
      <c r="E52" s="403">
        <f>SUM(E53)</f>
        <v>4089308</v>
      </c>
    </row>
    <row r="53" spans="1:5" ht="31.5" x14ac:dyDescent="0.25">
      <c r="A53" s="14" t="s">
        <v>65</v>
      </c>
      <c r="B53" s="13" t="s">
        <v>279</v>
      </c>
      <c r="C53" s="404">
        <v>4089308</v>
      </c>
      <c r="D53" s="404">
        <v>4089308</v>
      </c>
      <c r="E53" s="404">
        <v>4089308</v>
      </c>
    </row>
    <row r="54" spans="1:5" ht="18.75" customHeight="1" x14ac:dyDescent="0.25">
      <c r="A54" s="185" t="s">
        <v>280</v>
      </c>
      <c r="B54" s="172" t="s">
        <v>281</v>
      </c>
      <c r="C54" s="403">
        <f>SUM(C55:C56)</f>
        <v>220242</v>
      </c>
      <c r="D54" s="403">
        <f>SUM(D55:D56)</f>
        <v>220242</v>
      </c>
      <c r="E54" s="403">
        <f>SUM(E55:E56)</f>
        <v>220242</v>
      </c>
    </row>
    <row r="55" spans="1:5" ht="33" customHeight="1" x14ac:dyDescent="0.25">
      <c r="A55" s="14" t="s">
        <v>72</v>
      </c>
      <c r="B55" s="13" t="s">
        <v>282</v>
      </c>
      <c r="C55" s="404">
        <v>220242</v>
      </c>
      <c r="D55" s="404">
        <v>220242</v>
      </c>
      <c r="E55" s="404">
        <v>220242</v>
      </c>
    </row>
    <row r="56" spans="1:5" ht="18" customHeight="1" x14ac:dyDescent="0.25">
      <c r="A56" s="14" t="s">
        <v>357</v>
      </c>
      <c r="B56" s="13" t="s">
        <v>358</v>
      </c>
      <c r="C56" s="404"/>
      <c r="D56" s="404"/>
      <c r="E56" s="404"/>
    </row>
    <row r="57" spans="1:5" ht="20.25" customHeight="1" x14ac:dyDescent="0.25">
      <c r="A57" s="174" t="s">
        <v>283</v>
      </c>
      <c r="B57" s="170" t="s">
        <v>284</v>
      </c>
      <c r="C57" s="402">
        <f>SUM(+C58)</f>
        <v>58000</v>
      </c>
      <c r="D57" s="402">
        <f>SUM(D58 )</f>
        <v>6272000</v>
      </c>
      <c r="E57" s="402">
        <f>SUM(E58 )</f>
        <v>109000</v>
      </c>
    </row>
    <row r="58" spans="1:5" ht="31.5" x14ac:dyDescent="0.25">
      <c r="A58" s="177" t="s">
        <v>285</v>
      </c>
      <c r="B58" s="172" t="s">
        <v>567</v>
      </c>
      <c r="C58" s="403">
        <f>SUM(C59:C61)</f>
        <v>58000</v>
      </c>
      <c r="D58" s="403">
        <f>SUM(D59:D61)</f>
        <v>6272000</v>
      </c>
      <c r="E58" s="403">
        <f>SUM(E59:E61)</f>
        <v>109000</v>
      </c>
    </row>
    <row r="59" spans="1:5" ht="47.25" hidden="1" x14ac:dyDescent="0.25">
      <c r="A59" s="180" t="s">
        <v>574</v>
      </c>
      <c r="B59" s="49" t="s">
        <v>573</v>
      </c>
      <c r="C59" s="404"/>
      <c r="D59" s="404"/>
      <c r="E59" s="404"/>
    </row>
    <row r="60" spans="1:5" ht="31.5" x14ac:dyDescent="0.25">
      <c r="A60" s="180" t="s">
        <v>286</v>
      </c>
      <c r="B60" s="49" t="s">
        <v>287</v>
      </c>
      <c r="C60" s="404">
        <v>35000</v>
      </c>
      <c r="D60" s="404">
        <v>35000</v>
      </c>
      <c r="E60" s="404">
        <v>40000</v>
      </c>
    </row>
    <row r="61" spans="1:5" s="605" customFormat="1" ht="47.25" x14ac:dyDescent="0.25">
      <c r="A61" s="180" t="s">
        <v>532</v>
      </c>
      <c r="B61" s="49" t="s">
        <v>533</v>
      </c>
      <c r="C61" s="404">
        <v>23000</v>
      </c>
      <c r="D61" s="404">
        <v>6237000</v>
      </c>
      <c r="E61" s="404">
        <v>69000</v>
      </c>
    </row>
    <row r="62" spans="1:5" s="534" customFormat="1" ht="31.5" x14ac:dyDescent="0.25">
      <c r="A62" s="174" t="s">
        <v>687</v>
      </c>
      <c r="B62" s="170" t="s">
        <v>688</v>
      </c>
      <c r="C62" s="402">
        <f>SUM(C63+C73+C75+C76)</f>
        <v>210657</v>
      </c>
      <c r="D62" s="402">
        <f>SUM(D63+D73 )</f>
        <v>210657</v>
      </c>
      <c r="E62" s="402">
        <f>SUM(E63+E73 )</f>
        <v>210657</v>
      </c>
    </row>
    <row r="63" spans="1:5" s="534" customFormat="1" ht="31.5" x14ac:dyDescent="0.25">
      <c r="A63" s="177" t="s">
        <v>689</v>
      </c>
      <c r="B63" s="172" t="s">
        <v>690</v>
      </c>
      <c r="C63" s="403">
        <f>SUM(C64:C72)</f>
        <v>210657</v>
      </c>
      <c r="D63" s="403">
        <f>SUM(D64:D72)</f>
        <v>210657</v>
      </c>
      <c r="E63" s="403">
        <f>SUM(E64:E72)</f>
        <v>210657</v>
      </c>
    </row>
    <row r="64" spans="1:5" s="534" customFormat="1" ht="63" x14ac:dyDescent="0.25">
      <c r="A64" s="180" t="s">
        <v>691</v>
      </c>
      <c r="B64" s="535" t="s">
        <v>916</v>
      </c>
      <c r="C64" s="404">
        <v>4293</v>
      </c>
      <c r="D64" s="404">
        <v>4293</v>
      </c>
      <c r="E64" s="404">
        <v>4293</v>
      </c>
    </row>
    <row r="65" spans="1:9" s="534" customFormat="1" ht="78.75" x14ac:dyDescent="0.25">
      <c r="A65" s="180" t="s">
        <v>692</v>
      </c>
      <c r="B65" s="535" t="s">
        <v>917</v>
      </c>
      <c r="C65" s="404">
        <v>12244</v>
      </c>
      <c r="D65" s="404">
        <v>12244</v>
      </c>
      <c r="E65" s="404">
        <v>12244</v>
      </c>
    </row>
    <row r="66" spans="1:9" s="609" customFormat="1" ht="63" x14ac:dyDescent="0.25">
      <c r="A66" s="180" t="s">
        <v>746</v>
      </c>
      <c r="B66" s="535" t="s">
        <v>750</v>
      </c>
      <c r="C66" s="404">
        <v>5050</v>
      </c>
      <c r="D66" s="404">
        <v>5050</v>
      </c>
      <c r="E66" s="404">
        <v>5050</v>
      </c>
      <c r="F66" s="650"/>
      <c r="G66" s="650"/>
      <c r="H66" s="650"/>
    </row>
    <row r="67" spans="1:9" s="609" customFormat="1" ht="63" x14ac:dyDescent="0.25">
      <c r="A67" s="180" t="s">
        <v>747</v>
      </c>
      <c r="B67" s="535" t="s">
        <v>751</v>
      </c>
      <c r="C67" s="404">
        <v>1500</v>
      </c>
      <c r="D67" s="404">
        <v>1500</v>
      </c>
      <c r="E67" s="404">
        <v>1500</v>
      </c>
      <c r="F67" s="650"/>
      <c r="G67" s="650"/>
      <c r="H67" s="650"/>
    </row>
    <row r="68" spans="1:9" s="609" customFormat="1" ht="78.75" x14ac:dyDescent="0.25">
      <c r="A68" s="180" t="s">
        <v>748</v>
      </c>
      <c r="B68" s="535" t="s">
        <v>752</v>
      </c>
      <c r="C68" s="404">
        <v>875</v>
      </c>
      <c r="D68" s="404">
        <v>875</v>
      </c>
      <c r="E68" s="404">
        <v>875</v>
      </c>
      <c r="F68" s="650"/>
      <c r="G68" s="650"/>
      <c r="H68" s="650"/>
    </row>
    <row r="69" spans="1:9" s="609" customFormat="1" ht="94.5" x14ac:dyDescent="0.25">
      <c r="A69" s="180" t="s">
        <v>749</v>
      </c>
      <c r="B69" s="535" t="s">
        <v>753</v>
      </c>
      <c r="C69" s="404">
        <v>1975</v>
      </c>
      <c r="D69" s="404">
        <v>1975</v>
      </c>
      <c r="E69" s="404">
        <v>1975</v>
      </c>
      <c r="F69" s="650"/>
      <c r="G69" s="650"/>
      <c r="H69" s="650"/>
    </row>
    <row r="70" spans="1:9" s="534" customFormat="1" ht="63" x14ac:dyDescent="0.25">
      <c r="A70" s="180" t="s">
        <v>694</v>
      </c>
      <c r="B70" s="535" t="s">
        <v>920</v>
      </c>
      <c r="C70" s="404">
        <v>2400</v>
      </c>
      <c r="D70" s="404">
        <v>2400</v>
      </c>
      <c r="E70" s="404">
        <v>2400</v>
      </c>
    </row>
    <row r="71" spans="1:9" s="534" customFormat="1" ht="63" x14ac:dyDescent="0.25">
      <c r="A71" s="180" t="s">
        <v>693</v>
      </c>
      <c r="B71" s="535" t="s">
        <v>918</v>
      </c>
      <c r="C71" s="404">
        <v>28267</v>
      </c>
      <c r="D71" s="404">
        <v>28267</v>
      </c>
      <c r="E71" s="404">
        <v>28267</v>
      </c>
    </row>
    <row r="72" spans="1:9" s="534" customFormat="1" ht="67.5" customHeight="1" x14ac:dyDescent="0.25">
      <c r="A72" s="180" t="s">
        <v>695</v>
      </c>
      <c r="B72" s="535" t="s">
        <v>919</v>
      </c>
      <c r="C72" s="404">
        <v>154053</v>
      </c>
      <c r="D72" s="404">
        <v>154053</v>
      </c>
      <c r="E72" s="404">
        <v>154053</v>
      </c>
    </row>
    <row r="73" spans="1:9" s="534" customFormat="1" ht="94.5" hidden="1" x14ac:dyDescent="0.25">
      <c r="A73" s="177" t="s">
        <v>697</v>
      </c>
      <c r="B73" s="172" t="s">
        <v>696</v>
      </c>
      <c r="C73" s="403">
        <f>SUM(C74)</f>
        <v>0</v>
      </c>
      <c r="D73" s="403">
        <f>SUM(D74)</f>
        <v>0</v>
      </c>
      <c r="E73" s="403">
        <f>SUM(E74)</f>
        <v>0</v>
      </c>
    </row>
    <row r="74" spans="1:9" s="534" customFormat="1" ht="63" hidden="1" x14ac:dyDescent="0.25">
      <c r="A74" s="180" t="s">
        <v>698</v>
      </c>
      <c r="B74" s="49" t="s">
        <v>699</v>
      </c>
      <c r="C74" s="404"/>
      <c r="D74" s="404"/>
      <c r="E74" s="404"/>
    </row>
    <row r="75" spans="1:9" s="609" customFormat="1" ht="63" hidden="1" x14ac:dyDescent="0.25">
      <c r="A75" s="187" t="s">
        <v>755</v>
      </c>
      <c r="B75" s="188" t="s">
        <v>754</v>
      </c>
      <c r="C75" s="403"/>
      <c r="D75" s="403"/>
      <c r="E75" s="403"/>
      <c r="F75" s="650"/>
      <c r="G75" s="650"/>
      <c r="H75" s="650"/>
    </row>
    <row r="76" spans="1:9" s="609" customFormat="1" ht="63" hidden="1" x14ac:dyDescent="0.25">
      <c r="A76" s="187" t="s">
        <v>756</v>
      </c>
      <c r="B76" s="188" t="s">
        <v>757</v>
      </c>
      <c r="C76" s="403"/>
      <c r="D76" s="403"/>
      <c r="E76" s="403"/>
    </row>
    <row r="77" spans="1:9" s="534" customFormat="1" ht="24" customHeight="1" x14ac:dyDescent="0.25">
      <c r="A77" s="174" t="s">
        <v>700</v>
      </c>
      <c r="B77" s="170" t="s">
        <v>702</v>
      </c>
      <c r="C77" s="402">
        <f t="shared" ref="C77:E78" si="4">SUM(C78)</f>
        <v>143658</v>
      </c>
      <c r="D77" s="402">
        <f t="shared" si="4"/>
        <v>0</v>
      </c>
      <c r="E77" s="402">
        <f t="shared" si="4"/>
        <v>0</v>
      </c>
    </row>
    <row r="78" spans="1:9" s="534" customFormat="1" ht="21.75" customHeight="1" x14ac:dyDescent="0.25">
      <c r="A78" s="177" t="s">
        <v>703</v>
      </c>
      <c r="B78" s="172" t="s">
        <v>701</v>
      </c>
      <c r="C78" s="403">
        <f t="shared" si="4"/>
        <v>143658</v>
      </c>
      <c r="D78" s="403">
        <f t="shared" si="4"/>
        <v>0</v>
      </c>
      <c r="E78" s="403">
        <f t="shared" si="4"/>
        <v>0</v>
      </c>
    </row>
    <row r="79" spans="1:9" s="536" customFormat="1" ht="21.75" customHeight="1" x14ac:dyDescent="0.25">
      <c r="A79" s="274" t="s">
        <v>704</v>
      </c>
      <c r="B79" s="57" t="s">
        <v>709</v>
      </c>
      <c r="C79" s="406">
        <v>143658</v>
      </c>
      <c r="D79" s="406"/>
      <c r="E79" s="406"/>
    </row>
    <row r="80" spans="1:9" ht="23.25" customHeight="1" x14ac:dyDescent="0.25">
      <c r="A80" s="358" t="s">
        <v>62</v>
      </c>
      <c r="B80" s="201" t="s">
        <v>288</v>
      </c>
      <c r="C80" s="408">
        <f>SUM(C81,C108,C110,C109)</f>
        <v>541241515</v>
      </c>
      <c r="D80" s="408">
        <f t="shared" ref="D80:E80" si="5">SUM(D81,D108,D110,D109)</f>
        <v>305319055</v>
      </c>
      <c r="E80" s="408">
        <f t="shared" si="5"/>
        <v>299946639</v>
      </c>
      <c r="I80" s="472"/>
    </row>
    <row r="81" spans="1:9" ht="31.5" x14ac:dyDescent="0.25">
      <c r="A81" s="174" t="s">
        <v>289</v>
      </c>
      <c r="B81" s="170" t="s">
        <v>493</v>
      </c>
      <c r="C81" s="402">
        <f>SUM(C82+C85+C96+C105)</f>
        <v>536870315</v>
      </c>
      <c r="D81" s="402">
        <f t="shared" ref="D81:E81" si="6">SUM(D82+D85+D96+D105)</f>
        <v>305319055</v>
      </c>
      <c r="E81" s="402">
        <f t="shared" si="6"/>
        <v>299946639</v>
      </c>
      <c r="I81" s="472"/>
    </row>
    <row r="82" spans="1:9" ht="21" customHeight="1" x14ac:dyDescent="0.25">
      <c r="A82" s="177" t="s">
        <v>592</v>
      </c>
      <c r="B82" s="172" t="s">
        <v>587</v>
      </c>
      <c r="C82" s="403">
        <f>SUM(C83:C84)</f>
        <v>45936115</v>
      </c>
      <c r="D82" s="403">
        <f>SUM(D83)</f>
        <v>16366773</v>
      </c>
      <c r="E82" s="403">
        <f>SUM(E83)</f>
        <v>16745957</v>
      </c>
      <c r="I82" s="472"/>
    </row>
    <row r="83" spans="1:9" ht="31.5" x14ac:dyDescent="0.25">
      <c r="A83" s="14" t="s">
        <v>593</v>
      </c>
      <c r="B83" s="13" t="s">
        <v>63</v>
      </c>
      <c r="C83" s="404">
        <v>45936115</v>
      </c>
      <c r="D83" s="404">
        <v>16366773</v>
      </c>
      <c r="E83" s="404">
        <v>16745957</v>
      </c>
    </row>
    <row r="84" spans="1:9" ht="31.5" hidden="1" x14ac:dyDescent="0.25">
      <c r="A84" s="14" t="s">
        <v>594</v>
      </c>
      <c r="B84" s="13" t="s">
        <v>534</v>
      </c>
      <c r="C84" s="404"/>
      <c r="D84" s="72"/>
      <c r="E84" s="72"/>
    </row>
    <row r="85" spans="1:9" ht="31.5" x14ac:dyDescent="0.25">
      <c r="A85" s="187" t="s">
        <v>648</v>
      </c>
      <c r="B85" s="188" t="s">
        <v>340</v>
      </c>
      <c r="C85" s="403">
        <f>SUM(C86:C95)</f>
        <v>215230260</v>
      </c>
      <c r="D85" s="403">
        <f t="shared" ref="D85:E85" si="7">SUM(D86:D95)</f>
        <v>16618306</v>
      </c>
      <c r="E85" s="403">
        <f t="shared" si="7"/>
        <v>8486073</v>
      </c>
    </row>
    <row r="86" spans="1:9" s="626" customFormat="1" ht="63.75" customHeight="1" x14ac:dyDescent="0.25">
      <c r="A86" s="13" t="s">
        <v>886</v>
      </c>
      <c r="B86" s="628" t="s">
        <v>887</v>
      </c>
      <c r="C86" s="406">
        <v>1399820</v>
      </c>
      <c r="D86" s="406"/>
      <c r="E86" s="406"/>
    </row>
    <row r="87" spans="1:9" ht="66" customHeight="1" x14ac:dyDescent="0.25">
      <c r="A87" s="13" t="s">
        <v>940</v>
      </c>
      <c r="B87" s="84" t="s">
        <v>941</v>
      </c>
      <c r="C87" s="404"/>
      <c r="D87" s="404">
        <v>4417615</v>
      </c>
      <c r="E87" s="404"/>
      <c r="F87" s="650"/>
      <c r="G87" s="650"/>
      <c r="H87" s="650"/>
    </row>
    <row r="88" spans="1:9" s="682" customFormat="1" ht="48.75" customHeight="1" x14ac:dyDescent="0.25">
      <c r="A88" s="13" t="s">
        <v>900</v>
      </c>
      <c r="B88" s="84" t="s">
        <v>901</v>
      </c>
      <c r="C88" s="404">
        <v>1659096</v>
      </c>
      <c r="D88" s="404">
        <v>1635505</v>
      </c>
      <c r="E88" s="404">
        <v>1635505</v>
      </c>
      <c r="F88" s="683"/>
      <c r="G88" s="683"/>
      <c r="H88" s="683"/>
    </row>
    <row r="89" spans="1:9" s="516" customFormat="1" ht="48.75" customHeight="1" x14ac:dyDescent="0.25">
      <c r="A89" s="13" t="s">
        <v>950</v>
      </c>
      <c r="B89" s="84" t="s">
        <v>951</v>
      </c>
      <c r="C89" s="404"/>
      <c r="D89" s="404">
        <v>3463218</v>
      </c>
      <c r="E89" s="404"/>
      <c r="F89" s="518"/>
      <c r="G89" s="518"/>
      <c r="H89" s="679"/>
    </row>
    <row r="90" spans="1:9" s="522" customFormat="1" ht="51" customHeight="1" x14ac:dyDescent="0.25">
      <c r="A90" s="13" t="s">
        <v>662</v>
      </c>
      <c r="B90" s="195" t="s">
        <v>663</v>
      </c>
      <c r="C90" s="404">
        <v>4063017</v>
      </c>
      <c r="D90" s="404">
        <v>4058852</v>
      </c>
      <c r="E90" s="404">
        <v>3807452</v>
      </c>
      <c r="F90" s="523"/>
      <c r="G90" s="523"/>
      <c r="H90" s="523"/>
    </row>
    <row r="91" spans="1:9" ht="48" hidden="1" customHeight="1" x14ac:dyDescent="0.25">
      <c r="A91" s="13" t="s">
        <v>595</v>
      </c>
      <c r="B91" s="62" t="s">
        <v>580</v>
      </c>
      <c r="C91" s="404"/>
      <c r="D91" s="404"/>
      <c r="E91" s="404"/>
    </row>
    <row r="92" spans="1:9" ht="33" customHeight="1" x14ac:dyDescent="0.25">
      <c r="A92" s="520" t="s">
        <v>596</v>
      </c>
      <c r="B92" s="62" t="s">
        <v>581</v>
      </c>
      <c r="C92" s="404">
        <v>475102</v>
      </c>
      <c r="D92" s="404"/>
      <c r="E92" s="404"/>
    </row>
    <row r="93" spans="1:9" s="516" customFormat="1" ht="19.5" hidden="1" customHeight="1" x14ac:dyDescent="0.25">
      <c r="A93" s="48" t="s">
        <v>774</v>
      </c>
      <c r="B93" s="84" t="s">
        <v>775</v>
      </c>
      <c r="C93" s="404"/>
      <c r="D93" s="404"/>
      <c r="E93" s="404"/>
    </row>
    <row r="94" spans="1:9" s="682" customFormat="1" ht="31.5" x14ac:dyDescent="0.25">
      <c r="A94" s="48" t="s">
        <v>902</v>
      </c>
      <c r="B94" s="195" t="s">
        <v>903</v>
      </c>
      <c r="C94" s="404">
        <v>175729923</v>
      </c>
      <c r="D94" s="404"/>
      <c r="E94" s="72"/>
    </row>
    <row r="95" spans="1:9" ht="21" customHeight="1" x14ac:dyDescent="0.25">
      <c r="A95" s="14" t="s">
        <v>597</v>
      </c>
      <c r="B95" s="13" t="s">
        <v>341</v>
      </c>
      <c r="C95" s="404">
        <v>31903302</v>
      </c>
      <c r="D95" s="404">
        <v>3043116</v>
      </c>
      <c r="E95" s="404">
        <v>3043116</v>
      </c>
    </row>
    <row r="96" spans="1:9" ht="20.25" customHeight="1" x14ac:dyDescent="0.25">
      <c r="A96" s="177" t="s">
        <v>598</v>
      </c>
      <c r="B96" s="172" t="s">
        <v>735</v>
      </c>
      <c r="C96" s="403">
        <f>SUM(C97:C104)</f>
        <v>275159501</v>
      </c>
      <c r="D96" s="403">
        <f t="shared" ref="D96:E96" si="8">SUM(D97:D104)</f>
        <v>272333976</v>
      </c>
      <c r="E96" s="403">
        <f t="shared" si="8"/>
        <v>274714609</v>
      </c>
    </row>
    <row r="97" spans="1:5" ht="47.25" x14ac:dyDescent="0.25">
      <c r="A97" s="14" t="s">
        <v>599</v>
      </c>
      <c r="B97" s="13" t="s">
        <v>290</v>
      </c>
      <c r="C97" s="404">
        <v>48856</v>
      </c>
      <c r="D97" s="404">
        <v>48856</v>
      </c>
      <c r="E97" s="404">
        <v>48856</v>
      </c>
    </row>
    <row r="98" spans="1:5" ht="33" customHeight="1" x14ac:dyDescent="0.25">
      <c r="A98" s="14" t="s">
        <v>600</v>
      </c>
      <c r="B98" s="13" t="s">
        <v>291</v>
      </c>
      <c r="C98" s="404">
        <v>9138159</v>
      </c>
      <c r="D98" s="404">
        <v>9138159</v>
      </c>
      <c r="E98" s="404">
        <v>9138159</v>
      </c>
    </row>
    <row r="99" spans="1:5" s="615" customFormat="1" ht="51" customHeight="1" x14ac:dyDescent="0.25">
      <c r="A99" s="14" t="s">
        <v>765</v>
      </c>
      <c r="B99" s="62" t="s">
        <v>766</v>
      </c>
      <c r="C99" s="404"/>
      <c r="D99" s="404">
        <v>2816564</v>
      </c>
      <c r="E99" s="404">
        <v>5633129</v>
      </c>
    </row>
    <row r="100" spans="1:5" ht="48.75" hidden="1" customHeight="1" x14ac:dyDescent="0.25">
      <c r="A100" s="47" t="s">
        <v>601</v>
      </c>
      <c r="B100" s="48" t="s">
        <v>588</v>
      </c>
      <c r="C100" s="404"/>
      <c r="D100" s="404"/>
      <c r="E100" s="404"/>
    </row>
    <row r="101" spans="1:5" s="529" customFormat="1" ht="33" customHeight="1" x14ac:dyDescent="0.25">
      <c r="A101" s="47" t="s">
        <v>680</v>
      </c>
      <c r="B101" s="48" t="s">
        <v>679</v>
      </c>
      <c r="C101" s="404">
        <v>17369747</v>
      </c>
      <c r="D101" s="404"/>
      <c r="E101" s="404"/>
    </row>
    <row r="102" spans="1:5" s="530" customFormat="1" ht="51" customHeight="1" x14ac:dyDescent="0.25">
      <c r="A102" s="47" t="s">
        <v>681</v>
      </c>
      <c r="B102" s="191" t="s">
        <v>682</v>
      </c>
      <c r="C102" s="404">
        <v>11952360</v>
      </c>
      <c r="D102" s="404">
        <v>11952360</v>
      </c>
      <c r="E102" s="404">
        <v>11952360</v>
      </c>
    </row>
    <row r="103" spans="1:5" ht="32.25" customHeight="1" x14ac:dyDescent="0.25">
      <c r="A103" s="47" t="s">
        <v>778</v>
      </c>
      <c r="B103" s="191" t="s">
        <v>779</v>
      </c>
      <c r="C103" s="404">
        <v>651000</v>
      </c>
      <c r="D103" s="404">
        <v>688000</v>
      </c>
      <c r="E103" s="404">
        <v>714000</v>
      </c>
    </row>
    <row r="104" spans="1:5" ht="20.25" customHeight="1" x14ac:dyDescent="0.25">
      <c r="A104" s="14" t="s">
        <v>602</v>
      </c>
      <c r="B104" s="13" t="s">
        <v>64</v>
      </c>
      <c r="C104" s="404">
        <v>235999379</v>
      </c>
      <c r="D104" s="404">
        <v>247690037</v>
      </c>
      <c r="E104" s="404">
        <v>247228105</v>
      </c>
    </row>
    <row r="105" spans="1:5" ht="17.25" customHeight="1" x14ac:dyDescent="0.25">
      <c r="A105" s="187" t="s">
        <v>603</v>
      </c>
      <c r="B105" s="188" t="s">
        <v>292</v>
      </c>
      <c r="C105" s="403">
        <f>SUM(C106:C107)</f>
        <v>544439</v>
      </c>
      <c r="D105" s="403">
        <f t="shared" ref="D105:E105" si="9">SUM(D106:D107)</f>
        <v>0</v>
      </c>
      <c r="E105" s="403">
        <f t="shared" si="9"/>
        <v>0</v>
      </c>
    </row>
    <row r="106" spans="1:5" ht="48.75" customHeight="1" x14ac:dyDescent="0.25">
      <c r="A106" s="48" t="s">
        <v>605</v>
      </c>
      <c r="B106" s="191" t="s">
        <v>356</v>
      </c>
      <c r="C106" s="404">
        <v>544439</v>
      </c>
      <c r="D106" s="404"/>
      <c r="E106" s="404"/>
    </row>
    <row r="107" spans="1:5" ht="48.75" hidden="1" customHeight="1" x14ac:dyDescent="0.25">
      <c r="A107" s="48" t="s">
        <v>556</v>
      </c>
      <c r="B107" s="191" t="s">
        <v>220</v>
      </c>
      <c r="C107" s="404"/>
      <c r="D107" s="404"/>
      <c r="E107" s="404"/>
    </row>
    <row r="108" spans="1:5" s="9" customFormat="1" ht="17.25" customHeight="1" x14ac:dyDescent="0.25">
      <c r="A108" s="189" t="s">
        <v>604</v>
      </c>
      <c r="B108" s="170" t="s">
        <v>492</v>
      </c>
      <c r="C108" s="402">
        <v>5500000</v>
      </c>
      <c r="D108" s="402"/>
      <c r="E108" s="402"/>
    </row>
    <row r="109" spans="1:5" s="9" customFormat="1" ht="83.25" hidden="1" customHeight="1" x14ac:dyDescent="0.25">
      <c r="A109" s="189" t="s">
        <v>489</v>
      </c>
      <c r="B109" s="186" t="s">
        <v>490</v>
      </c>
      <c r="C109" s="402"/>
      <c r="D109" s="402"/>
      <c r="E109" s="402"/>
    </row>
    <row r="110" spans="1:5" s="9" customFormat="1" ht="47.25" x14ac:dyDescent="0.25">
      <c r="A110" s="189" t="s">
        <v>293</v>
      </c>
      <c r="B110" s="170" t="s">
        <v>491</v>
      </c>
      <c r="C110" s="402">
        <v>-1128800</v>
      </c>
      <c r="D110" s="402"/>
      <c r="E110" s="402"/>
    </row>
    <row r="111" spans="1:5" ht="15.75" x14ac:dyDescent="0.25">
      <c r="A111" s="190"/>
      <c r="B111" s="46" t="s">
        <v>294</v>
      </c>
      <c r="C111" s="408">
        <f>SUM(C80,C15)</f>
        <v>638226654</v>
      </c>
      <c r="D111" s="408">
        <f t="shared" ref="D111:E111" si="10">SUM(D80,D15)</f>
        <v>423485540</v>
      </c>
      <c r="E111" s="408">
        <f t="shared" si="10"/>
        <v>417107969</v>
      </c>
    </row>
  </sheetData>
  <mergeCells count="11">
    <mergeCell ref="G25:J25"/>
    <mergeCell ref="B1:C1"/>
    <mergeCell ref="B2:C2"/>
    <mergeCell ref="B3:C3"/>
    <mergeCell ref="B4:C4"/>
    <mergeCell ref="B5:C5"/>
    <mergeCell ref="B6:C6"/>
    <mergeCell ref="B8:C8"/>
    <mergeCell ref="A10:C10"/>
    <mergeCell ref="A11:C11"/>
    <mergeCell ref="B7:C7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61"/>
  <sheetViews>
    <sheetView zoomScale="95" zoomScaleNormal="95" workbookViewId="0">
      <selection activeCell="F373" sqref="F373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10" width="14.42578125" style="460" customWidth="1"/>
    <col min="11" max="11" width="11" customWidth="1"/>
    <col min="12" max="12" width="9.85546875" customWidth="1"/>
  </cols>
  <sheetData>
    <row r="1" spans="1:10" x14ac:dyDescent="0.25">
      <c r="C1" s="359" t="s">
        <v>847</v>
      </c>
      <c r="D1" s="359"/>
      <c r="E1" s="359"/>
      <c r="F1" s="1"/>
    </row>
    <row r="2" spans="1:10" x14ac:dyDescent="0.25">
      <c r="C2" s="359" t="s">
        <v>7</v>
      </c>
      <c r="D2" s="359"/>
      <c r="E2" s="359"/>
    </row>
    <row r="3" spans="1:10" x14ac:dyDescent="0.25">
      <c r="C3" s="359" t="s">
        <v>6</v>
      </c>
      <c r="D3" s="359"/>
      <c r="E3" s="359"/>
    </row>
    <row r="4" spans="1:10" x14ac:dyDescent="0.25">
      <c r="C4" s="359" t="s">
        <v>86</v>
      </c>
      <c r="D4" s="359"/>
      <c r="E4" s="359"/>
    </row>
    <row r="5" spans="1:10" x14ac:dyDescent="0.25">
      <c r="C5" s="359" t="s">
        <v>805</v>
      </c>
      <c r="D5" s="359"/>
      <c r="E5" s="359"/>
    </row>
    <row r="6" spans="1:10" x14ac:dyDescent="0.25">
      <c r="C6" s="359" t="s">
        <v>806</v>
      </c>
      <c r="D6" s="359"/>
      <c r="E6" s="359"/>
    </row>
    <row r="7" spans="1:10" x14ac:dyDescent="0.25">
      <c r="C7" s="4" t="s">
        <v>947</v>
      </c>
      <c r="D7" s="4"/>
      <c r="E7" s="4"/>
    </row>
    <row r="8" spans="1:10" x14ac:dyDescent="0.25">
      <c r="C8" s="592" t="s">
        <v>944</v>
      </c>
      <c r="D8" s="359"/>
      <c r="E8" s="359"/>
    </row>
    <row r="9" spans="1:10" x14ac:dyDescent="0.25">
      <c r="C9" s="359"/>
      <c r="D9" s="359"/>
      <c r="E9" s="359"/>
    </row>
    <row r="10" spans="1:10" ht="18.75" customHeight="1" x14ac:dyDescent="0.25">
      <c r="A10" s="709" t="s">
        <v>837</v>
      </c>
      <c r="B10" s="709"/>
      <c r="C10" s="709"/>
      <c r="D10" s="709"/>
      <c r="E10" s="709"/>
      <c r="F10" s="709"/>
      <c r="G10" s="709"/>
      <c r="H10" s="709"/>
      <c r="I10" s="709"/>
      <c r="J10" s="709"/>
    </row>
    <row r="11" spans="1:10" ht="18.75" customHeight="1" x14ac:dyDescent="0.25">
      <c r="A11" s="709"/>
      <c r="B11" s="709"/>
      <c r="C11" s="709"/>
      <c r="D11" s="709"/>
      <c r="E11" s="709"/>
      <c r="F11" s="709"/>
      <c r="G11" s="709"/>
      <c r="H11" s="709"/>
      <c r="I11" s="709"/>
      <c r="J11" s="709"/>
    </row>
    <row r="12" spans="1:10" ht="39" customHeight="1" x14ac:dyDescent="0.25">
      <c r="A12" s="709"/>
      <c r="B12" s="709"/>
      <c r="C12" s="709"/>
      <c r="D12" s="709"/>
      <c r="E12" s="709"/>
      <c r="F12" s="709"/>
      <c r="G12" s="709"/>
      <c r="H12" s="709"/>
      <c r="I12" s="709"/>
      <c r="J12" s="709"/>
    </row>
    <row r="13" spans="1:10" ht="15.75" x14ac:dyDescent="0.25">
      <c r="B13" s="350"/>
      <c r="J13" s="460" t="s">
        <v>482</v>
      </c>
    </row>
    <row r="14" spans="1:10" ht="45.75" customHeight="1" x14ac:dyDescent="0.25">
      <c r="A14" s="50" t="s">
        <v>0</v>
      </c>
      <c r="B14" s="50" t="s">
        <v>1</v>
      </c>
      <c r="C14" s="50" t="s">
        <v>2</v>
      </c>
      <c r="D14" s="704" t="s">
        <v>3</v>
      </c>
      <c r="E14" s="705"/>
      <c r="F14" s="706"/>
      <c r="G14" s="50" t="s">
        <v>4</v>
      </c>
      <c r="H14" s="10" t="s">
        <v>835</v>
      </c>
      <c r="I14" s="10" t="s">
        <v>759</v>
      </c>
      <c r="J14" s="10" t="s">
        <v>804</v>
      </c>
    </row>
    <row r="15" spans="1:10" ht="15.75" x14ac:dyDescent="0.25">
      <c r="A15" s="81" t="s">
        <v>8</v>
      </c>
      <c r="B15" s="38"/>
      <c r="C15" s="38"/>
      <c r="D15" s="206"/>
      <c r="E15" s="207"/>
      <c r="F15" s="208"/>
      <c r="G15" s="38"/>
      <c r="H15" s="409">
        <f>SUM(H16,H179,H200,H246,H275,H472,H543,H640,H648,H537+H268)</f>
        <v>653179844</v>
      </c>
      <c r="I15" s="409">
        <f>SUM(I16,I179,I200,I246,I275,I472,I543,I640,I648,I537+I268+I661)</f>
        <v>423485540</v>
      </c>
      <c r="J15" s="409">
        <f>SUM(J16,J179,J200,J246,J275,J472,J543,J640,J648,J537+J268+J661)</f>
        <v>418217473</v>
      </c>
    </row>
    <row r="16" spans="1:10" ht="15.75" x14ac:dyDescent="0.25">
      <c r="A16" s="82" t="s">
        <v>9</v>
      </c>
      <c r="B16" s="16" t="s">
        <v>10</v>
      </c>
      <c r="C16" s="16"/>
      <c r="D16" s="209"/>
      <c r="E16" s="210"/>
      <c r="F16" s="211"/>
      <c r="G16" s="16"/>
      <c r="H16" s="461">
        <f>SUM(H17,H22,H28,H75,H105,H110,H70+H100)</f>
        <v>44121194</v>
      </c>
      <c r="I16" s="461">
        <f t="shared" ref="I16:J16" si="0">SUM(I17,I22,I28,I75,I105,I110,I70+I100)</f>
        <v>38827028</v>
      </c>
      <c r="J16" s="461">
        <f t="shared" si="0"/>
        <v>38853028</v>
      </c>
    </row>
    <row r="17" spans="1:10" ht="31.5" x14ac:dyDescent="0.25">
      <c r="A17" s="41" t="s">
        <v>11</v>
      </c>
      <c r="B17" s="23" t="s">
        <v>10</v>
      </c>
      <c r="C17" s="23" t="s">
        <v>12</v>
      </c>
      <c r="D17" s="212"/>
      <c r="E17" s="213"/>
      <c r="F17" s="214"/>
      <c r="G17" s="23"/>
      <c r="H17" s="419">
        <f>SUM(H18)</f>
        <v>1577774</v>
      </c>
      <c r="I17" s="419">
        <f t="shared" ref="I17:J20" si="1">SUM(I18)</f>
        <v>1395526</v>
      </c>
      <c r="J17" s="419">
        <f t="shared" si="1"/>
        <v>1395526</v>
      </c>
    </row>
    <row r="18" spans="1:10" ht="18.75" customHeight="1" x14ac:dyDescent="0.25">
      <c r="A18" s="27" t="s">
        <v>96</v>
      </c>
      <c r="B18" s="28" t="s">
        <v>10</v>
      </c>
      <c r="C18" s="28" t="s">
        <v>12</v>
      </c>
      <c r="D18" s="215" t="s">
        <v>361</v>
      </c>
      <c r="E18" s="216" t="s">
        <v>359</v>
      </c>
      <c r="F18" s="217" t="s">
        <v>360</v>
      </c>
      <c r="G18" s="28"/>
      <c r="H18" s="412">
        <f>SUM(H19)</f>
        <v>1577774</v>
      </c>
      <c r="I18" s="412">
        <f t="shared" si="1"/>
        <v>1395526</v>
      </c>
      <c r="J18" s="412">
        <f t="shared" si="1"/>
        <v>1395526</v>
      </c>
    </row>
    <row r="19" spans="1:10" ht="17.25" customHeight="1" x14ac:dyDescent="0.25">
      <c r="A19" s="83" t="s">
        <v>97</v>
      </c>
      <c r="B19" s="2" t="s">
        <v>10</v>
      </c>
      <c r="C19" s="2" t="s">
        <v>12</v>
      </c>
      <c r="D19" s="218" t="s">
        <v>169</v>
      </c>
      <c r="E19" s="219" t="s">
        <v>359</v>
      </c>
      <c r="F19" s="220" t="s">
        <v>360</v>
      </c>
      <c r="G19" s="2"/>
      <c r="H19" s="413">
        <f>SUM(H20)</f>
        <v>1577774</v>
      </c>
      <c r="I19" s="413">
        <f t="shared" si="1"/>
        <v>1395526</v>
      </c>
      <c r="J19" s="413">
        <f t="shared" si="1"/>
        <v>1395526</v>
      </c>
    </row>
    <row r="20" spans="1:10" ht="32.25" customHeight="1" x14ac:dyDescent="0.25">
      <c r="A20" s="3" t="s">
        <v>74</v>
      </c>
      <c r="B20" s="2" t="s">
        <v>10</v>
      </c>
      <c r="C20" s="2" t="s">
        <v>12</v>
      </c>
      <c r="D20" s="218" t="s">
        <v>169</v>
      </c>
      <c r="E20" s="219" t="s">
        <v>359</v>
      </c>
      <c r="F20" s="220" t="s">
        <v>364</v>
      </c>
      <c r="G20" s="2"/>
      <c r="H20" s="413">
        <f>SUM(H21)</f>
        <v>1577774</v>
      </c>
      <c r="I20" s="413">
        <f t="shared" si="1"/>
        <v>1395526</v>
      </c>
      <c r="J20" s="413">
        <f t="shared" si="1"/>
        <v>1395526</v>
      </c>
    </row>
    <row r="21" spans="1:10" ht="48" customHeight="1" x14ac:dyDescent="0.25">
      <c r="A21" s="84" t="s">
        <v>75</v>
      </c>
      <c r="B21" s="2" t="s">
        <v>10</v>
      </c>
      <c r="C21" s="2" t="s">
        <v>12</v>
      </c>
      <c r="D21" s="218" t="s">
        <v>169</v>
      </c>
      <c r="E21" s="219" t="s">
        <v>359</v>
      </c>
      <c r="F21" s="220" t="s">
        <v>364</v>
      </c>
      <c r="G21" s="2" t="s">
        <v>13</v>
      </c>
      <c r="H21" s="414">
        <f>SUM(прил4!I21)</f>
        <v>1577774</v>
      </c>
      <c r="I21" s="414">
        <f>SUM(прил4!J21)</f>
        <v>1395526</v>
      </c>
      <c r="J21" s="414">
        <f>SUM(прил4!K21)</f>
        <v>1395526</v>
      </c>
    </row>
    <row r="22" spans="1:10" ht="47.25" x14ac:dyDescent="0.25">
      <c r="A22" s="41" t="s">
        <v>14</v>
      </c>
      <c r="B22" s="23" t="s">
        <v>10</v>
      </c>
      <c r="C22" s="23" t="s">
        <v>15</v>
      </c>
      <c r="D22" s="212"/>
      <c r="E22" s="213"/>
      <c r="F22" s="214"/>
      <c r="G22" s="23"/>
      <c r="H22" s="419">
        <f>SUM(H23)</f>
        <v>18000</v>
      </c>
      <c r="I22" s="419">
        <f t="shared" ref="I22:J22" si="2">SUM(I23)</f>
        <v>18000</v>
      </c>
      <c r="J22" s="419">
        <f t="shared" si="2"/>
        <v>18000</v>
      </c>
    </row>
    <row r="23" spans="1:10" ht="35.25" customHeight="1" x14ac:dyDescent="0.25">
      <c r="A23" s="75" t="s">
        <v>98</v>
      </c>
      <c r="B23" s="28" t="s">
        <v>10</v>
      </c>
      <c r="C23" s="28" t="s">
        <v>15</v>
      </c>
      <c r="D23" s="227" t="s">
        <v>362</v>
      </c>
      <c r="E23" s="228" t="s">
        <v>359</v>
      </c>
      <c r="F23" s="229" t="s">
        <v>360</v>
      </c>
      <c r="G23" s="28"/>
      <c r="H23" s="412">
        <f>SUM(H24)</f>
        <v>18000</v>
      </c>
      <c r="I23" s="412">
        <f t="shared" ref="I23:J26" si="3">SUM(I24)</f>
        <v>18000</v>
      </c>
      <c r="J23" s="412">
        <f t="shared" si="3"/>
        <v>18000</v>
      </c>
    </row>
    <row r="24" spans="1:10" ht="48.75" customHeight="1" x14ac:dyDescent="0.25">
      <c r="A24" s="76" t="s">
        <v>99</v>
      </c>
      <c r="B24" s="2" t="s">
        <v>10</v>
      </c>
      <c r="C24" s="2" t="s">
        <v>15</v>
      </c>
      <c r="D24" s="230" t="s">
        <v>363</v>
      </c>
      <c r="E24" s="231" t="s">
        <v>359</v>
      </c>
      <c r="F24" s="232" t="s">
        <v>360</v>
      </c>
      <c r="G24" s="44"/>
      <c r="H24" s="413">
        <f>SUM(H25)</f>
        <v>18000</v>
      </c>
      <c r="I24" s="413">
        <f t="shared" si="3"/>
        <v>18000</v>
      </c>
      <c r="J24" s="413">
        <f t="shared" si="3"/>
        <v>18000</v>
      </c>
    </row>
    <row r="25" spans="1:10" ht="49.5" customHeight="1" x14ac:dyDescent="0.25">
      <c r="A25" s="76" t="s">
        <v>366</v>
      </c>
      <c r="B25" s="2" t="s">
        <v>10</v>
      </c>
      <c r="C25" s="2" t="s">
        <v>15</v>
      </c>
      <c r="D25" s="230" t="s">
        <v>363</v>
      </c>
      <c r="E25" s="231" t="s">
        <v>10</v>
      </c>
      <c r="F25" s="232" t="s">
        <v>360</v>
      </c>
      <c r="G25" s="44"/>
      <c r="H25" s="413">
        <f>SUM(H26)</f>
        <v>18000</v>
      </c>
      <c r="I25" s="413">
        <f t="shared" si="3"/>
        <v>18000</v>
      </c>
      <c r="J25" s="413">
        <f t="shared" si="3"/>
        <v>18000</v>
      </c>
    </row>
    <row r="26" spans="1:10" ht="18.75" customHeight="1" x14ac:dyDescent="0.25">
      <c r="A26" s="76" t="s">
        <v>100</v>
      </c>
      <c r="B26" s="2" t="s">
        <v>10</v>
      </c>
      <c r="C26" s="2" t="s">
        <v>15</v>
      </c>
      <c r="D26" s="230" t="s">
        <v>363</v>
      </c>
      <c r="E26" s="231" t="s">
        <v>10</v>
      </c>
      <c r="F26" s="232" t="s">
        <v>365</v>
      </c>
      <c r="G26" s="44"/>
      <c r="H26" s="413">
        <f>SUM(H27)</f>
        <v>18000</v>
      </c>
      <c r="I26" s="413">
        <f t="shared" si="3"/>
        <v>18000</v>
      </c>
      <c r="J26" s="413">
        <f t="shared" si="3"/>
        <v>18000</v>
      </c>
    </row>
    <row r="27" spans="1:10" ht="34.5" customHeight="1" x14ac:dyDescent="0.25">
      <c r="A27" s="85" t="s">
        <v>507</v>
      </c>
      <c r="B27" s="2" t="s">
        <v>10</v>
      </c>
      <c r="C27" s="2" t="s">
        <v>15</v>
      </c>
      <c r="D27" s="230" t="s">
        <v>363</v>
      </c>
      <c r="E27" s="231" t="s">
        <v>10</v>
      </c>
      <c r="F27" s="232" t="s">
        <v>365</v>
      </c>
      <c r="G27" s="2" t="s">
        <v>16</v>
      </c>
      <c r="H27" s="415">
        <f>SUM(прил4!I306)</f>
        <v>18000</v>
      </c>
      <c r="I27" s="415">
        <f>SUM(прил4!J306)</f>
        <v>18000</v>
      </c>
      <c r="J27" s="415">
        <f>SUM(прил4!K306)</f>
        <v>18000</v>
      </c>
    </row>
    <row r="28" spans="1:10" ht="48.75" customHeight="1" x14ac:dyDescent="0.25">
      <c r="A28" s="86" t="s">
        <v>19</v>
      </c>
      <c r="B28" s="23" t="s">
        <v>10</v>
      </c>
      <c r="C28" s="23" t="s">
        <v>20</v>
      </c>
      <c r="D28" s="212"/>
      <c r="E28" s="213"/>
      <c r="F28" s="214"/>
      <c r="G28" s="23"/>
      <c r="H28" s="419">
        <f>SUM(H29,H42,H47,H53,H60,H65+H36)</f>
        <v>15796210</v>
      </c>
      <c r="I28" s="419">
        <f t="shared" ref="I28:J28" si="4">SUM(I29,I42,I47,I53,I60,I65+I36)</f>
        <v>14592265</v>
      </c>
      <c r="J28" s="419">
        <f t="shared" si="4"/>
        <v>14592265</v>
      </c>
    </row>
    <row r="29" spans="1:10" ht="36.75" customHeight="1" x14ac:dyDescent="0.25">
      <c r="A29" s="75" t="s">
        <v>103</v>
      </c>
      <c r="B29" s="28" t="s">
        <v>10</v>
      </c>
      <c r="C29" s="28" t="s">
        <v>20</v>
      </c>
      <c r="D29" s="221" t="s">
        <v>168</v>
      </c>
      <c r="E29" s="222" t="s">
        <v>359</v>
      </c>
      <c r="F29" s="223" t="s">
        <v>360</v>
      </c>
      <c r="G29" s="28"/>
      <c r="H29" s="412">
        <f>SUM(H30)</f>
        <v>1014100</v>
      </c>
      <c r="I29" s="412">
        <f t="shared" ref="I29:J30" si="5">SUM(I30)</f>
        <v>1014100</v>
      </c>
      <c r="J29" s="412">
        <f t="shared" si="5"/>
        <v>1014100</v>
      </c>
    </row>
    <row r="30" spans="1:10" ht="66.75" customHeight="1" x14ac:dyDescent="0.25">
      <c r="A30" s="76" t="s">
        <v>104</v>
      </c>
      <c r="B30" s="2" t="s">
        <v>10</v>
      </c>
      <c r="C30" s="2" t="s">
        <v>20</v>
      </c>
      <c r="D30" s="233" t="s">
        <v>198</v>
      </c>
      <c r="E30" s="234" t="s">
        <v>359</v>
      </c>
      <c r="F30" s="235" t="s">
        <v>360</v>
      </c>
      <c r="G30" s="2"/>
      <c r="H30" s="413">
        <f>SUM(H31)</f>
        <v>1014100</v>
      </c>
      <c r="I30" s="413">
        <f t="shared" si="5"/>
        <v>1014100</v>
      </c>
      <c r="J30" s="413">
        <f t="shared" si="5"/>
        <v>1014100</v>
      </c>
    </row>
    <row r="31" spans="1:10" ht="33.75" customHeight="1" x14ac:dyDescent="0.25">
      <c r="A31" s="76" t="s">
        <v>367</v>
      </c>
      <c r="B31" s="2" t="s">
        <v>10</v>
      </c>
      <c r="C31" s="2" t="s">
        <v>20</v>
      </c>
      <c r="D31" s="233" t="s">
        <v>198</v>
      </c>
      <c r="E31" s="234" t="s">
        <v>10</v>
      </c>
      <c r="F31" s="235" t="s">
        <v>360</v>
      </c>
      <c r="G31" s="2"/>
      <c r="H31" s="413">
        <f>SUM(H32+H34)</f>
        <v>1014100</v>
      </c>
      <c r="I31" s="413">
        <f t="shared" ref="I31:J31" si="6">SUM(I32+I34)</f>
        <v>1014100</v>
      </c>
      <c r="J31" s="413">
        <f t="shared" si="6"/>
        <v>1014100</v>
      </c>
    </row>
    <row r="32" spans="1:10" ht="47.25" customHeight="1" x14ac:dyDescent="0.25">
      <c r="A32" s="84" t="s">
        <v>76</v>
      </c>
      <c r="B32" s="2" t="s">
        <v>10</v>
      </c>
      <c r="C32" s="2" t="s">
        <v>20</v>
      </c>
      <c r="D32" s="236" t="s">
        <v>198</v>
      </c>
      <c r="E32" s="237" t="s">
        <v>10</v>
      </c>
      <c r="F32" s="238" t="s">
        <v>368</v>
      </c>
      <c r="G32" s="2"/>
      <c r="H32" s="413">
        <f>SUM(H33)</f>
        <v>1004100</v>
      </c>
      <c r="I32" s="413">
        <f t="shared" ref="I32:J32" si="7">SUM(I33)</f>
        <v>1004100</v>
      </c>
      <c r="J32" s="413">
        <f t="shared" si="7"/>
        <v>1004100</v>
      </c>
    </row>
    <row r="33" spans="1:10" ht="49.5" customHeight="1" x14ac:dyDescent="0.25">
      <c r="A33" s="84" t="s">
        <v>75</v>
      </c>
      <c r="B33" s="2" t="s">
        <v>10</v>
      </c>
      <c r="C33" s="2" t="s">
        <v>20</v>
      </c>
      <c r="D33" s="236" t="s">
        <v>198</v>
      </c>
      <c r="E33" s="237" t="s">
        <v>10</v>
      </c>
      <c r="F33" s="238" t="s">
        <v>368</v>
      </c>
      <c r="G33" s="2" t="s">
        <v>13</v>
      </c>
      <c r="H33" s="414">
        <f>SUM(прил4!I27)</f>
        <v>1004100</v>
      </c>
      <c r="I33" s="414">
        <f>SUM(прил4!J27)</f>
        <v>1004100</v>
      </c>
      <c r="J33" s="414">
        <f>SUM(прил4!K27)</f>
        <v>1004100</v>
      </c>
    </row>
    <row r="34" spans="1:10" ht="31.5" customHeight="1" x14ac:dyDescent="0.25">
      <c r="A34" s="79" t="s">
        <v>95</v>
      </c>
      <c r="B34" s="2" t="s">
        <v>10</v>
      </c>
      <c r="C34" s="2" t="s">
        <v>20</v>
      </c>
      <c r="D34" s="233" t="s">
        <v>198</v>
      </c>
      <c r="E34" s="234" t="s">
        <v>10</v>
      </c>
      <c r="F34" s="235" t="s">
        <v>369</v>
      </c>
      <c r="G34" s="2"/>
      <c r="H34" s="413">
        <f>SUM(H35)</f>
        <v>10000</v>
      </c>
      <c r="I34" s="413">
        <f t="shared" ref="I34:J34" si="8">SUM(I35)</f>
        <v>10000</v>
      </c>
      <c r="J34" s="413">
        <f t="shared" si="8"/>
        <v>10000</v>
      </c>
    </row>
    <row r="35" spans="1:10" ht="30.75" customHeight="1" x14ac:dyDescent="0.25">
      <c r="A35" s="89" t="s">
        <v>507</v>
      </c>
      <c r="B35" s="2" t="s">
        <v>10</v>
      </c>
      <c r="C35" s="2" t="s">
        <v>20</v>
      </c>
      <c r="D35" s="233" t="s">
        <v>198</v>
      </c>
      <c r="E35" s="234" t="s">
        <v>10</v>
      </c>
      <c r="F35" s="235" t="s">
        <v>369</v>
      </c>
      <c r="G35" s="2" t="s">
        <v>16</v>
      </c>
      <c r="H35" s="414">
        <f>SUM(прил4!I29)</f>
        <v>10000</v>
      </c>
      <c r="I35" s="414">
        <f>SUM(прил4!J29)</f>
        <v>10000</v>
      </c>
      <c r="J35" s="414">
        <f>SUM(прил4!K29)</f>
        <v>10000</v>
      </c>
    </row>
    <row r="36" spans="1:10" ht="49.5" customHeight="1" x14ac:dyDescent="0.25">
      <c r="A36" s="27" t="s">
        <v>117</v>
      </c>
      <c r="B36" s="28" t="s">
        <v>10</v>
      </c>
      <c r="C36" s="28" t="s">
        <v>20</v>
      </c>
      <c r="D36" s="227" t="s">
        <v>384</v>
      </c>
      <c r="E36" s="228" t="s">
        <v>359</v>
      </c>
      <c r="F36" s="229" t="s">
        <v>360</v>
      </c>
      <c r="G36" s="28"/>
      <c r="H36" s="412">
        <f>SUM(H37)</f>
        <v>76279</v>
      </c>
      <c r="I36" s="412">
        <f t="shared" ref="I36:J37" si="9">SUM(I37)</f>
        <v>56460</v>
      </c>
      <c r="J36" s="412">
        <f t="shared" si="9"/>
        <v>56460</v>
      </c>
    </row>
    <row r="37" spans="1:10" ht="66" customHeight="1" x14ac:dyDescent="0.25">
      <c r="A37" s="54" t="s">
        <v>118</v>
      </c>
      <c r="B37" s="2" t="s">
        <v>10</v>
      </c>
      <c r="C37" s="2" t="s">
        <v>20</v>
      </c>
      <c r="D37" s="230" t="s">
        <v>468</v>
      </c>
      <c r="E37" s="231" t="s">
        <v>359</v>
      </c>
      <c r="F37" s="232" t="s">
        <v>360</v>
      </c>
      <c r="G37" s="44"/>
      <c r="H37" s="413">
        <f>SUM(H38)</f>
        <v>76279</v>
      </c>
      <c r="I37" s="413">
        <f t="shared" si="9"/>
        <v>56460</v>
      </c>
      <c r="J37" s="413">
        <f t="shared" si="9"/>
        <v>56460</v>
      </c>
    </row>
    <row r="38" spans="1:10" ht="48.75" customHeight="1" x14ac:dyDescent="0.25">
      <c r="A38" s="76" t="s">
        <v>385</v>
      </c>
      <c r="B38" s="2" t="s">
        <v>10</v>
      </c>
      <c r="C38" s="2" t="s">
        <v>20</v>
      </c>
      <c r="D38" s="230" t="s">
        <v>468</v>
      </c>
      <c r="E38" s="231" t="s">
        <v>10</v>
      </c>
      <c r="F38" s="232" t="s">
        <v>360</v>
      </c>
      <c r="G38" s="44"/>
      <c r="H38" s="413">
        <f>SUM(+H39)</f>
        <v>76279</v>
      </c>
      <c r="I38" s="413">
        <f t="shared" ref="I38:J38" si="10">SUM(+I39)</f>
        <v>56460</v>
      </c>
      <c r="J38" s="413">
        <f t="shared" si="10"/>
        <v>56460</v>
      </c>
    </row>
    <row r="39" spans="1:10" ht="17.25" customHeight="1" x14ac:dyDescent="0.25">
      <c r="A39" s="76" t="s">
        <v>470</v>
      </c>
      <c r="B39" s="2" t="s">
        <v>10</v>
      </c>
      <c r="C39" s="2" t="s">
        <v>20</v>
      </c>
      <c r="D39" s="230" t="s">
        <v>180</v>
      </c>
      <c r="E39" s="231" t="s">
        <v>10</v>
      </c>
      <c r="F39" s="232" t="s">
        <v>469</v>
      </c>
      <c r="G39" s="44"/>
      <c r="H39" s="413">
        <f>SUM(H40:H41)</f>
        <v>76279</v>
      </c>
      <c r="I39" s="413">
        <f t="shared" ref="I39:J39" si="11">SUM(I40:I41)</f>
        <v>56460</v>
      </c>
      <c r="J39" s="413">
        <f t="shared" si="11"/>
        <v>56460</v>
      </c>
    </row>
    <row r="40" spans="1:10" ht="30.75" customHeight="1" x14ac:dyDescent="0.25">
      <c r="A40" s="85" t="s">
        <v>507</v>
      </c>
      <c r="B40" s="2" t="s">
        <v>10</v>
      </c>
      <c r="C40" s="2" t="s">
        <v>20</v>
      </c>
      <c r="D40" s="230" t="s">
        <v>180</v>
      </c>
      <c r="E40" s="231" t="s">
        <v>10</v>
      </c>
      <c r="F40" s="232" t="s">
        <v>469</v>
      </c>
      <c r="G40" s="2" t="s">
        <v>16</v>
      </c>
      <c r="H40" s="415">
        <f>SUM(прил4!I36)</f>
        <v>76279</v>
      </c>
      <c r="I40" s="415">
        <f>SUM(прил4!J36)</f>
        <v>56460</v>
      </c>
      <c r="J40" s="415">
        <f>SUM(прил4!K36)</f>
        <v>56460</v>
      </c>
    </row>
    <row r="41" spans="1:10" s="473" customFormat="1" ht="18" hidden="1" customHeight="1" x14ac:dyDescent="0.25">
      <c r="A41" s="3" t="s">
        <v>18</v>
      </c>
      <c r="B41" s="2" t="s">
        <v>10</v>
      </c>
      <c r="C41" s="2" t="s">
        <v>20</v>
      </c>
      <c r="D41" s="230" t="s">
        <v>180</v>
      </c>
      <c r="E41" s="231" t="s">
        <v>10</v>
      </c>
      <c r="F41" s="232" t="s">
        <v>469</v>
      </c>
      <c r="G41" s="2" t="s">
        <v>17</v>
      </c>
      <c r="H41" s="415">
        <f>SUM(прил4!I37)</f>
        <v>0</v>
      </c>
      <c r="I41" s="415">
        <f>SUM(прил4!J37)</f>
        <v>0</v>
      </c>
      <c r="J41" s="415">
        <f>SUM(прил4!K37)</f>
        <v>0</v>
      </c>
    </row>
    <row r="42" spans="1:10" ht="35.25" customHeight="1" x14ac:dyDescent="0.25">
      <c r="A42" s="75" t="s">
        <v>98</v>
      </c>
      <c r="B42" s="28" t="s">
        <v>10</v>
      </c>
      <c r="C42" s="28" t="s">
        <v>20</v>
      </c>
      <c r="D42" s="227" t="s">
        <v>362</v>
      </c>
      <c r="E42" s="228" t="s">
        <v>359</v>
      </c>
      <c r="F42" s="229" t="s">
        <v>360</v>
      </c>
      <c r="G42" s="28"/>
      <c r="H42" s="412">
        <f>SUM(H43)</f>
        <v>773401</v>
      </c>
      <c r="I42" s="412">
        <f t="shared" ref="I42:J45" si="12">SUM(I43)</f>
        <v>1048961</v>
      </c>
      <c r="J42" s="412">
        <f t="shared" si="12"/>
        <v>1048961</v>
      </c>
    </row>
    <row r="43" spans="1:10" ht="62.25" customHeight="1" x14ac:dyDescent="0.25">
      <c r="A43" s="76" t="s">
        <v>109</v>
      </c>
      <c r="B43" s="2" t="s">
        <v>10</v>
      </c>
      <c r="C43" s="2" t="s">
        <v>20</v>
      </c>
      <c r="D43" s="230" t="s">
        <v>363</v>
      </c>
      <c r="E43" s="231" t="s">
        <v>359</v>
      </c>
      <c r="F43" s="232" t="s">
        <v>360</v>
      </c>
      <c r="G43" s="44"/>
      <c r="H43" s="413">
        <f>SUM(H44)</f>
        <v>773401</v>
      </c>
      <c r="I43" s="413">
        <f t="shared" si="12"/>
        <v>1048961</v>
      </c>
      <c r="J43" s="413">
        <f t="shared" si="12"/>
        <v>1048961</v>
      </c>
    </row>
    <row r="44" spans="1:10" ht="49.5" customHeight="1" x14ac:dyDescent="0.25">
      <c r="A44" s="76" t="s">
        <v>366</v>
      </c>
      <c r="B44" s="2" t="s">
        <v>10</v>
      </c>
      <c r="C44" s="2" t="s">
        <v>20</v>
      </c>
      <c r="D44" s="230" t="s">
        <v>363</v>
      </c>
      <c r="E44" s="231" t="s">
        <v>10</v>
      </c>
      <c r="F44" s="232" t="s">
        <v>360</v>
      </c>
      <c r="G44" s="44"/>
      <c r="H44" s="413">
        <f>SUM(H45)</f>
        <v>773401</v>
      </c>
      <c r="I44" s="413">
        <f t="shared" si="12"/>
        <v>1048961</v>
      </c>
      <c r="J44" s="413">
        <f t="shared" si="12"/>
        <v>1048961</v>
      </c>
    </row>
    <row r="45" spans="1:10" ht="17.25" customHeight="1" x14ac:dyDescent="0.25">
      <c r="A45" s="76" t="s">
        <v>100</v>
      </c>
      <c r="B45" s="2" t="s">
        <v>10</v>
      </c>
      <c r="C45" s="2" t="s">
        <v>20</v>
      </c>
      <c r="D45" s="230" t="s">
        <v>363</v>
      </c>
      <c r="E45" s="231" t="s">
        <v>10</v>
      </c>
      <c r="F45" s="232" t="s">
        <v>365</v>
      </c>
      <c r="G45" s="44"/>
      <c r="H45" s="413">
        <f>SUM(H46)</f>
        <v>773401</v>
      </c>
      <c r="I45" s="413">
        <f t="shared" si="12"/>
        <v>1048961</v>
      </c>
      <c r="J45" s="413">
        <f t="shared" si="12"/>
        <v>1048961</v>
      </c>
    </row>
    <row r="46" spans="1:10" ht="33" customHeight="1" x14ac:dyDescent="0.25">
      <c r="A46" s="85" t="s">
        <v>507</v>
      </c>
      <c r="B46" s="2" t="s">
        <v>10</v>
      </c>
      <c r="C46" s="2" t="s">
        <v>20</v>
      </c>
      <c r="D46" s="230" t="s">
        <v>363</v>
      </c>
      <c r="E46" s="231" t="s">
        <v>10</v>
      </c>
      <c r="F46" s="232" t="s">
        <v>365</v>
      </c>
      <c r="G46" s="2" t="s">
        <v>16</v>
      </c>
      <c r="H46" s="415">
        <f>SUM(прил4!I42)</f>
        <v>773401</v>
      </c>
      <c r="I46" s="415">
        <f>SUM(прил4!J42)</f>
        <v>1048961</v>
      </c>
      <c r="J46" s="415">
        <f>SUM(прил4!K42)</f>
        <v>1048961</v>
      </c>
    </row>
    <row r="47" spans="1:10" ht="38.25" customHeight="1" x14ac:dyDescent="0.25">
      <c r="A47" s="75" t="s">
        <v>110</v>
      </c>
      <c r="B47" s="28" t="s">
        <v>10</v>
      </c>
      <c r="C47" s="28" t="s">
        <v>20</v>
      </c>
      <c r="D47" s="215" t="s">
        <v>371</v>
      </c>
      <c r="E47" s="216" t="s">
        <v>359</v>
      </c>
      <c r="F47" s="217" t="s">
        <v>360</v>
      </c>
      <c r="G47" s="28"/>
      <c r="H47" s="412">
        <f>SUM(H48)</f>
        <v>185165</v>
      </c>
      <c r="I47" s="412">
        <f t="shared" ref="I47:J49" si="13">SUM(I48)</f>
        <v>185165</v>
      </c>
      <c r="J47" s="412">
        <f t="shared" si="13"/>
        <v>185165</v>
      </c>
    </row>
    <row r="48" spans="1:10" ht="50.25" customHeight="1" x14ac:dyDescent="0.25">
      <c r="A48" s="76" t="s">
        <v>508</v>
      </c>
      <c r="B48" s="2" t="s">
        <v>10</v>
      </c>
      <c r="C48" s="2" t="s">
        <v>20</v>
      </c>
      <c r="D48" s="218" t="s">
        <v>172</v>
      </c>
      <c r="E48" s="219" t="s">
        <v>359</v>
      </c>
      <c r="F48" s="220" t="s">
        <v>360</v>
      </c>
      <c r="G48" s="2"/>
      <c r="H48" s="413">
        <f>SUM(H49)</f>
        <v>185165</v>
      </c>
      <c r="I48" s="413">
        <f t="shared" si="13"/>
        <v>185165</v>
      </c>
      <c r="J48" s="413">
        <f t="shared" si="13"/>
        <v>185165</v>
      </c>
    </row>
    <row r="49" spans="1:10" ht="33.75" customHeight="1" x14ac:dyDescent="0.25">
      <c r="A49" s="76" t="s">
        <v>370</v>
      </c>
      <c r="B49" s="2" t="s">
        <v>10</v>
      </c>
      <c r="C49" s="2" t="s">
        <v>20</v>
      </c>
      <c r="D49" s="218" t="s">
        <v>172</v>
      </c>
      <c r="E49" s="219" t="s">
        <v>10</v>
      </c>
      <c r="F49" s="220" t="s">
        <v>360</v>
      </c>
      <c r="G49" s="2"/>
      <c r="H49" s="413">
        <f>SUM(H50)</f>
        <v>185165</v>
      </c>
      <c r="I49" s="413">
        <f t="shared" si="13"/>
        <v>185165</v>
      </c>
      <c r="J49" s="413">
        <f t="shared" si="13"/>
        <v>185165</v>
      </c>
    </row>
    <row r="50" spans="1:10" ht="18" customHeight="1" x14ac:dyDescent="0.25">
      <c r="A50" s="88" t="s">
        <v>79</v>
      </c>
      <c r="B50" s="2" t="s">
        <v>10</v>
      </c>
      <c r="C50" s="2" t="s">
        <v>20</v>
      </c>
      <c r="D50" s="218" t="s">
        <v>172</v>
      </c>
      <c r="E50" s="219" t="s">
        <v>10</v>
      </c>
      <c r="F50" s="220" t="s">
        <v>372</v>
      </c>
      <c r="G50" s="2"/>
      <c r="H50" s="413">
        <f>SUM(H51:H52)</f>
        <v>185165</v>
      </c>
      <c r="I50" s="413">
        <f t="shared" ref="I50:J50" si="14">SUM(I51:I52)</f>
        <v>185165</v>
      </c>
      <c r="J50" s="413">
        <f t="shared" si="14"/>
        <v>185165</v>
      </c>
    </row>
    <row r="51" spans="1:10" ht="48.75" customHeight="1" x14ac:dyDescent="0.25">
      <c r="A51" s="84" t="s">
        <v>75</v>
      </c>
      <c r="B51" s="2" t="s">
        <v>10</v>
      </c>
      <c r="C51" s="2" t="s">
        <v>20</v>
      </c>
      <c r="D51" s="218" t="s">
        <v>172</v>
      </c>
      <c r="E51" s="219" t="s">
        <v>10</v>
      </c>
      <c r="F51" s="220" t="s">
        <v>372</v>
      </c>
      <c r="G51" s="2" t="s">
        <v>13</v>
      </c>
      <c r="H51" s="415">
        <f>SUM(прил4!I47)</f>
        <v>185165</v>
      </c>
      <c r="I51" s="415">
        <f>SUM(прил4!J47)</f>
        <v>185165</v>
      </c>
      <c r="J51" s="415">
        <f>SUM(прил4!K47)</f>
        <v>185165</v>
      </c>
    </row>
    <row r="52" spans="1:10" s="633" customFormat="1" ht="32.25" hidden="1" customHeight="1" x14ac:dyDescent="0.25">
      <c r="A52" s="85" t="s">
        <v>507</v>
      </c>
      <c r="B52" s="2" t="s">
        <v>10</v>
      </c>
      <c r="C52" s="2" t="s">
        <v>20</v>
      </c>
      <c r="D52" s="218" t="s">
        <v>172</v>
      </c>
      <c r="E52" s="219" t="s">
        <v>10</v>
      </c>
      <c r="F52" s="220" t="s">
        <v>372</v>
      </c>
      <c r="G52" s="2" t="s">
        <v>16</v>
      </c>
      <c r="H52" s="415">
        <f>SUM(прил4!I48)</f>
        <v>0</v>
      </c>
      <c r="I52" s="415">
        <f>SUM(прил4!J48)</f>
        <v>0</v>
      </c>
      <c r="J52" s="415">
        <f>SUM(прил4!K48)</f>
        <v>0</v>
      </c>
    </row>
    <row r="53" spans="1:10" ht="34.5" customHeight="1" x14ac:dyDescent="0.25">
      <c r="A53" s="93" t="s">
        <v>105</v>
      </c>
      <c r="B53" s="28" t="s">
        <v>10</v>
      </c>
      <c r="C53" s="28" t="s">
        <v>20</v>
      </c>
      <c r="D53" s="215" t="s">
        <v>374</v>
      </c>
      <c r="E53" s="216" t="s">
        <v>359</v>
      </c>
      <c r="F53" s="217" t="s">
        <v>360</v>
      </c>
      <c r="G53" s="28"/>
      <c r="H53" s="412">
        <f>SUM(H54)</f>
        <v>669400</v>
      </c>
      <c r="I53" s="412">
        <f t="shared" ref="I53:J54" si="15">SUM(I54)</f>
        <v>669400</v>
      </c>
      <c r="J53" s="412">
        <f t="shared" si="15"/>
        <v>669400</v>
      </c>
    </row>
    <row r="54" spans="1:10" ht="48.75" customHeight="1" x14ac:dyDescent="0.25">
      <c r="A54" s="89" t="s">
        <v>106</v>
      </c>
      <c r="B54" s="2" t="s">
        <v>10</v>
      </c>
      <c r="C54" s="2" t="s">
        <v>20</v>
      </c>
      <c r="D54" s="218" t="s">
        <v>173</v>
      </c>
      <c r="E54" s="219" t="s">
        <v>359</v>
      </c>
      <c r="F54" s="220" t="s">
        <v>360</v>
      </c>
      <c r="G54" s="2"/>
      <c r="H54" s="413">
        <f>SUM(H55)</f>
        <v>669400</v>
      </c>
      <c r="I54" s="413">
        <f t="shared" si="15"/>
        <v>669400</v>
      </c>
      <c r="J54" s="413">
        <f t="shared" si="15"/>
        <v>669400</v>
      </c>
    </row>
    <row r="55" spans="1:10" ht="48.75" customHeight="1" x14ac:dyDescent="0.25">
      <c r="A55" s="90" t="s">
        <v>373</v>
      </c>
      <c r="B55" s="2" t="s">
        <v>10</v>
      </c>
      <c r="C55" s="2" t="s">
        <v>20</v>
      </c>
      <c r="D55" s="218" t="s">
        <v>173</v>
      </c>
      <c r="E55" s="219" t="s">
        <v>10</v>
      </c>
      <c r="F55" s="220" t="s">
        <v>360</v>
      </c>
      <c r="G55" s="2"/>
      <c r="H55" s="413">
        <f>SUM(H56+H58)</f>
        <v>669400</v>
      </c>
      <c r="I55" s="413">
        <f t="shared" ref="I55:J55" si="16">SUM(I56+I58)</f>
        <v>669400</v>
      </c>
      <c r="J55" s="413">
        <f t="shared" si="16"/>
        <v>669400</v>
      </c>
    </row>
    <row r="56" spans="1:10" ht="47.25" x14ac:dyDescent="0.25">
      <c r="A56" s="84" t="s">
        <v>570</v>
      </c>
      <c r="B56" s="2" t="s">
        <v>10</v>
      </c>
      <c r="C56" s="2" t="s">
        <v>20</v>
      </c>
      <c r="D56" s="218" t="s">
        <v>173</v>
      </c>
      <c r="E56" s="219" t="s">
        <v>10</v>
      </c>
      <c r="F56" s="220" t="s">
        <v>375</v>
      </c>
      <c r="G56" s="2"/>
      <c r="H56" s="413">
        <f>SUM(H57)</f>
        <v>334700</v>
      </c>
      <c r="I56" s="413">
        <f t="shared" ref="I56:J56" si="17">SUM(I57)</f>
        <v>334700</v>
      </c>
      <c r="J56" s="413">
        <f t="shared" si="17"/>
        <v>334700</v>
      </c>
    </row>
    <row r="57" spans="1:10" ht="45.75" customHeight="1" x14ac:dyDescent="0.25">
      <c r="A57" s="84" t="s">
        <v>75</v>
      </c>
      <c r="B57" s="2" t="s">
        <v>10</v>
      </c>
      <c r="C57" s="2" t="s">
        <v>20</v>
      </c>
      <c r="D57" s="218" t="s">
        <v>173</v>
      </c>
      <c r="E57" s="219" t="s">
        <v>10</v>
      </c>
      <c r="F57" s="220" t="s">
        <v>375</v>
      </c>
      <c r="G57" s="2" t="s">
        <v>13</v>
      </c>
      <c r="H57" s="414">
        <f>SUM(прил4!I53)</f>
        <v>334700</v>
      </c>
      <c r="I57" s="414">
        <f>SUM(прил4!J53)</f>
        <v>334700</v>
      </c>
      <c r="J57" s="414">
        <f>SUM(прил4!K53)</f>
        <v>334700</v>
      </c>
    </row>
    <row r="58" spans="1:10" ht="31.5" x14ac:dyDescent="0.25">
      <c r="A58" s="84" t="s">
        <v>78</v>
      </c>
      <c r="B58" s="2" t="s">
        <v>10</v>
      </c>
      <c r="C58" s="2" t="s">
        <v>20</v>
      </c>
      <c r="D58" s="218" t="s">
        <v>173</v>
      </c>
      <c r="E58" s="219" t="s">
        <v>10</v>
      </c>
      <c r="F58" s="220" t="s">
        <v>376</v>
      </c>
      <c r="G58" s="2"/>
      <c r="H58" s="413">
        <f>SUM(H59)</f>
        <v>334700</v>
      </c>
      <c r="I58" s="413">
        <f t="shared" ref="I58:J58" si="18">SUM(I59)</f>
        <v>334700</v>
      </c>
      <c r="J58" s="413">
        <f t="shared" si="18"/>
        <v>334700</v>
      </c>
    </row>
    <row r="59" spans="1:10" ht="48.75" customHeight="1" x14ac:dyDescent="0.25">
      <c r="A59" s="84" t="s">
        <v>75</v>
      </c>
      <c r="B59" s="2" t="s">
        <v>10</v>
      </c>
      <c r="C59" s="2" t="s">
        <v>20</v>
      </c>
      <c r="D59" s="218" t="s">
        <v>173</v>
      </c>
      <c r="E59" s="219" t="s">
        <v>10</v>
      </c>
      <c r="F59" s="220" t="s">
        <v>376</v>
      </c>
      <c r="G59" s="2" t="s">
        <v>13</v>
      </c>
      <c r="H59" s="415">
        <f>SUM(прил4!I55)</f>
        <v>334700</v>
      </c>
      <c r="I59" s="415">
        <f>SUM(прил4!J55)</f>
        <v>334700</v>
      </c>
      <c r="J59" s="415">
        <f>SUM(прил4!K55)</f>
        <v>334700</v>
      </c>
    </row>
    <row r="60" spans="1:10" ht="31.5" x14ac:dyDescent="0.25">
      <c r="A60" s="75" t="s">
        <v>107</v>
      </c>
      <c r="B60" s="28" t="s">
        <v>10</v>
      </c>
      <c r="C60" s="28" t="s">
        <v>20</v>
      </c>
      <c r="D60" s="215" t="s">
        <v>174</v>
      </c>
      <c r="E60" s="216" t="s">
        <v>359</v>
      </c>
      <c r="F60" s="217" t="s">
        <v>360</v>
      </c>
      <c r="G60" s="28"/>
      <c r="H60" s="412">
        <f>SUM(H61)</f>
        <v>334700</v>
      </c>
      <c r="I60" s="412">
        <f t="shared" ref="I60:J63" si="19">SUM(I61)</f>
        <v>334700</v>
      </c>
      <c r="J60" s="412">
        <f t="shared" si="19"/>
        <v>334700</v>
      </c>
    </row>
    <row r="61" spans="1:10" ht="49.5" customHeight="1" x14ac:dyDescent="0.25">
      <c r="A61" s="76" t="s">
        <v>108</v>
      </c>
      <c r="B61" s="2" t="s">
        <v>10</v>
      </c>
      <c r="C61" s="2" t="s">
        <v>20</v>
      </c>
      <c r="D61" s="218" t="s">
        <v>175</v>
      </c>
      <c r="E61" s="219" t="s">
        <v>359</v>
      </c>
      <c r="F61" s="220" t="s">
        <v>360</v>
      </c>
      <c r="G61" s="44"/>
      <c r="H61" s="413">
        <f>SUM(H62)</f>
        <v>334700</v>
      </c>
      <c r="I61" s="413">
        <f t="shared" si="19"/>
        <v>334700</v>
      </c>
      <c r="J61" s="413">
        <f t="shared" si="19"/>
        <v>334700</v>
      </c>
    </row>
    <row r="62" spans="1:10" ht="33" customHeight="1" x14ac:dyDescent="0.25">
      <c r="A62" s="76" t="s">
        <v>377</v>
      </c>
      <c r="B62" s="2" t="s">
        <v>10</v>
      </c>
      <c r="C62" s="2" t="s">
        <v>20</v>
      </c>
      <c r="D62" s="218" t="s">
        <v>175</v>
      </c>
      <c r="E62" s="219" t="s">
        <v>12</v>
      </c>
      <c r="F62" s="220" t="s">
        <v>360</v>
      </c>
      <c r="G62" s="44"/>
      <c r="H62" s="413">
        <f>SUM(H63)</f>
        <v>334700</v>
      </c>
      <c r="I62" s="413">
        <f t="shared" si="19"/>
        <v>334700</v>
      </c>
      <c r="J62" s="413">
        <f t="shared" si="19"/>
        <v>334700</v>
      </c>
    </row>
    <row r="63" spans="1:10" ht="30.75" customHeight="1" x14ac:dyDescent="0.25">
      <c r="A63" s="3" t="s">
        <v>77</v>
      </c>
      <c r="B63" s="2" t="s">
        <v>10</v>
      </c>
      <c r="C63" s="2" t="s">
        <v>20</v>
      </c>
      <c r="D63" s="218" t="s">
        <v>175</v>
      </c>
      <c r="E63" s="219" t="s">
        <v>12</v>
      </c>
      <c r="F63" s="220" t="s">
        <v>378</v>
      </c>
      <c r="G63" s="2"/>
      <c r="H63" s="413">
        <f>SUM(H64)</f>
        <v>334700</v>
      </c>
      <c r="I63" s="413">
        <f t="shared" si="19"/>
        <v>334700</v>
      </c>
      <c r="J63" s="413">
        <f t="shared" si="19"/>
        <v>334700</v>
      </c>
    </row>
    <row r="64" spans="1:10" ht="47.25" customHeight="1" x14ac:dyDescent="0.25">
      <c r="A64" s="84" t="s">
        <v>75</v>
      </c>
      <c r="B64" s="2" t="s">
        <v>10</v>
      </c>
      <c r="C64" s="2" t="s">
        <v>20</v>
      </c>
      <c r="D64" s="218" t="s">
        <v>175</v>
      </c>
      <c r="E64" s="219" t="s">
        <v>12</v>
      </c>
      <c r="F64" s="220" t="s">
        <v>378</v>
      </c>
      <c r="G64" s="2" t="s">
        <v>13</v>
      </c>
      <c r="H64" s="415">
        <f>SUM(прил4!I60)</f>
        <v>334700</v>
      </c>
      <c r="I64" s="415">
        <f>SUM(прил4!J60)</f>
        <v>334700</v>
      </c>
      <c r="J64" s="415">
        <f>SUM(прил4!K60)</f>
        <v>334700</v>
      </c>
    </row>
    <row r="65" spans="1:10" ht="15.75" x14ac:dyDescent="0.25">
      <c r="A65" s="27" t="s">
        <v>111</v>
      </c>
      <c r="B65" s="28" t="s">
        <v>10</v>
      </c>
      <c r="C65" s="28" t="s">
        <v>20</v>
      </c>
      <c r="D65" s="215" t="s">
        <v>176</v>
      </c>
      <c r="E65" s="216" t="s">
        <v>359</v>
      </c>
      <c r="F65" s="217" t="s">
        <v>360</v>
      </c>
      <c r="G65" s="28"/>
      <c r="H65" s="412">
        <f>SUM(H66)</f>
        <v>12743165</v>
      </c>
      <c r="I65" s="412">
        <f t="shared" ref="I65:J66" si="20">SUM(I66)</f>
        <v>11283479</v>
      </c>
      <c r="J65" s="412">
        <f t="shared" si="20"/>
        <v>11283479</v>
      </c>
    </row>
    <row r="66" spans="1:10" ht="15.75" x14ac:dyDescent="0.25">
      <c r="A66" s="3" t="s">
        <v>112</v>
      </c>
      <c r="B66" s="2" t="s">
        <v>10</v>
      </c>
      <c r="C66" s="2" t="s">
        <v>20</v>
      </c>
      <c r="D66" s="218" t="s">
        <v>177</v>
      </c>
      <c r="E66" s="219" t="s">
        <v>359</v>
      </c>
      <c r="F66" s="220" t="s">
        <v>360</v>
      </c>
      <c r="G66" s="2"/>
      <c r="H66" s="413">
        <f>SUM(H67)</f>
        <v>12743165</v>
      </c>
      <c r="I66" s="413">
        <f t="shared" si="20"/>
        <v>11283479</v>
      </c>
      <c r="J66" s="413">
        <f t="shared" si="20"/>
        <v>11283479</v>
      </c>
    </row>
    <row r="67" spans="1:10" ht="31.5" x14ac:dyDescent="0.25">
      <c r="A67" s="3" t="s">
        <v>74</v>
      </c>
      <c r="B67" s="2" t="s">
        <v>10</v>
      </c>
      <c r="C67" s="2" t="s">
        <v>20</v>
      </c>
      <c r="D67" s="218" t="s">
        <v>177</v>
      </c>
      <c r="E67" s="219" t="s">
        <v>359</v>
      </c>
      <c r="F67" s="220" t="s">
        <v>364</v>
      </c>
      <c r="G67" s="2"/>
      <c r="H67" s="413">
        <f>SUM(H68:H69)</f>
        <v>12743165</v>
      </c>
      <c r="I67" s="413">
        <f t="shared" ref="I67:J67" si="21">SUM(I68:I69)</f>
        <v>11283479</v>
      </c>
      <c r="J67" s="413">
        <f t="shared" si="21"/>
        <v>11283479</v>
      </c>
    </row>
    <row r="68" spans="1:10" ht="47.25" customHeight="1" x14ac:dyDescent="0.25">
      <c r="A68" s="84" t="s">
        <v>75</v>
      </c>
      <c r="B68" s="2" t="s">
        <v>10</v>
      </c>
      <c r="C68" s="2" t="s">
        <v>20</v>
      </c>
      <c r="D68" s="218" t="s">
        <v>177</v>
      </c>
      <c r="E68" s="219" t="s">
        <v>359</v>
      </c>
      <c r="F68" s="220" t="s">
        <v>364</v>
      </c>
      <c r="G68" s="2" t="s">
        <v>13</v>
      </c>
      <c r="H68" s="414">
        <f>SUM(прил4!I64)</f>
        <v>12735121</v>
      </c>
      <c r="I68" s="414">
        <f>SUM(прил4!J64)</f>
        <v>11272935</v>
      </c>
      <c r="J68" s="414">
        <f>SUM(прил4!K64)</f>
        <v>11272935</v>
      </c>
    </row>
    <row r="69" spans="1:10" ht="16.5" customHeight="1" x14ac:dyDescent="0.25">
      <c r="A69" s="3" t="s">
        <v>18</v>
      </c>
      <c r="B69" s="2" t="s">
        <v>10</v>
      </c>
      <c r="C69" s="2" t="s">
        <v>20</v>
      </c>
      <c r="D69" s="218" t="s">
        <v>177</v>
      </c>
      <c r="E69" s="219" t="s">
        <v>359</v>
      </c>
      <c r="F69" s="220" t="s">
        <v>364</v>
      </c>
      <c r="G69" s="2" t="s">
        <v>17</v>
      </c>
      <c r="H69" s="414">
        <f>SUM(прил4!I65)</f>
        <v>8044</v>
      </c>
      <c r="I69" s="414">
        <f>SUM(прил4!J65)</f>
        <v>10544</v>
      </c>
      <c r="J69" s="414">
        <f>SUM(прил4!K65)</f>
        <v>10544</v>
      </c>
    </row>
    <row r="70" spans="1:10" ht="15.75" hidden="1" x14ac:dyDescent="0.25">
      <c r="A70" s="86" t="s">
        <v>589</v>
      </c>
      <c r="B70" s="23" t="s">
        <v>10</v>
      </c>
      <c r="C70" s="55" t="s">
        <v>91</v>
      </c>
      <c r="D70" s="239"/>
      <c r="E70" s="240"/>
      <c r="F70" s="241"/>
      <c r="G70" s="23"/>
      <c r="H70" s="419">
        <f>SUM(H71)</f>
        <v>0</v>
      </c>
      <c r="I70" s="419">
        <f t="shared" ref="I70:J73" si="22">SUM(I71)</f>
        <v>0</v>
      </c>
      <c r="J70" s="419">
        <f t="shared" si="22"/>
        <v>0</v>
      </c>
    </row>
    <row r="71" spans="1:10" ht="15.75" hidden="1" x14ac:dyDescent="0.25">
      <c r="A71" s="75" t="s">
        <v>164</v>
      </c>
      <c r="B71" s="28" t="s">
        <v>10</v>
      </c>
      <c r="C71" s="42" t="s">
        <v>91</v>
      </c>
      <c r="D71" s="221" t="s">
        <v>184</v>
      </c>
      <c r="E71" s="222" t="s">
        <v>359</v>
      </c>
      <c r="F71" s="223" t="s">
        <v>360</v>
      </c>
      <c r="G71" s="28"/>
      <c r="H71" s="412">
        <f>SUM(H72)</f>
        <v>0</v>
      </c>
      <c r="I71" s="412">
        <f t="shared" si="22"/>
        <v>0</v>
      </c>
      <c r="J71" s="412">
        <f t="shared" si="22"/>
        <v>0</v>
      </c>
    </row>
    <row r="72" spans="1:10" ht="15.75" hidden="1" x14ac:dyDescent="0.25">
      <c r="A72" s="87" t="s">
        <v>163</v>
      </c>
      <c r="B72" s="2" t="s">
        <v>10</v>
      </c>
      <c r="C72" s="8" t="s">
        <v>91</v>
      </c>
      <c r="D72" s="236" t="s">
        <v>184</v>
      </c>
      <c r="E72" s="237" t="s">
        <v>359</v>
      </c>
      <c r="F72" s="238" t="s">
        <v>360</v>
      </c>
      <c r="G72" s="2"/>
      <c r="H72" s="413">
        <f>SUM(H73)</f>
        <v>0</v>
      </c>
      <c r="I72" s="413">
        <f t="shared" si="22"/>
        <v>0</v>
      </c>
      <c r="J72" s="413">
        <f t="shared" si="22"/>
        <v>0</v>
      </c>
    </row>
    <row r="73" spans="1:10" ht="47.25" hidden="1" x14ac:dyDescent="0.25">
      <c r="A73" s="3" t="s">
        <v>590</v>
      </c>
      <c r="B73" s="2" t="s">
        <v>10</v>
      </c>
      <c r="C73" s="8" t="s">
        <v>91</v>
      </c>
      <c r="D73" s="236" t="s">
        <v>184</v>
      </c>
      <c r="E73" s="237" t="s">
        <v>359</v>
      </c>
      <c r="F73" s="347">
        <v>51200</v>
      </c>
      <c r="G73" s="2"/>
      <c r="H73" s="413">
        <f>SUM(H74)</f>
        <v>0</v>
      </c>
      <c r="I73" s="413">
        <f t="shared" si="22"/>
        <v>0</v>
      </c>
      <c r="J73" s="413">
        <f t="shared" si="22"/>
        <v>0</v>
      </c>
    </row>
    <row r="74" spans="1:10" ht="31.5" hidden="1" x14ac:dyDescent="0.25">
      <c r="A74" s="89" t="s">
        <v>507</v>
      </c>
      <c r="B74" s="2" t="s">
        <v>10</v>
      </c>
      <c r="C74" s="8" t="s">
        <v>91</v>
      </c>
      <c r="D74" s="236" t="s">
        <v>184</v>
      </c>
      <c r="E74" s="237" t="s">
        <v>359</v>
      </c>
      <c r="F74" s="347">
        <v>51200</v>
      </c>
      <c r="G74" s="2" t="s">
        <v>16</v>
      </c>
      <c r="H74" s="414">
        <f>SUM(прил4!I70)</f>
        <v>0</v>
      </c>
      <c r="I74" s="414">
        <f>SUM(прил4!J70)</f>
        <v>0</v>
      </c>
      <c r="J74" s="414">
        <f>SUM(прил4!K70)</f>
        <v>0</v>
      </c>
    </row>
    <row r="75" spans="1:10" ht="32.25" customHeight="1" x14ac:dyDescent="0.25">
      <c r="A75" s="86" t="s">
        <v>69</v>
      </c>
      <c r="B75" s="23" t="s">
        <v>10</v>
      </c>
      <c r="C75" s="23" t="s">
        <v>68</v>
      </c>
      <c r="D75" s="212"/>
      <c r="E75" s="213"/>
      <c r="F75" s="214"/>
      <c r="G75" s="23"/>
      <c r="H75" s="419">
        <f>SUM(H76,H81,H86+H92)</f>
        <v>4233729</v>
      </c>
      <c r="I75" s="419">
        <f t="shared" ref="I75:J75" si="23">SUM(I76,I81,I86+I92)</f>
        <v>3317260</v>
      </c>
      <c r="J75" s="419">
        <f t="shared" si="23"/>
        <v>3317260</v>
      </c>
    </row>
    <row r="76" spans="1:10" ht="38.25" customHeight="1" x14ac:dyDescent="0.25">
      <c r="A76" s="75" t="s">
        <v>98</v>
      </c>
      <c r="B76" s="28" t="s">
        <v>10</v>
      </c>
      <c r="C76" s="28" t="s">
        <v>68</v>
      </c>
      <c r="D76" s="215" t="s">
        <v>362</v>
      </c>
      <c r="E76" s="216" t="s">
        <v>359</v>
      </c>
      <c r="F76" s="217" t="s">
        <v>360</v>
      </c>
      <c r="G76" s="28"/>
      <c r="H76" s="412">
        <f>SUM(H77)</f>
        <v>402027</v>
      </c>
      <c r="I76" s="412">
        <f t="shared" ref="I76:J79" si="24">SUM(I77)</f>
        <v>387193</v>
      </c>
      <c r="J76" s="412">
        <f t="shared" si="24"/>
        <v>387193</v>
      </c>
    </row>
    <row r="77" spans="1:10" ht="62.25" customHeight="1" x14ac:dyDescent="0.25">
      <c r="A77" s="76" t="s">
        <v>109</v>
      </c>
      <c r="B77" s="2" t="s">
        <v>10</v>
      </c>
      <c r="C77" s="2" t="s">
        <v>68</v>
      </c>
      <c r="D77" s="218" t="s">
        <v>363</v>
      </c>
      <c r="E77" s="219" t="s">
        <v>359</v>
      </c>
      <c r="F77" s="220" t="s">
        <v>360</v>
      </c>
      <c r="G77" s="44"/>
      <c r="H77" s="413">
        <f>SUM(H78)</f>
        <v>402027</v>
      </c>
      <c r="I77" s="413">
        <f t="shared" si="24"/>
        <v>387193</v>
      </c>
      <c r="J77" s="413">
        <f t="shared" si="24"/>
        <v>387193</v>
      </c>
    </row>
    <row r="78" spans="1:10" ht="48.75" customHeight="1" x14ac:dyDescent="0.25">
      <c r="A78" s="76" t="s">
        <v>366</v>
      </c>
      <c r="B78" s="2" t="s">
        <v>10</v>
      </c>
      <c r="C78" s="2" t="s">
        <v>68</v>
      </c>
      <c r="D78" s="218" t="s">
        <v>363</v>
      </c>
      <c r="E78" s="219" t="s">
        <v>10</v>
      </c>
      <c r="F78" s="220" t="s">
        <v>360</v>
      </c>
      <c r="G78" s="44"/>
      <c r="H78" s="413">
        <f>SUM(H79)</f>
        <v>402027</v>
      </c>
      <c r="I78" s="413">
        <f t="shared" si="24"/>
        <v>387193</v>
      </c>
      <c r="J78" s="413">
        <f t="shared" si="24"/>
        <v>387193</v>
      </c>
    </row>
    <row r="79" spans="1:10" ht="18" customHeight="1" x14ac:dyDescent="0.25">
      <c r="A79" s="76" t="s">
        <v>100</v>
      </c>
      <c r="B79" s="2" t="s">
        <v>10</v>
      </c>
      <c r="C79" s="2" t="s">
        <v>68</v>
      </c>
      <c r="D79" s="218" t="s">
        <v>363</v>
      </c>
      <c r="E79" s="219" t="s">
        <v>10</v>
      </c>
      <c r="F79" s="220" t="s">
        <v>365</v>
      </c>
      <c r="G79" s="44"/>
      <c r="H79" s="413">
        <f>SUM(H80)</f>
        <v>402027</v>
      </c>
      <c r="I79" s="413">
        <f t="shared" si="24"/>
        <v>387193</v>
      </c>
      <c r="J79" s="413">
        <f t="shared" si="24"/>
        <v>387193</v>
      </c>
    </row>
    <row r="80" spans="1:10" ht="31.5" customHeight="1" x14ac:dyDescent="0.25">
      <c r="A80" s="89" t="s">
        <v>507</v>
      </c>
      <c r="B80" s="2" t="s">
        <v>10</v>
      </c>
      <c r="C80" s="2" t="s">
        <v>68</v>
      </c>
      <c r="D80" s="218" t="s">
        <v>363</v>
      </c>
      <c r="E80" s="219" t="s">
        <v>10</v>
      </c>
      <c r="F80" s="220" t="s">
        <v>365</v>
      </c>
      <c r="G80" s="2" t="s">
        <v>16</v>
      </c>
      <c r="H80" s="415">
        <f>SUM(прил4!I260+прил4!I312)</f>
        <v>402027</v>
      </c>
      <c r="I80" s="415">
        <f>SUM(прил4!J260+прил4!J312)</f>
        <v>387193</v>
      </c>
      <c r="J80" s="415">
        <f>SUM(прил4!K260+прил4!K312)</f>
        <v>387193</v>
      </c>
    </row>
    <row r="81" spans="1:10" s="37" customFormat="1" ht="64.5" customHeight="1" x14ac:dyDescent="0.25">
      <c r="A81" s="75" t="s">
        <v>866</v>
      </c>
      <c r="B81" s="28" t="s">
        <v>10</v>
      </c>
      <c r="C81" s="28" t="s">
        <v>68</v>
      </c>
      <c r="D81" s="215" t="s">
        <v>187</v>
      </c>
      <c r="E81" s="216" t="s">
        <v>359</v>
      </c>
      <c r="F81" s="217" t="s">
        <v>360</v>
      </c>
      <c r="G81" s="28"/>
      <c r="H81" s="412">
        <f>SUM(H82)</f>
        <v>30000</v>
      </c>
      <c r="I81" s="412">
        <f t="shared" ref="I81:J84" si="25">SUM(I82)</f>
        <v>20355</v>
      </c>
      <c r="J81" s="412">
        <f t="shared" si="25"/>
        <v>20355</v>
      </c>
    </row>
    <row r="82" spans="1:10" s="37" customFormat="1" ht="94.5" customHeight="1" x14ac:dyDescent="0.25">
      <c r="A82" s="76" t="s">
        <v>869</v>
      </c>
      <c r="B82" s="2" t="s">
        <v>10</v>
      </c>
      <c r="C82" s="2" t="s">
        <v>68</v>
      </c>
      <c r="D82" s="218" t="s">
        <v>189</v>
      </c>
      <c r="E82" s="219" t="s">
        <v>359</v>
      </c>
      <c r="F82" s="220" t="s">
        <v>360</v>
      </c>
      <c r="G82" s="2"/>
      <c r="H82" s="413">
        <f>SUM(H83)</f>
        <v>30000</v>
      </c>
      <c r="I82" s="413">
        <f t="shared" si="25"/>
        <v>20355</v>
      </c>
      <c r="J82" s="413">
        <f t="shared" si="25"/>
        <v>20355</v>
      </c>
    </row>
    <row r="83" spans="1:10" s="37" customFormat="1" ht="48.75" customHeight="1" x14ac:dyDescent="0.25">
      <c r="A83" s="76" t="s">
        <v>379</v>
      </c>
      <c r="B83" s="2" t="s">
        <v>10</v>
      </c>
      <c r="C83" s="2" t="s">
        <v>68</v>
      </c>
      <c r="D83" s="218" t="s">
        <v>189</v>
      </c>
      <c r="E83" s="219" t="s">
        <v>10</v>
      </c>
      <c r="F83" s="220" t="s">
        <v>360</v>
      </c>
      <c r="G83" s="2"/>
      <c r="H83" s="413">
        <f>SUM(H84)</f>
        <v>30000</v>
      </c>
      <c r="I83" s="413">
        <f t="shared" si="25"/>
        <v>20355</v>
      </c>
      <c r="J83" s="413">
        <f t="shared" si="25"/>
        <v>20355</v>
      </c>
    </row>
    <row r="84" spans="1:10" s="37" customFormat="1" ht="15.75" customHeight="1" x14ac:dyDescent="0.25">
      <c r="A84" s="3" t="s">
        <v>92</v>
      </c>
      <c r="B84" s="2" t="s">
        <v>10</v>
      </c>
      <c r="C84" s="2" t="s">
        <v>68</v>
      </c>
      <c r="D84" s="218" t="s">
        <v>189</v>
      </c>
      <c r="E84" s="219" t="s">
        <v>10</v>
      </c>
      <c r="F84" s="220" t="s">
        <v>380</v>
      </c>
      <c r="G84" s="2"/>
      <c r="H84" s="413">
        <f>SUM(H85)</f>
        <v>30000</v>
      </c>
      <c r="I84" s="413">
        <f t="shared" si="25"/>
        <v>20355</v>
      </c>
      <c r="J84" s="413">
        <f t="shared" si="25"/>
        <v>20355</v>
      </c>
    </row>
    <row r="85" spans="1:10" s="37" customFormat="1" ht="33" customHeight="1" x14ac:dyDescent="0.25">
      <c r="A85" s="89" t="s">
        <v>507</v>
      </c>
      <c r="B85" s="2" t="s">
        <v>10</v>
      </c>
      <c r="C85" s="2" t="s">
        <v>68</v>
      </c>
      <c r="D85" s="218" t="s">
        <v>189</v>
      </c>
      <c r="E85" s="219" t="s">
        <v>10</v>
      </c>
      <c r="F85" s="220" t="s">
        <v>380</v>
      </c>
      <c r="G85" s="2" t="s">
        <v>16</v>
      </c>
      <c r="H85" s="414">
        <f>SUM(прил4!I265)</f>
        <v>30000</v>
      </c>
      <c r="I85" s="414">
        <f>SUM(прил4!J265)</f>
        <v>20355</v>
      </c>
      <c r="J85" s="414">
        <f>SUM(прил4!K265)</f>
        <v>20355</v>
      </c>
    </row>
    <row r="86" spans="1:10" ht="33" customHeight="1" x14ac:dyDescent="0.25">
      <c r="A86" s="27" t="s">
        <v>113</v>
      </c>
      <c r="B86" s="28" t="s">
        <v>10</v>
      </c>
      <c r="C86" s="28" t="s">
        <v>68</v>
      </c>
      <c r="D86" s="215" t="s">
        <v>196</v>
      </c>
      <c r="E86" s="216" t="s">
        <v>359</v>
      </c>
      <c r="F86" s="217" t="s">
        <v>360</v>
      </c>
      <c r="G86" s="28"/>
      <c r="H86" s="412">
        <f>SUM(H87)</f>
        <v>2717411</v>
      </c>
      <c r="I86" s="412">
        <f t="shared" ref="I86:J88" si="26">SUM(I87)</f>
        <v>2403208</v>
      </c>
      <c r="J86" s="412">
        <f t="shared" si="26"/>
        <v>2403208</v>
      </c>
    </row>
    <row r="87" spans="1:10" ht="63" customHeight="1" x14ac:dyDescent="0.25">
      <c r="A87" s="3" t="s">
        <v>114</v>
      </c>
      <c r="B87" s="2" t="s">
        <v>10</v>
      </c>
      <c r="C87" s="2" t="s">
        <v>68</v>
      </c>
      <c r="D87" s="218" t="s">
        <v>197</v>
      </c>
      <c r="E87" s="219" t="s">
        <v>359</v>
      </c>
      <c r="F87" s="220" t="s">
        <v>360</v>
      </c>
      <c r="G87" s="2"/>
      <c r="H87" s="413">
        <f>SUM(H88)</f>
        <v>2717411</v>
      </c>
      <c r="I87" s="413">
        <f t="shared" si="26"/>
        <v>2403208</v>
      </c>
      <c r="J87" s="413">
        <f t="shared" si="26"/>
        <v>2403208</v>
      </c>
    </row>
    <row r="88" spans="1:10" ht="63" customHeight="1" x14ac:dyDescent="0.25">
      <c r="A88" s="3" t="s">
        <v>381</v>
      </c>
      <c r="B88" s="2" t="s">
        <v>10</v>
      </c>
      <c r="C88" s="2" t="s">
        <v>68</v>
      </c>
      <c r="D88" s="218" t="s">
        <v>197</v>
      </c>
      <c r="E88" s="219" t="s">
        <v>10</v>
      </c>
      <c r="F88" s="220" t="s">
        <v>360</v>
      </c>
      <c r="G88" s="2"/>
      <c r="H88" s="413">
        <f>SUM(H89)</f>
        <v>2717411</v>
      </c>
      <c r="I88" s="413">
        <f t="shared" si="26"/>
        <v>2403208</v>
      </c>
      <c r="J88" s="413">
        <f t="shared" si="26"/>
        <v>2403208</v>
      </c>
    </row>
    <row r="89" spans="1:10" ht="30" customHeight="1" x14ac:dyDescent="0.25">
      <c r="A89" s="3" t="s">
        <v>74</v>
      </c>
      <c r="B89" s="2" t="s">
        <v>10</v>
      </c>
      <c r="C89" s="2" t="s">
        <v>68</v>
      </c>
      <c r="D89" s="218" t="s">
        <v>197</v>
      </c>
      <c r="E89" s="219" t="s">
        <v>10</v>
      </c>
      <c r="F89" s="220" t="s">
        <v>364</v>
      </c>
      <c r="G89" s="2"/>
      <c r="H89" s="413">
        <f>SUM(H90:H91)</f>
        <v>2717411</v>
      </c>
      <c r="I89" s="413">
        <f t="shared" ref="I89:J89" si="27">SUM(I90:I91)</f>
        <v>2403208</v>
      </c>
      <c r="J89" s="413">
        <f t="shared" si="27"/>
        <v>2403208</v>
      </c>
    </row>
    <row r="90" spans="1:10" ht="47.25" customHeight="1" x14ac:dyDescent="0.25">
      <c r="A90" s="84" t="s">
        <v>75</v>
      </c>
      <c r="B90" s="2" t="s">
        <v>10</v>
      </c>
      <c r="C90" s="2" t="s">
        <v>68</v>
      </c>
      <c r="D90" s="218" t="s">
        <v>197</v>
      </c>
      <c r="E90" s="219" t="s">
        <v>10</v>
      </c>
      <c r="F90" s="220" t="s">
        <v>364</v>
      </c>
      <c r="G90" s="2" t="s">
        <v>13</v>
      </c>
      <c r="H90" s="414">
        <f>SUM(прил4!I270)</f>
        <v>2715811</v>
      </c>
      <c r="I90" s="414">
        <f>SUM(прил4!J270)</f>
        <v>2402108</v>
      </c>
      <c r="J90" s="414">
        <f>SUM(прил4!K270)</f>
        <v>2402108</v>
      </c>
    </row>
    <row r="91" spans="1:10" ht="18" customHeight="1" x14ac:dyDescent="0.25">
      <c r="A91" s="3" t="s">
        <v>18</v>
      </c>
      <c r="B91" s="2" t="s">
        <v>10</v>
      </c>
      <c r="C91" s="2" t="s">
        <v>68</v>
      </c>
      <c r="D91" s="218" t="s">
        <v>197</v>
      </c>
      <c r="E91" s="219" t="s">
        <v>10</v>
      </c>
      <c r="F91" s="220" t="s">
        <v>364</v>
      </c>
      <c r="G91" s="2" t="s">
        <v>17</v>
      </c>
      <c r="H91" s="414">
        <f>SUM(прил4!I271)</f>
        <v>1600</v>
      </c>
      <c r="I91" s="414">
        <f>SUM(прил4!J271)</f>
        <v>1100</v>
      </c>
      <c r="J91" s="414">
        <f>SUM(прил4!K271)</f>
        <v>1100</v>
      </c>
    </row>
    <row r="92" spans="1:10" ht="31.5" x14ac:dyDescent="0.25">
      <c r="A92" s="27" t="s">
        <v>101</v>
      </c>
      <c r="B92" s="28" t="s">
        <v>10</v>
      </c>
      <c r="C92" s="28" t="s">
        <v>68</v>
      </c>
      <c r="D92" s="215" t="s">
        <v>201</v>
      </c>
      <c r="E92" s="216" t="s">
        <v>359</v>
      </c>
      <c r="F92" s="217" t="s">
        <v>360</v>
      </c>
      <c r="G92" s="28"/>
      <c r="H92" s="412">
        <f>SUM(H93+H96)</f>
        <v>1084291</v>
      </c>
      <c r="I92" s="412">
        <f t="shared" ref="I92:J92" si="28">SUM(I93+I96)</f>
        <v>506504</v>
      </c>
      <c r="J92" s="412">
        <f t="shared" si="28"/>
        <v>506504</v>
      </c>
    </row>
    <row r="93" spans="1:10" ht="18.75" customHeight="1" x14ac:dyDescent="0.25">
      <c r="A93" s="3" t="s">
        <v>102</v>
      </c>
      <c r="B93" s="2" t="s">
        <v>10</v>
      </c>
      <c r="C93" s="2" t="s">
        <v>68</v>
      </c>
      <c r="D93" s="218" t="s">
        <v>202</v>
      </c>
      <c r="E93" s="219" t="s">
        <v>359</v>
      </c>
      <c r="F93" s="220" t="s">
        <v>360</v>
      </c>
      <c r="G93" s="2"/>
      <c r="H93" s="413">
        <f>SUM(H94)</f>
        <v>604308</v>
      </c>
      <c r="I93" s="413">
        <f t="shared" ref="I93:J94" si="29">SUM(I94)</f>
        <v>506504</v>
      </c>
      <c r="J93" s="413">
        <f t="shared" si="29"/>
        <v>506504</v>
      </c>
    </row>
    <row r="94" spans="1:10" ht="31.5" x14ac:dyDescent="0.25">
      <c r="A94" s="3" t="s">
        <v>74</v>
      </c>
      <c r="B94" s="2" t="s">
        <v>10</v>
      </c>
      <c r="C94" s="2" t="s">
        <v>68</v>
      </c>
      <c r="D94" s="218" t="s">
        <v>202</v>
      </c>
      <c r="E94" s="219" t="s">
        <v>359</v>
      </c>
      <c r="F94" s="220" t="s">
        <v>364</v>
      </c>
      <c r="G94" s="2"/>
      <c r="H94" s="413">
        <f>SUM(H95)</f>
        <v>604308</v>
      </c>
      <c r="I94" s="413">
        <f t="shared" si="29"/>
        <v>506504</v>
      </c>
      <c r="J94" s="413">
        <f t="shared" si="29"/>
        <v>506504</v>
      </c>
    </row>
    <row r="95" spans="1:10" ht="48" customHeight="1" x14ac:dyDescent="0.25">
      <c r="A95" s="84" t="s">
        <v>75</v>
      </c>
      <c r="B95" s="2" t="s">
        <v>10</v>
      </c>
      <c r="C95" s="2" t="s">
        <v>68</v>
      </c>
      <c r="D95" s="218" t="s">
        <v>202</v>
      </c>
      <c r="E95" s="219" t="s">
        <v>359</v>
      </c>
      <c r="F95" s="220" t="s">
        <v>364</v>
      </c>
      <c r="G95" s="2" t="s">
        <v>13</v>
      </c>
      <c r="H95" s="414">
        <f>SUM(прил4!I316)</f>
        <v>604308</v>
      </c>
      <c r="I95" s="414">
        <f>SUM(прил4!J316)</f>
        <v>506504</v>
      </c>
      <c r="J95" s="414">
        <f>SUM(прил4!K316)</f>
        <v>506504</v>
      </c>
    </row>
    <row r="96" spans="1:10" s="516" customFormat="1" ht="18" customHeight="1" x14ac:dyDescent="0.25">
      <c r="A96" s="84" t="s">
        <v>658</v>
      </c>
      <c r="B96" s="2" t="s">
        <v>10</v>
      </c>
      <c r="C96" s="2" t="s">
        <v>68</v>
      </c>
      <c r="D96" s="218" t="s">
        <v>656</v>
      </c>
      <c r="E96" s="219" t="s">
        <v>359</v>
      </c>
      <c r="F96" s="220" t="s">
        <v>360</v>
      </c>
      <c r="G96" s="2"/>
      <c r="H96" s="416">
        <f>SUM(H97)</f>
        <v>479983</v>
      </c>
      <c r="I96" s="416">
        <f t="shared" ref="I96:J96" si="30">SUM(I97)</f>
        <v>0</v>
      </c>
      <c r="J96" s="416">
        <f t="shared" si="30"/>
        <v>0</v>
      </c>
    </row>
    <row r="97" spans="1:10" s="516" customFormat="1" ht="33" customHeight="1" x14ac:dyDescent="0.25">
      <c r="A97" s="84" t="s">
        <v>659</v>
      </c>
      <c r="B97" s="2" t="s">
        <v>10</v>
      </c>
      <c r="C97" s="2" t="s">
        <v>68</v>
      </c>
      <c r="D97" s="218" t="s">
        <v>656</v>
      </c>
      <c r="E97" s="219" t="s">
        <v>359</v>
      </c>
      <c r="F97" s="220" t="s">
        <v>657</v>
      </c>
      <c r="G97" s="2"/>
      <c r="H97" s="416">
        <f>SUM(H98:H99)</f>
        <v>479983</v>
      </c>
      <c r="I97" s="416">
        <f t="shared" ref="I97:J97" si="31">SUM(I98:I99)</f>
        <v>0</v>
      </c>
      <c r="J97" s="416">
        <f t="shared" si="31"/>
        <v>0</v>
      </c>
    </row>
    <row r="98" spans="1:10" s="516" customFormat="1" ht="48" customHeight="1" x14ac:dyDescent="0.25">
      <c r="A98" s="84" t="s">
        <v>75</v>
      </c>
      <c r="B98" s="2" t="s">
        <v>10</v>
      </c>
      <c r="C98" s="2" t="s">
        <v>68</v>
      </c>
      <c r="D98" s="218" t="s">
        <v>656</v>
      </c>
      <c r="E98" s="219" t="s">
        <v>359</v>
      </c>
      <c r="F98" s="220" t="s">
        <v>657</v>
      </c>
      <c r="G98" s="2" t="s">
        <v>13</v>
      </c>
      <c r="H98" s="414">
        <f>SUM(прил4!I319)</f>
        <v>454983</v>
      </c>
      <c r="I98" s="414">
        <f>SUM(прил4!J319)</f>
        <v>0</v>
      </c>
      <c r="J98" s="414">
        <f>SUM(прил4!K319)</f>
        <v>0</v>
      </c>
    </row>
    <row r="99" spans="1:10" s="516" customFormat="1" ht="33" customHeight="1" x14ac:dyDescent="0.25">
      <c r="A99" s="85" t="s">
        <v>507</v>
      </c>
      <c r="B99" s="2" t="s">
        <v>10</v>
      </c>
      <c r="C99" s="2" t="s">
        <v>68</v>
      </c>
      <c r="D99" s="218" t="s">
        <v>656</v>
      </c>
      <c r="E99" s="219" t="s">
        <v>359</v>
      </c>
      <c r="F99" s="220" t="s">
        <v>657</v>
      </c>
      <c r="G99" s="2" t="s">
        <v>16</v>
      </c>
      <c r="H99" s="414">
        <f>SUM(прил4!I320)</f>
        <v>25000</v>
      </c>
      <c r="I99" s="414">
        <f>SUM(прил4!J320)</f>
        <v>0</v>
      </c>
      <c r="J99" s="414">
        <f>SUM(прил4!K320)</f>
        <v>0</v>
      </c>
    </row>
    <row r="100" spans="1:10" s="658" customFormat="1" ht="17.25" customHeight="1" x14ac:dyDescent="0.25">
      <c r="A100" s="86" t="s">
        <v>872</v>
      </c>
      <c r="B100" s="23" t="s">
        <v>10</v>
      </c>
      <c r="C100" s="55" t="s">
        <v>29</v>
      </c>
      <c r="D100" s="239"/>
      <c r="E100" s="240"/>
      <c r="F100" s="670"/>
      <c r="G100" s="23"/>
      <c r="H100" s="419">
        <f>SUM(H101)</f>
        <v>200000</v>
      </c>
      <c r="I100" s="419">
        <f t="shared" ref="I100:J103" si="32">SUM(I101)</f>
        <v>0</v>
      </c>
      <c r="J100" s="419">
        <f t="shared" si="32"/>
        <v>0</v>
      </c>
    </row>
    <row r="101" spans="1:10" s="658" customFormat="1" ht="15.75" x14ac:dyDescent="0.25">
      <c r="A101" s="75" t="s">
        <v>164</v>
      </c>
      <c r="B101" s="28" t="s">
        <v>10</v>
      </c>
      <c r="C101" s="42" t="s">
        <v>29</v>
      </c>
      <c r="D101" s="221" t="s">
        <v>183</v>
      </c>
      <c r="E101" s="222" t="s">
        <v>359</v>
      </c>
      <c r="F101" s="667" t="s">
        <v>360</v>
      </c>
      <c r="G101" s="28"/>
      <c r="H101" s="412">
        <f>SUM(H102)</f>
        <v>200000</v>
      </c>
      <c r="I101" s="412">
        <f t="shared" si="32"/>
        <v>0</v>
      </c>
      <c r="J101" s="412">
        <f t="shared" si="32"/>
        <v>0</v>
      </c>
    </row>
    <row r="102" spans="1:10" s="658" customFormat="1" ht="15.75" x14ac:dyDescent="0.25">
      <c r="A102" s="87" t="s">
        <v>873</v>
      </c>
      <c r="B102" s="2" t="s">
        <v>10</v>
      </c>
      <c r="C102" s="8" t="s">
        <v>29</v>
      </c>
      <c r="D102" s="236" t="s">
        <v>875</v>
      </c>
      <c r="E102" s="237" t="s">
        <v>359</v>
      </c>
      <c r="F102" s="347" t="s">
        <v>360</v>
      </c>
      <c r="G102" s="2"/>
      <c r="H102" s="413">
        <f>SUM(H103)</f>
        <v>200000</v>
      </c>
      <c r="I102" s="413">
        <f t="shared" si="32"/>
        <v>0</v>
      </c>
      <c r="J102" s="413">
        <f t="shared" si="32"/>
        <v>0</v>
      </c>
    </row>
    <row r="103" spans="1:10" s="658" customFormat="1" ht="15.75" x14ac:dyDescent="0.25">
      <c r="A103" s="3" t="s">
        <v>874</v>
      </c>
      <c r="B103" s="2" t="s">
        <v>10</v>
      </c>
      <c r="C103" s="8" t="s">
        <v>29</v>
      </c>
      <c r="D103" s="236" t="s">
        <v>875</v>
      </c>
      <c r="E103" s="237" t="s">
        <v>359</v>
      </c>
      <c r="F103" s="347" t="s">
        <v>876</v>
      </c>
      <c r="G103" s="2"/>
      <c r="H103" s="413">
        <f>SUM(H104)</f>
        <v>200000</v>
      </c>
      <c r="I103" s="413">
        <f t="shared" si="32"/>
        <v>0</v>
      </c>
      <c r="J103" s="413">
        <f t="shared" si="32"/>
        <v>0</v>
      </c>
    </row>
    <row r="104" spans="1:10" s="658" customFormat="1" ht="15.75" x14ac:dyDescent="0.25">
      <c r="A104" s="3" t="s">
        <v>18</v>
      </c>
      <c r="B104" s="2" t="s">
        <v>10</v>
      </c>
      <c r="C104" s="8" t="s">
        <v>29</v>
      </c>
      <c r="D104" s="236" t="s">
        <v>875</v>
      </c>
      <c r="E104" s="237" t="s">
        <v>359</v>
      </c>
      <c r="F104" s="347" t="s">
        <v>876</v>
      </c>
      <c r="G104" s="2" t="s">
        <v>17</v>
      </c>
      <c r="H104" s="414">
        <f>SUM(прил4!I75)</f>
        <v>200000</v>
      </c>
      <c r="I104" s="414"/>
      <c r="J104" s="414"/>
    </row>
    <row r="105" spans="1:10" ht="18" customHeight="1" x14ac:dyDescent="0.25">
      <c r="A105" s="86" t="s">
        <v>22</v>
      </c>
      <c r="B105" s="23" t="s">
        <v>10</v>
      </c>
      <c r="C105" s="40">
        <v>11</v>
      </c>
      <c r="D105" s="239"/>
      <c r="E105" s="240"/>
      <c r="F105" s="241"/>
      <c r="G105" s="22"/>
      <c r="H105" s="419">
        <f>SUM(H106)</f>
        <v>400000</v>
      </c>
      <c r="I105" s="419">
        <f t="shared" ref="I105:J108" si="33">SUM(I106)</f>
        <v>400000</v>
      </c>
      <c r="J105" s="419">
        <f t="shared" si="33"/>
        <v>400000</v>
      </c>
    </row>
    <row r="106" spans="1:10" ht="16.5" customHeight="1" x14ac:dyDescent="0.25">
      <c r="A106" s="75" t="s">
        <v>80</v>
      </c>
      <c r="B106" s="28" t="s">
        <v>10</v>
      </c>
      <c r="C106" s="30">
        <v>11</v>
      </c>
      <c r="D106" s="221" t="s">
        <v>178</v>
      </c>
      <c r="E106" s="222" t="s">
        <v>359</v>
      </c>
      <c r="F106" s="223" t="s">
        <v>360</v>
      </c>
      <c r="G106" s="28"/>
      <c r="H106" s="412">
        <f>SUM(H107)</f>
        <v>400000</v>
      </c>
      <c r="I106" s="412">
        <f t="shared" si="33"/>
        <v>400000</v>
      </c>
      <c r="J106" s="412">
        <f t="shared" si="33"/>
        <v>400000</v>
      </c>
    </row>
    <row r="107" spans="1:10" ht="15" customHeight="1" x14ac:dyDescent="0.25">
      <c r="A107" s="87" t="s">
        <v>81</v>
      </c>
      <c r="B107" s="2" t="s">
        <v>10</v>
      </c>
      <c r="C107" s="338">
        <v>11</v>
      </c>
      <c r="D107" s="236" t="s">
        <v>179</v>
      </c>
      <c r="E107" s="237" t="s">
        <v>359</v>
      </c>
      <c r="F107" s="238" t="s">
        <v>360</v>
      </c>
      <c r="G107" s="2"/>
      <c r="H107" s="413">
        <f>SUM(H108)</f>
        <v>400000</v>
      </c>
      <c r="I107" s="413">
        <f t="shared" si="33"/>
        <v>400000</v>
      </c>
      <c r="J107" s="413">
        <f t="shared" si="33"/>
        <v>400000</v>
      </c>
    </row>
    <row r="108" spans="1:10" ht="16.5" customHeight="1" x14ac:dyDescent="0.25">
      <c r="A108" s="3" t="s">
        <v>93</v>
      </c>
      <c r="B108" s="2" t="s">
        <v>10</v>
      </c>
      <c r="C108" s="338">
        <v>11</v>
      </c>
      <c r="D108" s="236" t="s">
        <v>179</v>
      </c>
      <c r="E108" s="237" t="s">
        <v>359</v>
      </c>
      <c r="F108" s="238" t="s">
        <v>382</v>
      </c>
      <c r="G108" s="2"/>
      <c r="H108" s="413">
        <f>SUM(H109)</f>
        <v>400000</v>
      </c>
      <c r="I108" s="413">
        <f t="shared" si="33"/>
        <v>400000</v>
      </c>
      <c r="J108" s="413">
        <f t="shared" si="33"/>
        <v>400000</v>
      </c>
    </row>
    <row r="109" spans="1:10" ht="17.25" customHeight="1" x14ac:dyDescent="0.25">
      <c r="A109" s="3" t="s">
        <v>18</v>
      </c>
      <c r="B109" s="2" t="s">
        <v>10</v>
      </c>
      <c r="C109" s="338">
        <v>11</v>
      </c>
      <c r="D109" s="236" t="s">
        <v>179</v>
      </c>
      <c r="E109" s="237" t="s">
        <v>359</v>
      </c>
      <c r="F109" s="238" t="s">
        <v>382</v>
      </c>
      <c r="G109" s="2" t="s">
        <v>17</v>
      </c>
      <c r="H109" s="414">
        <f>SUM(прил4!I80)</f>
        <v>400000</v>
      </c>
      <c r="I109" s="414">
        <f>SUM(прил4!J80)</f>
        <v>400000</v>
      </c>
      <c r="J109" s="414">
        <f>SUM(прил4!K80)</f>
        <v>400000</v>
      </c>
    </row>
    <row r="110" spans="1:10" ht="15.75" x14ac:dyDescent="0.25">
      <c r="A110" s="86" t="s">
        <v>23</v>
      </c>
      <c r="B110" s="23" t="s">
        <v>10</v>
      </c>
      <c r="C110" s="40">
        <v>13</v>
      </c>
      <c r="D110" s="239"/>
      <c r="E110" s="240"/>
      <c r="F110" s="241"/>
      <c r="G110" s="22"/>
      <c r="H110" s="419">
        <f>SUM(+H116+H121+H149+H158+H171+H111+H130+H135+H140)</f>
        <v>21895481</v>
      </c>
      <c r="I110" s="419">
        <f t="shared" ref="I110:J110" si="34">SUM(+I116+I121+I149+I158+I171+I111+I130+I135+I140)</f>
        <v>19103977</v>
      </c>
      <c r="J110" s="419">
        <f t="shared" si="34"/>
        <v>19129977</v>
      </c>
    </row>
    <row r="111" spans="1:10" ht="33.75" customHeight="1" x14ac:dyDescent="0.25">
      <c r="A111" s="27" t="s">
        <v>139</v>
      </c>
      <c r="B111" s="28" t="s">
        <v>10</v>
      </c>
      <c r="C111" s="30">
        <v>13</v>
      </c>
      <c r="D111" s="215" t="s">
        <v>209</v>
      </c>
      <c r="E111" s="216" t="s">
        <v>359</v>
      </c>
      <c r="F111" s="217" t="s">
        <v>360</v>
      </c>
      <c r="G111" s="31"/>
      <c r="H111" s="412">
        <f>SUM(H112)</f>
        <v>51136</v>
      </c>
      <c r="I111" s="412">
        <f t="shared" ref="I111:J114" si="35">SUM(I112)</f>
        <v>0</v>
      </c>
      <c r="J111" s="412">
        <f t="shared" si="35"/>
        <v>0</v>
      </c>
    </row>
    <row r="112" spans="1:10" ht="31.5" customHeight="1" x14ac:dyDescent="0.25">
      <c r="A112" s="3" t="s">
        <v>146</v>
      </c>
      <c r="B112" s="2" t="s">
        <v>10</v>
      </c>
      <c r="C112" s="2">
        <v>13</v>
      </c>
      <c r="D112" s="218" t="s">
        <v>441</v>
      </c>
      <c r="E112" s="219" t="s">
        <v>359</v>
      </c>
      <c r="F112" s="220" t="s">
        <v>360</v>
      </c>
      <c r="G112" s="2"/>
      <c r="H112" s="413">
        <f>SUM(H113)</f>
        <v>51136</v>
      </c>
      <c r="I112" s="413">
        <f t="shared" si="35"/>
        <v>0</v>
      </c>
      <c r="J112" s="413">
        <f t="shared" si="35"/>
        <v>0</v>
      </c>
    </row>
    <row r="113" spans="1:11" ht="15" customHeight="1" x14ac:dyDescent="0.25">
      <c r="A113" s="69" t="s">
        <v>552</v>
      </c>
      <c r="B113" s="2" t="s">
        <v>10</v>
      </c>
      <c r="C113" s="2">
        <v>13</v>
      </c>
      <c r="D113" s="218" t="s">
        <v>213</v>
      </c>
      <c r="E113" s="219" t="s">
        <v>12</v>
      </c>
      <c r="F113" s="220" t="s">
        <v>360</v>
      </c>
      <c r="G113" s="2"/>
      <c r="H113" s="413">
        <f>SUM(H114)</f>
        <v>51136</v>
      </c>
      <c r="I113" s="413">
        <f t="shared" si="35"/>
        <v>0</v>
      </c>
      <c r="J113" s="413">
        <f t="shared" si="35"/>
        <v>0</v>
      </c>
      <c r="K113" s="271"/>
    </row>
    <row r="114" spans="1:11" ht="32.25" customHeight="1" x14ac:dyDescent="0.25">
      <c r="A114" s="89" t="s">
        <v>415</v>
      </c>
      <c r="B114" s="2" t="s">
        <v>10</v>
      </c>
      <c r="C114" s="2">
        <v>13</v>
      </c>
      <c r="D114" s="218" t="s">
        <v>213</v>
      </c>
      <c r="E114" s="219" t="s">
        <v>12</v>
      </c>
      <c r="F114" s="238" t="s">
        <v>414</v>
      </c>
      <c r="G114" s="2"/>
      <c r="H114" s="413">
        <f>SUM(H115)</f>
        <v>51136</v>
      </c>
      <c r="I114" s="413">
        <f t="shared" si="35"/>
        <v>0</v>
      </c>
      <c r="J114" s="413">
        <f t="shared" si="35"/>
        <v>0</v>
      </c>
    </row>
    <row r="115" spans="1:11" ht="15.75" customHeight="1" x14ac:dyDescent="0.25">
      <c r="A115" s="90" t="s">
        <v>21</v>
      </c>
      <c r="B115" s="2" t="s">
        <v>10</v>
      </c>
      <c r="C115" s="2">
        <v>13</v>
      </c>
      <c r="D115" s="218" t="s">
        <v>213</v>
      </c>
      <c r="E115" s="219" t="s">
        <v>12</v>
      </c>
      <c r="F115" s="238" t="s">
        <v>414</v>
      </c>
      <c r="G115" s="2" t="s">
        <v>66</v>
      </c>
      <c r="H115" s="415">
        <f>SUM(прил4!I550)</f>
        <v>51136</v>
      </c>
      <c r="I115" s="415">
        <f>SUM(прил4!J550)</f>
        <v>0</v>
      </c>
      <c r="J115" s="415">
        <f>SUM(прил4!K550)</f>
        <v>0</v>
      </c>
    </row>
    <row r="116" spans="1:11" ht="49.5" customHeight="1" x14ac:dyDescent="0.25">
      <c r="A116" s="27" t="s">
        <v>117</v>
      </c>
      <c r="B116" s="28" t="s">
        <v>10</v>
      </c>
      <c r="C116" s="30">
        <v>13</v>
      </c>
      <c r="D116" s="221" t="s">
        <v>384</v>
      </c>
      <c r="E116" s="222" t="s">
        <v>359</v>
      </c>
      <c r="F116" s="223" t="s">
        <v>360</v>
      </c>
      <c r="G116" s="28"/>
      <c r="H116" s="412">
        <f>SUM(H117)</f>
        <v>3000</v>
      </c>
      <c r="I116" s="412">
        <f t="shared" ref="I116:J119" si="36">SUM(I117)</f>
        <v>3000</v>
      </c>
      <c r="J116" s="412">
        <f t="shared" si="36"/>
        <v>3000</v>
      </c>
    </row>
    <row r="117" spans="1:11" ht="63" customHeight="1" x14ac:dyDescent="0.25">
      <c r="A117" s="54" t="s">
        <v>118</v>
      </c>
      <c r="B117" s="2" t="s">
        <v>10</v>
      </c>
      <c r="C117" s="338">
        <v>13</v>
      </c>
      <c r="D117" s="236" t="s">
        <v>180</v>
      </c>
      <c r="E117" s="237" t="s">
        <v>359</v>
      </c>
      <c r="F117" s="238" t="s">
        <v>360</v>
      </c>
      <c r="G117" s="2"/>
      <c r="H117" s="413">
        <f>SUM(H118)</f>
        <v>3000</v>
      </c>
      <c r="I117" s="413">
        <f t="shared" si="36"/>
        <v>3000</v>
      </c>
      <c r="J117" s="413">
        <f t="shared" si="36"/>
        <v>3000</v>
      </c>
    </row>
    <row r="118" spans="1:11" ht="47.25" customHeight="1" x14ac:dyDescent="0.25">
      <c r="A118" s="54" t="s">
        <v>385</v>
      </c>
      <c r="B118" s="2" t="s">
        <v>10</v>
      </c>
      <c r="C118" s="338">
        <v>13</v>
      </c>
      <c r="D118" s="236" t="s">
        <v>180</v>
      </c>
      <c r="E118" s="237" t="s">
        <v>10</v>
      </c>
      <c r="F118" s="238" t="s">
        <v>360</v>
      </c>
      <c r="G118" s="2"/>
      <c r="H118" s="413">
        <f>SUM(H119)</f>
        <v>3000</v>
      </c>
      <c r="I118" s="413">
        <f t="shared" si="36"/>
        <v>3000</v>
      </c>
      <c r="J118" s="413">
        <f t="shared" si="36"/>
        <v>3000</v>
      </c>
    </row>
    <row r="119" spans="1:11" ht="17.25" customHeight="1" x14ac:dyDescent="0.25">
      <c r="A119" s="84" t="s">
        <v>387</v>
      </c>
      <c r="B119" s="2" t="s">
        <v>10</v>
      </c>
      <c r="C119" s="338">
        <v>13</v>
      </c>
      <c r="D119" s="236" t="s">
        <v>180</v>
      </c>
      <c r="E119" s="237" t="s">
        <v>10</v>
      </c>
      <c r="F119" s="238" t="s">
        <v>386</v>
      </c>
      <c r="G119" s="2"/>
      <c r="H119" s="413">
        <f>SUM(H120)</f>
        <v>3000</v>
      </c>
      <c r="I119" s="413">
        <f t="shared" si="36"/>
        <v>3000</v>
      </c>
      <c r="J119" s="413">
        <f t="shared" si="36"/>
        <v>3000</v>
      </c>
    </row>
    <row r="120" spans="1:11" ht="32.25" customHeight="1" x14ac:dyDescent="0.25">
      <c r="A120" s="89" t="s">
        <v>507</v>
      </c>
      <c r="B120" s="2" t="s">
        <v>10</v>
      </c>
      <c r="C120" s="338">
        <v>13</v>
      </c>
      <c r="D120" s="236" t="s">
        <v>180</v>
      </c>
      <c r="E120" s="237" t="s">
        <v>10</v>
      </c>
      <c r="F120" s="238" t="s">
        <v>386</v>
      </c>
      <c r="G120" s="2" t="s">
        <v>16</v>
      </c>
      <c r="H120" s="414">
        <f>SUM(прил4!I86)</f>
        <v>3000</v>
      </c>
      <c r="I120" s="414">
        <f>SUM(прил4!J86)</f>
        <v>3000</v>
      </c>
      <c r="J120" s="414">
        <f>SUM(прил4!K86)</f>
        <v>3000</v>
      </c>
    </row>
    <row r="121" spans="1:11" ht="48" customHeight="1" x14ac:dyDescent="0.25">
      <c r="A121" s="75" t="s">
        <v>166</v>
      </c>
      <c r="B121" s="28" t="s">
        <v>10</v>
      </c>
      <c r="C121" s="30">
        <v>13</v>
      </c>
      <c r="D121" s="221" t="s">
        <v>410</v>
      </c>
      <c r="E121" s="222" t="s">
        <v>359</v>
      </c>
      <c r="F121" s="223" t="s">
        <v>360</v>
      </c>
      <c r="G121" s="28"/>
      <c r="H121" s="412">
        <f>SUM(H122+H126)</f>
        <v>153408</v>
      </c>
      <c r="I121" s="412">
        <f t="shared" ref="I121:J121" si="37">SUM(I122+I126)</f>
        <v>0</v>
      </c>
      <c r="J121" s="412">
        <f t="shared" si="37"/>
        <v>0</v>
      </c>
    </row>
    <row r="122" spans="1:11" ht="79.5" customHeight="1" x14ac:dyDescent="0.25">
      <c r="A122" s="84" t="s">
        <v>219</v>
      </c>
      <c r="B122" s="2" t="s">
        <v>10</v>
      </c>
      <c r="C122" s="338">
        <v>13</v>
      </c>
      <c r="D122" s="236" t="s">
        <v>218</v>
      </c>
      <c r="E122" s="237" t="s">
        <v>359</v>
      </c>
      <c r="F122" s="238" t="s">
        <v>360</v>
      </c>
      <c r="G122" s="2"/>
      <c r="H122" s="413">
        <f>SUM(H123)</f>
        <v>51136</v>
      </c>
      <c r="I122" s="413">
        <f t="shared" ref="I122:J124" si="38">SUM(I123)</f>
        <v>0</v>
      </c>
      <c r="J122" s="413">
        <f t="shared" si="38"/>
        <v>0</v>
      </c>
    </row>
    <row r="123" spans="1:11" ht="48.75" customHeight="1" x14ac:dyDescent="0.25">
      <c r="A123" s="3" t="s">
        <v>411</v>
      </c>
      <c r="B123" s="2" t="s">
        <v>10</v>
      </c>
      <c r="C123" s="338">
        <v>13</v>
      </c>
      <c r="D123" s="236" t="s">
        <v>218</v>
      </c>
      <c r="E123" s="237" t="s">
        <v>10</v>
      </c>
      <c r="F123" s="238" t="s">
        <v>360</v>
      </c>
      <c r="G123" s="2"/>
      <c r="H123" s="413">
        <f>SUM(H124)</f>
        <v>51136</v>
      </c>
      <c r="I123" s="413">
        <f t="shared" si="38"/>
        <v>0</v>
      </c>
      <c r="J123" s="413">
        <f t="shared" si="38"/>
        <v>0</v>
      </c>
    </row>
    <row r="124" spans="1:11" ht="33.75" customHeight="1" x14ac:dyDescent="0.25">
      <c r="A124" s="89" t="s">
        <v>415</v>
      </c>
      <c r="B124" s="2" t="s">
        <v>10</v>
      </c>
      <c r="C124" s="338">
        <v>13</v>
      </c>
      <c r="D124" s="236" t="s">
        <v>218</v>
      </c>
      <c r="E124" s="237" t="s">
        <v>10</v>
      </c>
      <c r="F124" s="238" t="s">
        <v>414</v>
      </c>
      <c r="G124" s="2"/>
      <c r="H124" s="413">
        <f>SUM(H125)</f>
        <v>51136</v>
      </c>
      <c r="I124" s="413">
        <f t="shared" si="38"/>
        <v>0</v>
      </c>
      <c r="J124" s="413">
        <f t="shared" si="38"/>
        <v>0</v>
      </c>
    </row>
    <row r="125" spans="1:11" ht="18" customHeight="1" x14ac:dyDescent="0.25">
      <c r="A125" s="90" t="s">
        <v>21</v>
      </c>
      <c r="B125" s="2" t="s">
        <v>10</v>
      </c>
      <c r="C125" s="338">
        <v>13</v>
      </c>
      <c r="D125" s="236" t="s">
        <v>218</v>
      </c>
      <c r="E125" s="237" t="s">
        <v>10</v>
      </c>
      <c r="F125" s="238" t="s">
        <v>414</v>
      </c>
      <c r="G125" s="2" t="s">
        <v>66</v>
      </c>
      <c r="H125" s="414">
        <f>SUM(прил4!I91)</f>
        <v>51136</v>
      </c>
      <c r="I125" s="414">
        <f>SUM(прил4!J91)</f>
        <v>0</v>
      </c>
      <c r="J125" s="414">
        <f>SUM(прил4!K91)</f>
        <v>0</v>
      </c>
    </row>
    <row r="126" spans="1:11" ht="80.25" customHeight="1" x14ac:dyDescent="0.25">
      <c r="A126" s="84" t="s">
        <v>167</v>
      </c>
      <c r="B126" s="2" t="s">
        <v>10</v>
      </c>
      <c r="C126" s="338">
        <v>13</v>
      </c>
      <c r="D126" s="236" t="s">
        <v>194</v>
      </c>
      <c r="E126" s="237" t="s">
        <v>359</v>
      </c>
      <c r="F126" s="238" t="s">
        <v>360</v>
      </c>
      <c r="G126" s="2"/>
      <c r="H126" s="413">
        <f>SUM(H127)</f>
        <v>102272</v>
      </c>
      <c r="I126" s="413">
        <f t="shared" ref="I126:J128" si="39">SUM(I127)</f>
        <v>0</v>
      </c>
      <c r="J126" s="413">
        <f t="shared" si="39"/>
        <v>0</v>
      </c>
    </row>
    <row r="127" spans="1:11" ht="32.25" customHeight="1" x14ac:dyDescent="0.25">
      <c r="A127" s="3" t="s">
        <v>416</v>
      </c>
      <c r="B127" s="2" t="s">
        <v>10</v>
      </c>
      <c r="C127" s="338">
        <v>13</v>
      </c>
      <c r="D127" s="236" t="s">
        <v>194</v>
      </c>
      <c r="E127" s="237" t="s">
        <v>10</v>
      </c>
      <c r="F127" s="238" t="s">
        <v>360</v>
      </c>
      <c r="G127" s="2"/>
      <c r="H127" s="413">
        <f>SUM(H128)</f>
        <v>102272</v>
      </c>
      <c r="I127" s="413">
        <f t="shared" si="39"/>
        <v>0</v>
      </c>
      <c r="J127" s="413">
        <f t="shared" si="39"/>
        <v>0</v>
      </c>
    </row>
    <row r="128" spans="1:11" ht="32.25" customHeight="1" x14ac:dyDescent="0.25">
      <c r="A128" s="89" t="s">
        <v>415</v>
      </c>
      <c r="B128" s="2" t="s">
        <v>10</v>
      </c>
      <c r="C128" s="338">
        <v>13</v>
      </c>
      <c r="D128" s="236" t="s">
        <v>194</v>
      </c>
      <c r="E128" s="237" t="s">
        <v>10</v>
      </c>
      <c r="F128" s="238" t="s">
        <v>414</v>
      </c>
      <c r="G128" s="2"/>
      <c r="H128" s="413">
        <f>SUM(H129)</f>
        <v>102272</v>
      </c>
      <c r="I128" s="413">
        <f t="shared" si="39"/>
        <v>0</v>
      </c>
      <c r="J128" s="413">
        <f t="shared" si="39"/>
        <v>0</v>
      </c>
    </row>
    <row r="129" spans="1:10" ht="17.25" customHeight="1" x14ac:dyDescent="0.25">
      <c r="A129" s="90" t="s">
        <v>21</v>
      </c>
      <c r="B129" s="2" t="s">
        <v>10</v>
      </c>
      <c r="C129" s="338">
        <v>13</v>
      </c>
      <c r="D129" s="236" t="s">
        <v>194</v>
      </c>
      <c r="E129" s="237" t="s">
        <v>10</v>
      </c>
      <c r="F129" s="238" t="s">
        <v>414</v>
      </c>
      <c r="G129" s="2" t="s">
        <v>66</v>
      </c>
      <c r="H129" s="414">
        <f>SUM(прил4!I95)</f>
        <v>102272</v>
      </c>
      <c r="I129" s="414">
        <f>SUM(прил4!J95)</f>
        <v>0</v>
      </c>
      <c r="J129" s="414">
        <f>SUM(прил4!K95)</f>
        <v>0</v>
      </c>
    </row>
    <row r="130" spans="1:10" ht="31.5" customHeight="1" x14ac:dyDescent="0.25">
      <c r="A130" s="75" t="s">
        <v>110</v>
      </c>
      <c r="B130" s="28" t="s">
        <v>10</v>
      </c>
      <c r="C130" s="28">
        <v>13</v>
      </c>
      <c r="D130" s="215" t="s">
        <v>371</v>
      </c>
      <c r="E130" s="216" t="s">
        <v>359</v>
      </c>
      <c r="F130" s="217" t="s">
        <v>360</v>
      </c>
      <c r="G130" s="28"/>
      <c r="H130" s="412">
        <f>SUM(H131)</f>
        <v>36500</v>
      </c>
      <c r="I130" s="412">
        <f t="shared" ref="I130:J133" si="40">SUM(I131)</f>
        <v>0</v>
      </c>
      <c r="J130" s="412">
        <f t="shared" si="40"/>
        <v>0</v>
      </c>
    </row>
    <row r="131" spans="1:10" ht="63" customHeight="1" x14ac:dyDescent="0.25">
      <c r="A131" s="76" t="s">
        <v>474</v>
      </c>
      <c r="B131" s="2" t="s">
        <v>10</v>
      </c>
      <c r="C131" s="2">
        <v>13</v>
      </c>
      <c r="D131" s="218" t="s">
        <v>473</v>
      </c>
      <c r="E131" s="219" t="s">
        <v>359</v>
      </c>
      <c r="F131" s="220" t="s">
        <v>360</v>
      </c>
      <c r="G131" s="2"/>
      <c r="H131" s="413">
        <f>SUM(H132)</f>
        <v>36500</v>
      </c>
      <c r="I131" s="413">
        <f t="shared" si="40"/>
        <v>0</v>
      </c>
      <c r="J131" s="413">
        <f t="shared" si="40"/>
        <v>0</v>
      </c>
    </row>
    <row r="132" spans="1:10" ht="33" customHeight="1" x14ac:dyDescent="0.25">
      <c r="A132" s="76" t="s">
        <v>475</v>
      </c>
      <c r="B132" s="2" t="s">
        <v>10</v>
      </c>
      <c r="C132" s="2">
        <v>13</v>
      </c>
      <c r="D132" s="218" t="s">
        <v>473</v>
      </c>
      <c r="E132" s="219" t="s">
        <v>10</v>
      </c>
      <c r="F132" s="220" t="s">
        <v>360</v>
      </c>
      <c r="G132" s="2"/>
      <c r="H132" s="413">
        <f>SUM(H133)</f>
        <v>36500</v>
      </c>
      <c r="I132" s="413">
        <f t="shared" si="40"/>
        <v>0</v>
      </c>
      <c r="J132" s="413">
        <f t="shared" si="40"/>
        <v>0</v>
      </c>
    </row>
    <row r="133" spans="1:10" ht="17.25" customHeight="1" x14ac:dyDescent="0.25">
      <c r="A133" s="88" t="s">
        <v>477</v>
      </c>
      <c r="B133" s="2" t="s">
        <v>10</v>
      </c>
      <c r="C133" s="2">
        <v>13</v>
      </c>
      <c r="D133" s="218" t="s">
        <v>473</v>
      </c>
      <c r="E133" s="219" t="s">
        <v>10</v>
      </c>
      <c r="F133" s="220" t="s">
        <v>476</v>
      </c>
      <c r="G133" s="2"/>
      <c r="H133" s="413">
        <f>SUM(H134)</f>
        <v>36500</v>
      </c>
      <c r="I133" s="413">
        <f t="shared" si="40"/>
        <v>0</v>
      </c>
      <c r="J133" s="413">
        <f t="shared" si="40"/>
        <v>0</v>
      </c>
    </row>
    <row r="134" spans="1:10" ht="31.5" customHeight="1" x14ac:dyDescent="0.25">
      <c r="A134" s="89" t="s">
        <v>507</v>
      </c>
      <c r="B134" s="2" t="s">
        <v>10</v>
      </c>
      <c r="C134" s="2">
        <v>13</v>
      </c>
      <c r="D134" s="218" t="s">
        <v>473</v>
      </c>
      <c r="E134" s="219" t="s">
        <v>10</v>
      </c>
      <c r="F134" s="220" t="s">
        <v>476</v>
      </c>
      <c r="G134" s="2" t="s">
        <v>16</v>
      </c>
      <c r="H134" s="415">
        <f>SUM(прил4!I100)</f>
        <v>36500</v>
      </c>
      <c r="I134" s="415">
        <f>SUM(прил4!J100)</f>
        <v>0</v>
      </c>
      <c r="J134" s="415">
        <f>SUM(прил4!K100)</f>
        <v>0</v>
      </c>
    </row>
    <row r="135" spans="1:10" ht="50.25" customHeight="1" x14ac:dyDescent="0.25">
      <c r="A135" s="93" t="s">
        <v>122</v>
      </c>
      <c r="B135" s="28" t="s">
        <v>10</v>
      </c>
      <c r="C135" s="28">
        <v>13</v>
      </c>
      <c r="D135" s="215" t="s">
        <v>393</v>
      </c>
      <c r="E135" s="216" t="s">
        <v>359</v>
      </c>
      <c r="F135" s="217" t="s">
        <v>360</v>
      </c>
      <c r="G135" s="28"/>
      <c r="H135" s="412">
        <f>SUM(H136)</f>
        <v>51136</v>
      </c>
      <c r="I135" s="412">
        <f t="shared" ref="I135:J138" si="41">SUM(I136)</f>
        <v>0</v>
      </c>
      <c r="J135" s="412">
        <f t="shared" si="41"/>
        <v>0</v>
      </c>
    </row>
    <row r="136" spans="1:10" ht="63.75" customHeight="1" x14ac:dyDescent="0.25">
      <c r="A136" s="76" t="s">
        <v>123</v>
      </c>
      <c r="B136" s="2" t="s">
        <v>10</v>
      </c>
      <c r="C136" s="2">
        <v>13</v>
      </c>
      <c r="D136" s="257" t="s">
        <v>190</v>
      </c>
      <c r="E136" s="258" t="s">
        <v>359</v>
      </c>
      <c r="F136" s="259" t="s">
        <v>360</v>
      </c>
      <c r="G136" s="71"/>
      <c r="H136" s="416">
        <f>SUM(H137)</f>
        <v>51136</v>
      </c>
      <c r="I136" s="416">
        <f t="shared" si="41"/>
        <v>0</v>
      </c>
      <c r="J136" s="416">
        <f t="shared" si="41"/>
        <v>0</v>
      </c>
    </row>
    <row r="137" spans="1:10" ht="48" customHeight="1" x14ac:dyDescent="0.25">
      <c r="A137" s="76" t="s">
        <v>396</v>
      </c>
      <c r="B137" s="2" t="s">
        <v>10</v>
      </c>
      <c r="C137" s="2">
        <v>13</v>
      </c>
      <c r="D137" s="257" t="s">
        <v>190</v>
      </c>
      <c r="E137" s="258" t="s">
        <v>10</v>
      </c>
      <c r="F137" s="259" t="s">
        <v>360</v>
      </c>
      <c r="G137" s="71"/>
      <c r="H137" s="416">
        <f>SUM(H138)</f>
        <v>51136</v>
      </c>
      <c r="I137" s="416">
        <f t="shared" si="41"/>
        <v>0</v>
      </c>
      <c r="J137" s="416">
        <f t="shared" si="41"/>
        <v>0</v>
      </c>
    </row>
    <row r="138" spans="1:10" ht="30.75" customHeight="1" x14ac:dyDescent="0.25">
      <c r="A138" s="69" t="s">
        <v>415</v>
      </c>
      <c r="B138" s="2" t="s">
        <v>10</v>
      </c>
      <c r="C138" s="2">
        <v>13</v>
      </c>
      <c r="D138" s="257" t="s">
        <v>190</v>
      </c>
      <c r="E138" s="258" t="s">
        <v>10</v>
      </c>
      <c r="F138" s="259" t="s">
        <v>414</v>
      </c>
      <c r="G138" s="71"/>
      <c r="H138" s="416">
        <f>SUM(H139)</f>
        <v>51136</v>
      </c>
      <c r="I138" s="416">
        <f t="shared" si="41"/>
        <v>0</v>
      </c>
      <c r="J138" s="416">
        <f t="shared" si="41"/>
        <v>0</v>
      </c>
    </row>
    <row r="139" spans="1:10" ht="17.25" customHeight="1" x14ac:dyDescent="0.25">
      <c r="A139" s="91" t="s">
        <v>21</v>
      </c>
      <c r="B139" s="2" t="s">
        <v>10</v>
      </c>
      <c r="C139" s="2">
        <v>13</v>
      </c>
      <c r="D139" s="257" t="s">
        <v>190</v>
      </c>
      <c r="E139" s="258" t="s">
        <v>10</v>
      </c>
      <c r="F139" s="259" t="s">
        <v>414</v>
      </c>
      <c r="G139" s="71" t="s">
        <v>66</v>
      </c>
      <c r="H139" s="417">
        <f>SUM(прил4!I105)</f>
        <v>51136</v>
      </c>
      <c r="I139" s="417">
        <f>SUM(прил4!J105)</f>
        <v>0</v>
      </c>
      <c r="J139" s="417">
        <f>SUM(прил4!K105)</f>
        <v>0</v>
      </c>
    </row>
    <row r="140" spans="1:10" s="636" customFormat="1" ht="33.75" customHeight="1" x14ac:dyDescent="0.25">
      <c r="A140" s="27" t="s">
        <v>113</v>
      </c>
      <c r="B140" s="28" t="s">
        <v>10</v>
      </c>
      <c r="C140" s="30">
        <v>13</v>
      </c>
      <c r="D140" s="215" t="s">
        <v>196</v>
      </c>
      <c r="E140" s="216" t="s">
        <v>359</v>
      </c>
      <c r="F140" s="217" t="s">
        <v>360</v>
      </c>
      <c r="G140" s="28"/>
      <c r="H140" s="412">
        <f>SUM(H141)</f>
        <v>10464003</v>
      </c>
      <c r="I140" s="412">
        <f t="shared" ref="I140:J141" si="42">SUM(I141)</f>
        <v>9194777</v>
      </c>
      <c r="J140" s="412">
        <f t="shared" si="42"/>
        <v>9194777</v>
      </c>
    </row>
    <row r="141" spans="1:10" s="636" customFormat="1" ht="63" x14ac:dyDescent="0.25">
      <c r="A141" s="3" t="s">
        <v>114</v>
      </c>
      <c r="B141" s="2" t="s">
        <v>10</v>
      </c>
      <c r="C141" s="2">
        <v>13</v>
      </c>
      <c r="D141" s="218" t="s">
        <v>197</v>
      </c>
      <c r="E141" s="219" t="s">
        <v>359</v>
      </c>
      <c r="F141" s="220" t="s">
        <v>360</v>
      </c>
      <c r="G141" s="2"/>
      <c r="H141" s="413">
        <f>SUM(H142)</f>
        <v>10464003</v>
      </c>
      <c r="I141" s="413">
        <f t="shared" si="42"/>
        <v>9194777</v>
      </c>
      <c r="J141" s="413">
        <f t="shared" si="42"/>
        <v>9194777</v>
      </c>
    </row>
    <row r="142" spans="1:10" s="636" customFormat="1" ht="65.25" customHeight="1" x14ac:dyDescent="0.25">
      <c r="A142" s="3" t="s">
        <v>381</v>
      </c>
      <c r="B142" s="2" t="s">
        <v>10</v>
      </c>
      <c r="C142" s="2">
        <v>13</v>
      </c>
      <c r="D142" s="218" t="s">
        <v>197</v>
      </c>
      <c r="E142" s="219" t="s">
        <v>10</v>
      </c>
      <c r="F142" s="220" t="s">
        <v>360</v>
      </c>
      <c r="G142" s="2"/>
      <c r="H142" s="413">
        <f>SUM(H145+H143)</f>
        <v>10464003</v>
      </c>
      <c r="I142" s="413">
        <f t="shared" ref="I142:J142" si="43">SUM(I145+I143)</f>
        <v>9194777</v>
      </c>
      <c r="J142" s="413">
        <f t="shared" si="43"/>
        <v>9194777</v>
      </c>
    </row>
    <row r="143" spans="1:10" ht="33" customHeight="1" x14ac:dyDescent="0.25">
      <c r="A143" s="3" t="s">
        <v>144</v>
      </c>
      <c r="B143" s="2" t="s">
        <v>10</v>
      </c>
      <c r="C143" s="2">
        <v>13</v>
      </c>
      <c r="D143" s="218" t="s">
        <v>197</v>
      </c>
      <c r="E143" s="219" t="s">
        <v>10</v>
      </c>
      <c r="F143" s="220" t="s">
        <v>439</v>
      </c>
      <c r="G143" s="2"/>
      <c r="H143" s="413">
        <f>SUM(H144)</f>
        <v>100710</v>
      </c>
      <c r="I143" s="413">
        <f t="shared" ref="I143:J143" si="44">SUM(I144)</f>
        <v>86633</v>
      </c>
      <c r="J143" s="413">
        <f t="shared" si="44"/>
        <v>86633</v>
      </c>
    </row>
    <row r="144" spans="1:10" ht="47.25" x14ac:dyDescent="0.25">
      <c r="A144" s="84" t="s">
        <v>75</v>
      </c>
      <c r="B144" s="2" t="s">
        <v>10</v>
      </c>
      <c r="C144" s="2">
        <v>13</v>
      </c>
      <c r="D144" s="218" t="s">
        <v>197</v>
      </c>
      <c r="E144" s="219" t="s">
        <v>10</v>
      </c>
      <c r="F144" s="220" t="s">
        <v>439</v>
      </c>
      <c r="G144" s="2" t="s">
        <v>13</v>
      </c>
      <c r="H144" s="415">
        <f>SUM(прил4!I277)</f>
        <v>100710</v>
      </c>
      <c r="I144" s="415">
        <f>SUM(прил4!J277)</f>
        <v>86633</v>
      </c>
      <c r="J144" s="415">
        <f>SUM(прил4!K277)</f>
        <v>86633</v>
      </c>
    </row>
    <row r="145" spans="1:10" s="636" customFormat="1" ht="31.5" x14ac:dyDescent="0.25">
      <c r="A145" s="3" t="s">
        <v>83</v>
      </c>
      <c r="B145" s="2" t="s">
        <v>10</v>
      </c>
      <c r="C145" s="2">
        <v>13</v>
      </c>
      <c r="D145" s="218" t="s">
        <v>197</v>
      </c>
      <c r="E145" s="219" t="s">
        <v>10</v>
      </c>
      <c r="F145" s="220" t="s">
        <v>391</v>
      </c>
      <c r="G145" s="2"/>
      <c r="H145" s="413">
        <f>SUM(H146:H148)</f>
        <v>10363293</v>
      </c>
      <c r="I145" s="413">
        <f t="shared" ref="I145:J145" si="45">SUM(I146:I148)</f>
        <v>9108144</v>
      </c>
      <c r="J145" s="413">
        <f t="shared" si="45"/>
        <v>9108144</v>
      </c>
    </row>
    <row r="146" spans="1:10" s="636" customFormat="1" ht="47.25" x14ac:dyDescent="0.25">
      <c r="A146" s="84" t="s">
        <v>75</v>
      </c>
      <c r="B146" s="2" t="s">
        <v>10</v>
      </c>
      <c r="C146" s="2">
        <v>13</v>
      </c>
      <c r="D146" s="218" t="s">
        <v>197</v>
      </c>
      <c r="E146" s="219" t="s">
        <v>10</v>
      </c>
      <c r="F146" s="220" t="s">
        <v>391</v>
      </c>
      <c r="G146" s="2" t="s">
        <v>13</v>
      </c>
      <c r="H146" s="414">
        <f>SUM(прил4!I279)</f>
        <v>9724899</v>
      </c>
      <c r="I146" s="414">
        <f>SUM(прил4!J279)</f>
        <v>8493118</v>
      </c>
      <c r="J146" s="414">
        <f>SUM(прил4!K279)</f>
        <v>8493118</v>
      </c>
    </row>
    <row r="147" spans="1:10" s="636" customFormat="1" ht="31.5" x14ac:dyDescent="0.25">
      <c r="A147" s="579" t="s">
        <v>507</v>
      </c>
      <c r="B147" s="2" t="s">
        <v>10</v>
      </c>
      <c r="C147" s="2">
        <v>13</v>
      </c>
      <c r="D147" s="218" t="s">
        <v>197</v>
      </c>
      <c r="E147" s="219" t="s">
        <v>10</v>
      </c>
      <c r="F147" s="220" t="s">
        <v>391</v>
      </c>
      <c r="G147" s="2" t="s">
        <v>16</v>
      </c>
      <c r="H147" s="414">
        <f>SUM(прил4!I280)</f>
        <v>637894</v>
      </c>
      <c r="I147" s="414">
        <f>SUM(прил4!J280)</f>
        <v>614026</v>
      </c>
      <c r="J147" s="414">
        <f>SUM(прил4!K280)</f>
        <v>614026</v>
      </c>
    </row>
    <row r="148" spans="1:10" s="658" customFormat="1" ht="15.75" x14ac:dyDescent="0.25">
      <c r="A148" s="91" t="s">
        <v>21</v>
      </c>
      <c r="B148" s="2" t="s">
        <v>10</v>
      </c>
      <c r="C148" s="2">
        <v>13</v>
      </c>
      <c r="D148" s="218" t="s">
        <v>197</v>
      </c>
      <c r="E148" s="219" t="s">
        <v>10</v>
      </c>
      <c r="F148" s="220" t="s">
        <v>391</v>
      </c>
      <c r="G148" s="2" t="s">
        <v>17</v>
      </c>
      <c r="H148" s="414">
        <f>SUM(прил4!I281)</f>
        <v>500</v>
      </c>
      <c r="I148" s="414">
        <f>SUM(прил4!J281)</f>
        <v>1000</v>
      </c>
      <c r="J148" s="414">
        <f>SUM(прил4!K281)</f>
        <v>1000</v>
      </c>
    </row>
    <row r="149" spans="1:10" ht="31.5" x14ac:dyDescent="0.25">
      <c r="A149" s="75" t="s">
        <v>24</v>
      </c>
      <c r="B149" s="28" t="s">
        <v>10</v>
      </c>
      <c r="C149" s="30">
        <v>13</v>
      </c>
      <c r="D149" s="221" t="s">
        <v>181</v>
      </c>
      <c r="E149" s="222" t="s">
        <v>359</v>
      </c>
      <c r="F149" s="223" t="s">
        <v>360</v>
      </c>
      <c r="G149" s="28"/>
      <c r="H149" s="412">
        <f>SUM(H150)</f>
        <v>46687</v>
      </c>
      <c r="I149" s="412">
        <f t="shared" ref="I149:J149" si="46">SUM(I150)</f>
        <v>46687</v>
      </c>
      <c r="J149" s="412">
        <f t="shared" si="46"/>
        <v>46687</v>
      </c>
    </row>
    <row r="150" spans="1:10" ht="17.25" customHeight="1" x14ac:dyDescent="0.25">
      <c r="A150" s="84" t="s">
        <v>82</v>
      </c>
      <c r="B150" s="2" t="s">
        <v>10</v>
      </c>
      <c r="C150" s="338">
        <v>13</v>
      </c>
      <c r="D150" s="236" t="s">
        <v>182</v>
      </c>
      <c r="E150" s="237" t="s">
        <v>359</v>
      </c>
      <c r="F150" s="238" t="s">
        <v>360</v>
      </c>
      <c r="G150" s="2"/>
      <c r="H150" s="413">
        <f>SUM(H153+H156+H151)</f>
        <v>46687</v>
      </c>
      <c r="I150" s="413">
        <f t="shared" ref="I150:J150" si="47">SUM(I153+I156+I151)</f>
        <v>46687</v>
      </c>
      <c r="J150" s="413">
        <f t="shared" si="47"/>
        <v>46687</v>
      </c>
    </row>
    <row r="151" spans="1:10" s="610" customFormat="1" ht="17.25" hidden="1" customHeight="1" x14ac:dyDescent="0.25">
      <c r="A151" s="3" t="s">
        <v>93</v>
      </c>
      <c r="B151" s="2" t="s">
        <v>10</v>
      </c>
      <c r="C151" s="611">
        <v>13</v>
      </c>
      <c r="D151" s="236" t="s">
        <v>182</v>
      </c>
      <c r="E151" s="237" t="s">
        <v>359</v>
      </c>
      <c r="F151" s="238" t="s">
        <v>382</v>
      </c>
      <c r="G151" s="2"/>
      <c r="H151" s="413">
        <f>SUM(H152)</f>
        <v>0</v>
      </c>
      <c r="I151" s="413">
        <f t="shared" ref="I151:J151" si="48">SUM(I152)</f>
        <v>0</v>
      </c>
      <c r="J151" s="413">
        <f t="shared" si="48"/>
        <v>0</v>
      </c>
    </row>
    <row r="152" spans="1:10" s="610" customFormat="1" ht="31.5" hidden="1" x14ac:dyDescent="0.25">
      <c r="A152" s="89" t="s">
        <v>507</v>
      </c>
      <c r="B152" s="2" t="s">
        <v>10</v>
      </c>
      <c r="C152" s="611">
        <v>13</v>
      </c>
      <c r="D152" s="236" t="s">
        <v>182</v>
      </c>
      <c r="E152" s="237" t="s">
        <v>359</v>
      </c>
      <c r="F152" s="238" t="s">
        <v>382</v>
      </c>
      <c r="G152" s="2" t="s">
        <v>16</v>
      </c>
      <c r="H152" s="415">
        <f>SUM(прил4!I109)</f>
        <v>0</v>
      </c>
      <c r="I152" s="415">
        <f>SUM(прил4!J109)</f>
        <v>0</v>
      </c>
      <c r="J152" s="415">
        <f>SUM(прил4!K109)</f>
        <v>0</v>
      </c>
    </row>
    <row r="153" spans="1:10" ht="16.5" customHeight="1" x14ac:dyDescent="0.25">
      <c r="A153" s="3" t="s">
        <v>94</v>
      </c>
      <c r="B153" s="2" t="s">
        <v>10</v>
      </c>
      <c r="C153" s="338">
        <v>13</v>
      </c>
      <c r="D153" s="236" t="s">
        <v>182</v>
      </c>
      <c r="E153" s="237" t="s">
        <v>359</v>
      </c>
      <c r="F153" s="238" t="s">
        <v>388</v>
      </c>
      <c r="G153" s="2"/>
      <c r="H153" s="413">
        <f>SUM(H154:H155)</f>
        <v>46687</v>
      </c>
      <c r="I153" s="413">
        <f t="shared" ref="I153:J153" si="49">SUM(I154:I155)</f>
        <v>46687</v>
      </c>
      <c r="J153" s="413">
        <f t="shared" si="49"/>
        <v>46687</v>
      </c>
    </row>
    <row r="154" spans="1:10" ht="31.5" hidden="1" customHeight="1" x14ac:dyDescent="0.25">
      <c r="A154" s="89" t="s">
        <v>507</v>
      </c>
      <c r="B154" s="2" t="s">
        <v>10</v>
      </c>
      <c r="C154" s="338">
        <v>13</v>
      </c>
      <c r="D154" s="236" t="s">
        <v>182</v>
      </c>
      <c r="E154" s="237" t="s">
        <v>359</v>
      </c>
      <c r="F154" s="238" t="s">
        <v>388</v>
      </c>
      <c r="G154" s="2" t="s">
        <v>16</v>
      </c>
      <c r="H154" s="414">
        <f>SUM(прил4!I111)</f>
        <v>0</v>
      </c>
      <c r="I154" s="414">
        <f>SUM(прил4!J111)</f>
        <v>0</v>
      </c>
      <c r="J154" s="414">
        <f>SUM(прил4!K111)</f>
        <v>0</v>
      </c>
    </row>
    <row r="155" spans="1:10" ht="15.75" customHeight="1" x14ac:dyDescent="0.25">
      <c r="A155" s="3" t="s">
        <v>18</v>
      </c>
      <c r="B155" s="2" t="s">
        <v>10</v>
      </c>
      <c r="C155" s="338">
        <v>13</v>
      </c>
      <c r="D155" s="236" t="s">
        <v>182</v>
      </c>
      <c r="E155" s="237" t="s">
        <v>359</v>
      </c>
      <c r="F155" s="238" t="s">
        <v>388</v>
      </c>
      <c r="G155" s="2" t="s">
        <v>17</v>
      </c>
      <c r="H155" s="414">
        <f>SUM(прил4!I285)+прил4!I112</f>
        <v>46687</v>
      </c>
      <c r="I155" s="414">
        <f>SUM(прил4!J285)+прил4!J112</f>
        <v>46687</v>
      </c>
      <c r="J155" s="414">
        <f>SUM(прил4!K285)+прил4!K112</f>
        <v>46687</v>
      </c>
    </row>
    <row r="156" spans="1:10" s="524" customFormat="1" ht="33" hidden="1" customHeight="1" x14ac:dyDescent="0.25">
      <c r="A156" s="3" t="s">
        <v>665</v>
      </c>
      <c r="B156" s="2" t="s">
        <v>10</v>
      </c>
      <c r="C156" s="525">
        <v>13</v>
      </c>
      <c r="D156" s="236" t="s">
        <v>182</v>
      </c>
      <c r="E156" s="237" t="s">
        <v>359</v>
      </c>
      <c r="F156" s="238" t="s">
        <v>664</v>
      </c>
      <c r="G156" s="2"/>
      <c r="H156" s="413">
        <f>SUM(H157)</f>
        <v>0</v>
      </c>
      <c r="I156" s="413">
        <f t="shared" ref="I156:J156" si="50">SUM(I157)</f>
        <v>0</v>
      </c>
      <c r="J156" s="413">
        <f t="shared" si="50"/>
        <v>0</v>
      </c>
    </row>
    <row r="157" spans="1:10" s="524" customFormat="1" ht="31.5" hidden="1" customHeight="1" x14ac:dyDescent="0.25">
      <c r="A157" s="89" t="s">
        <v>507</v>
      </c>
      <c r="B157" s="2" t="s">
        <v>10</v>
      </c>
      <c r="C157" s="525">
        <v>13</v>
      </c>
      <c r="D157" s="236" t="s">
        <v>182</v>
      </c>
      <c r="E157" s="237" t="s">
        <v>359</v>
      </c>
      <c r="F157" s="238" t="s">
        <v>664</v>
      </c>
      <c r="G157" s="2" t="s">
        <v>16</v>
      </c>
      <c r="H157" s="414">
        <f>SUM(прил4!I114)</f>
        <v>0</v>
      </c>
      <c r="I157" s="414">
        <f>SUM(прил4!J114)</f>
        <v>0</v>
      </c>
      <c r="J157" s="414">
        <f>SUM(прил4!K114)</f>
        <v>0</v>
      </c>
    </row>
    <row r="158" spans="1:10" ht="18.75" customHeight="1" x14ac:dyDescent="0.25">
      <c r="A158" s="75" t="s">
        <v>164</v>
      </c>
      <c r="B158" s="28" t="s">
        <v>10</v>
      </c>
      <c r="C158" s="30">
        <v>13</v>
      </c>
      <c r="D158" s="221" t="s">
        <v>183</v>
      </c>
      <c r="E158" s="222" t="s">
        <v>359</v>
      </c>
      <c r="F158" s="223" t="s">
        <v>360</v>
      </c>
      <c r="G158" s="28"/>
      <c r="H158" s="412">
        <f>SUM(H159)</f>
        <v>808926</v>
      </c>
      <c r="I158" s="412">
        <f t="shared" ref="I158:J158" si="51">SUM(I159)</f>
        <v>791470</v>
      </c>
      <c r="J158" s="412">
        <f t="shared" si="51"/>
        <v>817470</v>
      </c>
    </row>
    <row r="159" spans="1:10" ht="16.5" customHeight="1" x14ac:dyDescent="0.25">
      <c r="A159" s="84" t="s">
        <v>163</v>
      </c>
      <c r="B159" s="2" t="s">
        <v>10</v>
      </c>
      <c r="C159" s="338">
        <v>13</v>
      </c>
      <c r="D159" s="236" t="s">
        <v>184</v>
      </c>
      <c r="E159" s="237" t="s">
        <v>359</v>
      </c>
      <c r="F159" s="238" t="s">
        <v>360</v>
      </c>
      <c r="G159" s="2"/>
      <c r="H159" s="413">
        <f>SUM(H160+H169+H167+H164+H162)</f>
        <v>808926</v>
      </c>
      <c r="I159" s="413">
        <f t="shared" ref="I159:J159" si="52">SUM(I160+I169+I167+I164+I162)</f>
        <v>791470</v>
      </c>
      <c r="J159" s="413">
        <f t="shared" si="52"/>
        <v>817470</v>
      </c>
    </row>
    <row r="160" spans="1:10" ht="47.25" customHeight="1" x14ac:dyDescent="0.25">
      <c r="A160" s="84" t="s">
        <v>628</v>
      </c>
      <c r="B160" s="2" t="s">
        <v>10</v>
      </c>
      <c r="C160" s="338">
        <v>13</v>
      </c>
      <c r="D160" s="236" t="s">
        <v>184</v>
      </c>
      <c r="E160" s="237" t="s">
        <v>359</v>
      </c>
      <c r="F160" s="347">
        <v>12712</v>
      </c>
      <c r="G160" s="2"/>
      <c r="H160" s="413">
        <f>SUM(H161)</f>
        <v>33470</v>
      </c>
      <c r="I160" s="413">
        <f t="shared" ref="I160:J160" si="53">SUM(I161)</f>
        <v>33470</v>
      </c>
      <c r="J160" s="413">
        <f t="shared" si="53"/>
        <v>33470</v>
      </c>
    </row>
    <row r="161" spans="1:10" ht="48.75" customHeight="1" x14ac:dyDescent="0.25">
      <c r="A161" s="84" t="s">
        <v>75</v>
      </c>
      <c r="B161" s="2" t="s">
        <v>10</v>
      </c>
      <c r="C161" s="338">
        <v>13</v>
      </c>
      <c r="D161" s="236" t="s">
        <v>184</v>
      </c>
      <c r="E161" s="237" t="s">
        <v>359</v>
      </c>
      <c r="F161" s="347">
        <v>12712</v>
      </c>
      <c r="G161" s="2" t="s">
        <v>13</v>
      </c>
      <c r="H161" s="415">
        <f>SUM(прил4!I118)</f>
        <v>33470</v>
      </c>
      <c r="I161" s="415">
        <f>SUM(прил4!J118)</f>
        <v>33470</v>
      </c>
      <c r="J161" s="415">
        <f>SUM(прил4!K118)</f>
        <v>33470</v>
      </c>
    </row>
    <row r="162" spans="1:10" s="600" customFormat="1" ht="18.75" hidden="1" customHeight="1" x14ac:dyDescent="0.25">
      <c r="A162" s="586" t="s">
        <v>740</v>
      </c>
      <c r="B162" s="2" t="s">
        <v>10</v>
      </c>
      <c r="C162" s="601">
        <v>13</v>
      </c>
      <c r="D162" s="236" t="s">
        <v>184</v>
      </c>
      <c r="E162" s="237" t="s">
        <v>359</v>
      </c>
      <c r="F162" s="347">
        <v>54690</v>
      </c>
      <c r="G162" s="2"/>
      <c r="H162" s="413">
        <f>SUM(H163)</f>
        <v>0</v>
      </c>
      <c r="I162" s="413">
        <f t="shared" ref="I162:J162" si="54">SUM(I163)</f>
        <v>0</v>
      </c>
      <c r="J162" s="413">
        <f t="shared" si="54"/>
        <v>0</v>
      </c>
    </row>
    <row r="163" spans="1:10" s="600" customFormat="1" ht="33.75" hidden="1" customHeight="1" x14ac:dyDescent="0.25">
      <c r="A163" s="579" t="s">
        <v>507</v>
      </c>
      <c r="B163" s="2" t="s">
        <v>10</v>
      </c>
      <c r="C163" s="601">
        <v>13</v>
      </c>
      <c r="D163" s="236" t="s">
        <v>184</v>
      </c>
      <c r="E163" s="237" t="s">
        <v>359</v>
      </c>
      <c r="F163" s="347">
        <v>54690</v>
      </c>
      <c r="G163" s="2" t="s">
        <v>16</v>
      </c>
      <c r="H163" s="415">
        <f>SUM(прил4!I120)</f>
        <v>0</v>
      </c>
      <c r="I163" s="415">
        <f>SUM(прил4!J120)</f>
        <v>0</v>
      </c>
      <c r="J163" s="415">
        <f>SUM(прил4!K120)</f>
        <v>0</v>
      </c>
    </row>
    <row r="164" spans="1:10" ht="34.5" customHeight="1" x14ac:dyDescent="0.25">
      <c r="A164" s="90" t="s">
        <v>611</v>
      </c>
      <c r="B164" s="2" t="s">
        <v>10</v>
      </c>
      <c r="C164" s="338">
        <v>13</v>
      </c>
      <c r="D164" s="236" t="s">
        <v>184</v>
      </c>
      <c r="E164" s="237" t="s">
        <v>359</v>
      </c>
      <c r="F164" s="238" t="s">
        <v>390</v>
      </c>
      <c r="G164" s="2"/>
      <c r="H164" s="413">
        <f>SUM(H165:H166)</f>
        <v>651000</v>
      </c>
      <c r="I164" s="413">
        <f t="shared" ref="I164:J164" si="55">SUM(I165:I166)</f>
        <v>688000</v>
      </c>
      <c r="J164" s="413">
        <f t="shared" si="55"/>
        <v>714000</v>
      </c>
    </row>
    <row r="165" spans="1:10" ht="47.25" customHeight="1" x14ac:dyDescent="0.25">
      <c r="A165" s="84" t="s">
        <v>75</v>
      </c>
      <c r="B165" s="2" t="s">
        <v>10</v>
      </c>
      <c r="C165" s="338">
        <v>13</v>
      </c>
      <c r="D165" s="236" t="s">
        <v>184</v>
      </c>
      <c r="E165" s="237" t="s">
        <v>359</v>
      </c>
      <c r="F165" s="238" t="s">
        <v>390</v>
      </c>
      <c r="G165" s="2" t="s">
        <v>13</v>
      </c>
      <c r="H165" s="414">
        <f>SUM(прил4!I122)</f>
        <v>651000</v>
      </c>
      <c r="I165" s="414">
        <f>SUM(прил4!J122)</f>
        <v>688000</v>
      </c>
      <c r="J165" s="414">
        <f>SUM(прил4!K122)</f>
        <v>714000</v>
      </c>
    </row>
    <row r="166" spans="1:10" ht="33" hidden="1" customHeight="1" x14ac:dyDescent="0.25">
      <c r="A166" s="89" t="s">
        <v>507</v>
      </c>
      <c r="B166" s="2" t="s">
        <v>10</v>
      </c>
      <c r="C166" s="338">
        <v>13</v>
      </c>
      <c r="D166" s="236" t="s">
        <v>184</v>
      </c>
      <c r="E166" s="237" t="s">
        <v>359</v>
      </c>
      <c r="F166" s="238" t="s">
        <v>390</v>
      </c>
      <c r="G166" s="2" t="s">
        <v>16</v>
      </c>
      <c r="H166" s="414">
        <f>SUM(прил4!I123)</f>
        <v>0</v>
      </c>
      <c r="I166" s="414">
        <f>SUM(прил4!J123)</f>
        <v>0</v>
      </c>
      <c r="J166" s="414">
        <f>SUM(прил4!K123)</f>
        <v>0</v>
      </c>
    </row>
    <row r="167" spans="1:10" ht="32.25" customHeight="1" x14ac:dyDescent="0.25">
      <c r="A167" s="7" t="s">
        <v>500</v>
      </c>
      <c r="B167" s="2" t="s">
        <v>10</v>
      </c>
      <c r="C167" s="338">
        <v>13</v>
      </c>
      <c r="D167" s="236" t="s">
        <v>184</v>
      </c>
      <c r="E167" s="237" t="s">
        <v>359</v>
      </c>
      <c r="F167" s="238" t="s">
        <v>414</v>
      </c>
      <c r="G167" s="2"/>
      <c r="H167" s="413">
        <f>SUM(H168)</f>
        <v>64456</v>
      </c>
      <c r="I167" s="413">
        <f t="shared" ref="I167:J167" si="56">SUM(I168)</f>
        <v>0</v>
      </c>
      <c r="J167" s="413">
        <f t="shared" si="56"/>
        <v>0</v>
      </c>
    </row>
    <row r="168" spans="1:10" ht="48.75" customHeight="1" x14ac:dyDescent="0.25">
      <c r="A168" s="7" t="s">
        <v>75</v>
      </c>
      <c r="B168" s="2" t="s">
        <v>10</v>
      </c>
      <c r="C168" s="338">
        <v>13</v>
      </c>
      <c r="D168" s="236" t="s">
        <v>184</v>
      </c>
      <c r="E168" s="237" t="s">
        <v>359</v>
      </c>
      <c r="F168" s="238" t="s">
        <v>414</v>
      </c>
      <c r="G168" s="2" t="s">
        <v>13</v>
      </c>
      <c r="H168" s="414">
        <f>SUM(прил4!I125)</f>
        <v>64456</v>
      </c>
      <c r="I168" s="414">
        <f>SUM(прил4!J125)</f>
        <v>0</v>
      </c>
      <c r="J168" s="414">
        <f>SUM(прил4!K125)</f>
        <v>0</v>
      </c>
    </row>
    <row r="169" spans="1:10" ht="16.5" customHeight="1" x14ac:dyDescent="0.25">
      <c r="A169" s="3" t="s">
        <v>165</v>
      </c>
      <c r="B169" s="2" t="s">
        <v>10</v>
      </c>
      <c r="C169" s="338">
        <v>13</v>
      </c>
      <c r="D169" s="236" t="s">
        <v>184</v>
      </c>
      <c r="E169" s="237" t="s">
        <v>359</v>
      </c>
      <c r="F169" s="238" t="s">
        <v>389</v>
      </c>
      <c r="G169" s="2"/>
      <c r="H169" s="413">
        <f>SUM(H170)</f>
        <v>60000</v>
      </c>
      <c r="I169" s="413">
        <f t="shared" ref="I169:J169" si="57">SUM(I170)</f>
        <v>70000</v>
      </c>
      <c r="J169" s="413">
        <f t="shared" si="57"/>
        <v>70000</v>
      </c>
    </row>
    <row r="170" spans="1:10" ht="31.5" customHeight="1" x14ac:dyDescent="0.25">
      <c r="A170" s="341" t="s">
        <v>507</v>
      </c>
      <c r="B170" s="2" t="s">
        <v>10</v>
      </c>
      <c r="C170" s="338">
        <v>13</v>
      </c>
      <c r="D170" s="236" t="s">
        <v>184</v>
      </c>
      <c r="E170" s="237" t="s">
        <v>359</v>
      </c>
      <c r="F170" s="238" t="s">
        <v>389</v>
      </c>
      <c r="G170" s="2" t="s">
        <v>16</v>
      </c>
      <c r="H170" s="414">
        <f>SUM(прил4!I127)</f>
        <v>60000</v>
      </c>
      <c r="I170" s="414">
        <f>SUM(прил4!J127)</f>
        <v>70000</v>
      </c>
      <c r="J170" s="414">
        <f>SUM(прил4!K127)</f>
        <v>70000</v>
      </c>
    </row>
    <row r="171" spans="1:10" ht="33" customHeight="1" x14ac:dyDescent="0.25">
      <c r="A171" s="27" t="s">
        <v>119</v>
      </c>
      <c r="B171" s="28" t="s">
        <v>10</v>
      </c>
      <c r="C171" s="30">
        <v>13</v>
      </c>
      <c r="D171" s="221" t="s">
        <v>185</v>
      </c>
      <c r="E171" s="222" t="s">
        <v>359</v>
      </c>
      <c r="F171" s="223" t="s">
        <v>360</v>
      </c>
      <c r="G171" s="28"/>
      <c r="H171" s="412">
        <f>SUM(H172)</f>
        <v>10280685</v>
      </c>
      <c r="I171" s="412">
        <f t="shared" ref="I171:J171" si="58">SUM(I172)</f>
        <v>9068043</v>
      </c>
      <c r="J171" s="412">
        <f t="shared" si="58"/>
        <v>9068043</v>
      </c>
    </row>
    <row r="172" spans="1:10" ht="33" customHeight="1" x14ac:dyDescent="0.25">
      <c r="A172" s="84" t="s">
        <v>120</v>
      </c>
      <c r="B172" s="2" t="s">
        <v>10</v>
      </c>
      <c r="C172" s="338">
        <v>13</v>
      </c>
      <c r="D172" s="236" t="s">
        <v>186</v>
      </c>
      <c r="E172" s="237" t="s">
        <v>359</v>
      </c>
      <c r="F172" s="238" t="s">
        <v>360</v>
      </c>
      <c r="G172" s="2"/>
      <c r="H172" s="413">
        <f>SUM(H173+H177)</f>
        <v>10280685</v>
      </c>
      <c r="I172" s="413">
        <f t="shared" ref="I172:J172" si="59">SUM(I173+I177)</f>
        <v>9068043</v>
      </c>
      <c r="J172" s="413">
        <f t="shared" si="59"/>
        <v>9068043</v>
      </c>
    </row>
    <row r="173" spans="1:10" ht="31.5" x14ac:dyDescent="0.25">
      <c r="A173" s="3" t="s">
        <v>83</v>
      </c>
      <c r="B173" s="2" t="s">
        <v>10</v>
      </c>
      <c r="C173" s="338">
        <v>13</v>
      </c>
      <c r="D173" s="236" t="s">
        <v>186</v>
      </c>
      <c r="E173" s="237" t="s">
        <v>359</v>
      </c>
      <c r="F173" s="238" t="s">
        <v>391</v>
      </c>
      <c r="G173" s="2"/>
      <c r="H173" s="413">
        <f>SUM(H174:H176)</f>
        <v>10280685</v>
      </c>
      <c r="I173" s="413">
        <f t="shared" ref="I173:J173" si="60">SUM(I174:I176)</f>
        <v>9068043</v>
      </c>
      <c r="J173" s="413">
        <f t="shared" si="60"/>
        <v>9068043</v>
      </c>
    </row>
    <row r="174" spans="1:10" ht="46.5" customHeight="1" x14ac:dyDescent="0.25">
      <c r="A174" s="84" t="s">
        <v>75</v>
      </c>
      <c r="B174" s="2" t="s">
        <v>10</v>
      </c>
      <c r="C174" s="338">
        <v>13</v>
      </c>
      <c r="D174" s="236" t="s">
        <v>186</v>
      </c>
      <c r="E174" s="237" t="s">
        <v>359</v>
      </c>
      <c r="F174" s="238" t="s">
        <v>391</v>
      </c>
      <c r="G174" s="2" t="s">
        <v>13</v>
      </c>
      <c r="H174" s="414">
        <f>SUM(прил4!I131)</f>
        <v>7427056</v>
      </c>
      <c r="I174" s="414">
        <f>SUM(прил4!J131)</f>
        <v>6486325</v>
      </c>
      <c r="J174" s="414">
        <f>SUM(прил4!K131)</f>
        <v>6486325</v>
      </c>
    </row>
    <row r="175" spans="1:10" ht="30.75" customHeight="1" x14ac:dyDescent="0.25">
      <c r="A175" s="89" t="s">
        <v>507</v>
      </c>
      <c r="B175" s="2" t="s">
        <v>10</v>
      </c>
      <c r="C175" s="338">
        <v>13</v>
      </c>
      <c r="D175" s="236" t="s">
        <v>186</v>
      </c>
      <c r="E175" s="237" t="s">
        <v>359</v>
      </c>
      <c r="F175" s="238" t="s">
        <v>391</v>
      </c>
      <c r="G175" s="2" t="s">
        <v>16</v>
      </c>
      <c r="H175" s="414">
        <f>SUM(прил4!I132)</f>
        <v>2801249</v>
      </c>
      <c r="I175" s="414">
        <f>SUM(прил4!J132)</f>
        <v>2528338</v>
      </c>
      <c r="J175" s="414">
        <f>SUM(прил4!K132)</f>
        <v>2528338</v>
      </c>
    </row>
    <row r="176" spans="1:10" ht="15.75" customHeight="1" x14ac:dyDescent="0.25">
      <c r="A176" s="3" t="s">
        <v>18</v>
      </c>
      <c r="B176" s="2" t="s">
        <v>10</v>
      </c>
      <c r="C176" s="338">
        <v>13</v>
      </c>
      <c r="D176" s="236" t="s">
        <v>186</v>
      </c>
      <c r="E176" s="237" t="s">
        <v>359</v>
      </c>
      <c r="F176" s="238" t="s">
        <v>391</v>
      </c>
      <c r="G176" s="2" t="s">
        <v>17</v>
      </c>
      <c r="H176" s="414">
        <f>SUM(прил4!I133)</f>
        <v>52380</v>
      </c>
      <c r="I176" s="414">
        <f>SUM(прил4!J133)</f>
        <v>53380</v>
      </c>
      <c r="J176" s="414">
        <f>SUM(прил4!K133)</f>
        <v>53380</v>
      </c>
    </row>
    <row r="177" spans="1:10" s="524" customFormat="1" ht="32.25" hidden="1" customHeight="1" x14ac:dyDescent="0.25">
      <c r="A177" s="3" t="s">
        <v>665</v>
      </c>
      <c r="B177" s="2" t="s">
        <v>10</v>
      </c>
      <c r="C177" s="525">
        <v>13</v>
      </c>
      <c r="D177" s="236" t="s">
        <v>186</v>
      </c>
      <c r="E177" s="237" t="s">
        <v>359</v>
      </c>
      <c r="F177" s="238" t="s">
        <v>664</v>
      </c>
      <c r="G177" s="2"/>
      <c r="H177" s="413">
        <f>SUM(H178)</f>
        <v>0</v>
      </c>
      <c r="I177" s="413">
        <f t="shared" ref="I177:J177" si="61">SUM(I178)</f>
        <v>0</v>
      </c>
      <c r="J177" s="413">
        <f t="shared" si="61"/>
        <v>0</v>
      </c>
    </row>
    <row r="178" spans="1:10" s="524" customFormat="1" ht="30.75" hidden="1" customHeight="1" x14ac:dyDescent="0.25">
      <c r="A178" s="89" t="s">
        <v>507</v>
      </c>
      <c r="B178" s="2" t="s">
        <v>10</v>
      </c>
      <c r="C178" s="525">
        <v>13</v>
      </c>
      <c r="D178" s="236" t="s">
        <v>186</v>
      </c>
      <c r="E178" s="237" t="s">
        <v>359</v>
      </c>
      <c r="F178" s="238" t="s">
        <v>664</v>
      </c>
      <c r="G178" s="2" t="s">
        <v>16</v>
      </c>
      <c r="H178" s="414">
        <f>SUM(прил4!I135)</f>
        <v>0</v>
      </c>
      <c r="I178" s="414">
        <f>SUM(прил4!J135)</f>
        <v>0</v>
      </c>
      <c r="J178" s="414">
        <f>SUM(прил4!K135)</f>
        <v>0</v>
      </c>
    </row>
    <row r="179" spans="1:10" ht="33" customHeight="1" x14ac:dyDescent="0.25">
      <c r="A179" s="74" t="s">
        <v>71</v>
      </c>
      <c r="B179" s="16" t="s">
        <v>15</v>
      </c>
      <c r="C179" s="39"/>
      <c r="D179" s="245"/>
      <c r="E179" s="246"/>
      <c r="F179" s="247"/>
      <c r="G179" s="15"/>
      <c r="H179" s="461">
        <f>SUM(H180+H194)</f>
        <v>2381479</v>
      </c>
      <c r="I179" s="461">
        <f t="shared" ref="I179:J179" si="62">SUM(I180+I194)</f>
        <v>2101255</v>
      </c>
      <c r="J179" s="461">
        <f t="shared" si="62"/>
        <v>2101255</v>
      </c>
    </row>
    <row r="180" spans="1:10" ht="33.75" customHeight="1" x14ac:dyDescent="0.25">
      <c r="A180" s="86" t="s">
        <v>686</v>
      </c>
      <c r="B180" s="23" t="s">
        <v>15</v>
      </c>
      <c r="C180" s="55" t="s">
        <v>57</v>
      </c>
      <c r="D180" s="248"/>
      <c r="E180" s="249"/>
      <c r="F180" s="250"/>
      <c r="G180" s="22"/>
      <c r="H180" s="419">
        <f>SUM(H181)</f>
        <v>2371479</v>
      </c>
      <c r="I180" s="419">
        <f t="shared" ref="I180:J180" si="63">SUM(I181)</f>
        <v>2091255</v>
      </c>
      <c r="J180" s="419">
        <f t="shared" si="63"/>
        <v>2091255</v>
      </c>
    </row>
    <row r="181" spans="1:10" ht="65.25" customHeight="1" x14ac:dyDescent="0.25">
      <c r="A181" s="75" t="s">
        <v>866</v>
      </c>
      <c r="B181" s="28" t="s">
        <v>15</v>
      </c>
      <c r="C181" s="42" t="s">
        <v>57</v>
      </c>
      <c r="D181" s="227" t="s">
        <v>187</v>
      </c>
      <c r="E181" s="228" t="s">
        <v>359</v>
      </c>
      <c r="F181" s="229" t="s">
        <v>360</v>
      </c>
      <c r="G181" s="28"/>
      <c r="H181" s="412">
        <f>SUM(H182+H190)</f>
        <v>2371479</v>
      </c>
      <c r="I181" s="412">
        <f t="shared" ref="I181:J181" si="64">SUM(I182+I190)</f>
        <v>2091255</v>
      </c>
      <c r="J181" s="412">
        <f t="shared" si="64"/>
        <v>2091255</v>
      </c>
    </row>
    <row r="182" spans="1:10" ht="95.25" customHeight="1" x14ac:dyDescent="0.25">
      <c r="A182" s="76" t="s">
        <v>932</v>
      </c>
      <c r="B182" s="2" t="s">
        <v>15</v>
      </c>
      <c r="C182" s="8" t="s">
        <v>57</v>
      </c>
      <c r="D182" s="251" t="s">
        <v>188</v>
      </c>
      <c r="E182" s="252" t="s">
        <v>359</v>
      </c>
      <c r="F182" s="253" t="s">
        <v>360</v>
      </c>
      <c r="G182" s="2"/>
      <c r="H182" s="413">
        <f>SUM(H183)</f>
        <v>2371479</v>
      </c>
      <c r="I182" s="413">
        <f t="shared" ref="I182:J182" si="65">SUM(I183)</f>
        <v>2091255</v>
      </c>
      <c r="J182" s="413">
        <f t="shared" si="65"/>
        <v>2091255</v>
      </c>
    </row>
    <row r="183" spans="1:10" ht="34.5" customHeight="1" x14ac:dyDescent="0.25">
      <c r="A183" s="76" t="s">
        <v>392</v>
      </c>
      <c r="B183" s="2" t="s">
        <v>15</v>
      </c>
      <c r="C183" s="8" t="s">
        <v>57</v>
      </c>
      <c r="D183" s="251" t="s">
        <v>188</v>
      </c>
      <c r="E183" s="252" t="s">
        <v>10</v>
      </c>
      <c r="F183" s="253" t="s">
        <v>360</v>
      </c>
      <c r="G183" s="2"/>
      <c r="H183" s="413">
        <f>SUM(H184+H188)</f>
        <v>2371479</v>
      </c>
      <c r="I183" s="413">
        <f t="shared" ref="I183:J183" si="66">SUM(I184+I188)</f>
        <v>2091255</v>
      </c>
      <c r="J183" s="413">
        <f t="shared" si="66"/>
        <v>2091255</v>
      </c>
    </row>
    <row r="184" spans="1:10" ht="33" customHeight="1" x14ac:dyDescent="0.25">
      <c r="A184" s="3" t="s">
        <v>83</v>
      </c>
      <c r="B184" s="2" t="s">
        <v>15</v>
      </c>
      <c r="C184" s="8" t="s">
        <v>57</v>
      </c>
      <c r="D184" s="251" t="s">
        <v>188</v>
      </c>
      <c r="E184" s="252" t="s">
        <v>10</v>
      </c>
      <c r="F184" s="253" t="s">
        <v>391</v>
      </c>
      <c r="G184" s="2"/>
      <c r="H184" s="413">
        <f>SUM(H185:H187)</f>
        <v>2371479</v>
      </c>
      <c r="I184" s="413">
        <f t="shared" ref="I184:J184" si="67">SUM(I185:I187)</f>
        <v>2091255</v>
      </c>
      <c r="J184" s="413">
        <f t="shared" si="67"/>
        <v>2091255</v>
      </c>
    </row>
    <row r="185" spans="1:10" ht="46.5" customHeight="1" x14ac:dyDescent="0.25">
      <c r="A185" s="84" t="s">
        <v>75</v>
      </c>
      <c r="B185" s="2" t="s">
        <v>15</v>
      </c>
      <c r="C185" s="8" t="s">
        <v>57</v>
      </c>
      <c r="D185" s="251" t="s">
        <v>188</v>
      </c>
      <c r="E185" s="252" t="s">
        <v>10</v>
      </c>
      <c r="F185" s="253" t="s">
        <v>391</v>
      </c>
      <c r="G185" s="2" t="s">
        <v>13</v>
      </c>
      <c r="H185" s="414">
        <f>SUM(прил4!I142)</f>
        <v>2330479</v>
      </c>
      <c r="I185" s="414">
        <f>SUM(прил4!J142)</f>
        <v>2035295</v>
      </c>
      <c r="J185" s="414">
        <f>SUM(прил4!K142)</f>
        <v>2035295</v>
      </c>
    </row>
    <row r="186" spans="1:10" ht="31.5" customHeight="1" x14ac:dyDescent="0.25">
      <c r="A186" s="89" t="s">
        <v>507</v>
      </c>
      <c r="B186" s="2" t="s">
        <v>15</v>
      </c>
      <c r="C186" s="8" t="s">
        <v>57</v>
      </c>
      <c r="D186" s="251" t="s">
        <v>188</v>
      </c>
      <c r="E186" s="252" t="s">
        <v>10</v>
      </c>
      <c r="F186" s="253" t="s">
        <v>391</v>
      </c>
      <c r="G186" s="2" t="s">
        <v>16</v>
      </c>
      <c r="H186" s="414">
        <f>SUM(прил4!I143)</f>
        <v>40500</v>
      </c>
      <c r="I186" s="414">
        <f>SUM(прил4!J143)</f>
        <v>54960</v>
      </c>
      <c r="J186" s="414">
        <f>SUM(прил4!K143)</f>
        <v>54960</v>
      </c>
    </row>
    <row r="187" spans="1:10" ht="17.25" customHeight="1" x14ac:dyDescent="0.25">
      <c r="A187" s="3" t="s">
        <v>18</v>
      </c>
      <c r="B187" s="2" t="s">
        <v>15</v>
      </c>
      <c r="C187" s="8" t="s">
        <v>57</v>
      </c>
      <c r="D187" s="251" t="s">
        <v>188</v>
      </c>
      <c r="E187" s="252" t="s">
        <v>10</v>
      </c>
      <c r="F187" s="253" t="s">
        <v>391</v>
      </c>
      <c r="G187" s="2" t="s">
        <v>17</v>
      </c>
      <c r="H187" s="414">
        <f>SUM(прил4!I144)</f>
        <v>500</v>
      </c>
      <c r="I187" s="414">
        <f>SUM(прил4!J144)</f>
        <v>1000</v>
      </c>
      <c r="J187" s="414">
        <f>SUM(прил4!K144)</f>
        <v>1000</v>
      </c>
    </row>
    <row r="188" spans="1:10" s="605" customFormat="1" ht="34.5" hidden="1" customHeight="1" x14ac:dyDescent="0.25">
      <c r="A188" s="101" t="s">
        <v>481</v>
      </c>
      <c r="B188" s="2" t="s">
        <v>15</v>
      </c>
      <c r="C188" s="8" t="s">
        <v>57</v>
      </c>
      <c r="D188" s="251" t="s">
        <v>188</v>
      </c>
      <c r="E188" s="252" t="s">
        <v>10</v>
      </c>
      <c r="F188" s="253" t="s">
        <v>479</v>
      </c>
      <c r="G188" s="2"/>
      <c r="H188" s="413">
        <f>SUM(H189)</f>
        <v>0</v>
      </c>
      <c r="I188" s="413">
        <f t="shared" ref="I188:J188" si="68">SUM(I189)</f>
        <v>0</v>
      </c>
      <c r="J188" s="413">
        <f t="shared" si="68"/>
        <v>0</v>
      </c>
    </row>
    <row r="189" spans="1:10" s="605" customFormat="1" ht="31.5" hidden="1" x14ac:dyDescent="0.25">
      <c r="A189" s="89" t="s">
        <v>507</v>
      </c>
      <c r="B189" s="2" t="s">
        <v>15</v>
      </c>
      <c r="C189" s="8" t="s">
        <v>57</v>
      </c>
      <c r="D189" s="251" t="s">
        <v>188</v>
      </c>
      <c r="E189" s="252" t="s">
        <v>10</v>
      </c>
      <c r="F189" s="253" t="s">
        <v>479</v>
      </c>
      <c r="G189" s="2" t="s">
        <v>16</v>
      </c>
      <c r="H189" s="414">
        <f>SUM(прил4!I146)</f>
        <v>0</v>
      </c>
      <c r="I189" s="414">
        <f>SUM(прил4!J146)</f>
        <v>0</v>
      </c>
      <c r="J189" s="414">
        <f>SUM(прил4!K146)</f>
        <v>0</v>
      </c>
    </row>
    <row r="190" spans="1:10" ht="112.5" hidden="1" customHeight="1" x14ac:dyDescent="0.25">
      <c r="A190" s="54" t="s">
        <v>933</v>
      </c>
      <c r="B190" s="2" t="s">
        <v>15</v>
      </c>
      <c r="C190" s="8" t="s">
        <v>57</v>
      </c>
      <c r="D190" s="230" t="s">
        <v>478</v>
      </c>
      <c r="E190" s="231" t="s">
        <v>359</v>
      </c>
      <c r="F190" s="232" t="s">
        <v>360</v>
      </c>
      <c r="G190" s="2"/>
      <c r="H190" s="413">
        <f>SUM(H191)</f>
        <v>0</v>
      </c>
      <c r="I190" s="413">
        <f t="shared" ref="I190:J192" si="69">SUM(I191)</f>
        <v>0</v>
      </c>
      <c r="J190" s="413">
        <f t="shared" si="69"/>
        <v>0</v>
      </c>
    </row>
    <row r="191" spans="1:10" ht="46.5" hidden="1" customHeight="1" x14ac:dyDescent="0.25">
      <c r="A191" s="101" t="s">
        <v>480</v>
      </c>
      <c r="B191" s="2" t="s">
        <v>15</v>
      </c>
      <c r="C191" s="8" t="s">
        <v>57</v>
      </c>
      <c r="D191" s="230" t="s">
        <v>478</v>
      </c>
      <c r="E191" s="231" t="s">
        <v>10</v>
      </c>
      <c r="F191" s="232" t="s">
        <v>360</v>
      </c>
      <c r="G191" s="2"/>
      <c r="H191" s="413">
        <f>SUM(H192)</f>
        <v>0</v>
      </c>
      <c r="I191" s="413">
        <f t="shared" si="69"/>
        <v>0</v>
      </c>
      <c r="J191" s="413">
        <f t="shared" si="69"/>
        <v>0</v>
      </c>
    </row>
    <row r="192" spans="1:10" ht="36.75" hidden="1" customHeight="1" x14ac:dyDescent="0.25">
      <c r="A192" s="101" t="s">
        <v>481</v>
      </c>
      <c r="B192" s="2" t="s">
        <v>15</v>
      </c>
      <c r="C192" s="8" t="s">
        <v>57</v>
      </c>
      <c r="D192" s="230" t="s">
        <v>478</v>
      </c>
      <c r="E192" s="231" t="s">
        <v>10</v>
      </c>
      <c r="F192" s="238" t="s">
        <v>479</v>
      </c>
      <c r="G192" s="2"/>
      <c r="H192" s="413">
        <f>SUM(H193)</f>
        <v>0</v>
      </c>
      <c r="I192" s="413">
        <f t="shared" si="69"/>
        <v>0</v>
      </c>
      <c r="J192" s="413">
        <f t="shared" si="69"/>
        <v>0</v>
      </c>
    </row>
    <row r="193" spans="1:10" ht="32.25" hidden="1" customHeight="1" x14ac:dyDescent="0.25">
      <c r="A193" s="89" t="s">
        <v>507</v>
      </c>
      <c r="B193" s="2" t="s">
        <v>15</v>
      </c>
      <c r="C193" s="8" t="s">
        <v>57</v>
      </c>
      <c r="D193" s="230" t="s">
        <v>478</v>
      </c>
      <c r="E193" s="231" t="s">
        <v>10</v>
      </c>
      <c r="F193" s="238" t="s">
        <v>479</v>
      </c>
      <c r="G193" s="2" t="s">
        <v>16</v>
      </c>
      <c r="H193" s="414">
        <f>SUM(прил4!I150)</f>
        <v>0</v>
      </c>
      <c r="I193" s="414">
        <f>SUM(прил4!J150)</f>
        <v>0</v>
      </c>
      <c r="J193" s="414">
        <f>SUM(прил4!K150)</f>
        <v>0</v>
      </c>
    </row>
    <row r="194" spans="1:10" s="658" customFormat="1" ht="30.75" customHeight="1" x14ac:dyDescent="0.25">
      <c r="A194" s="86" t="s">
        <v>868</v>
      </c>
      <c r="B194" s="23" t="s">
        <v>15</v>
      </c>
      <c r="C194" s="55" t="s">
        <v>714</v>
      </c>
      <c r="D194" s="248"/>
      <c r="E194" s="249"/>
      <c r="F194" s="250"/>
      <c r="G194" s="23"/>
      <c r="H194" s="419">
        <f>SUM(H195)</f>
        <v>10000</v>
      </c>
      <c r="I194" s="419">
        <f t="shared" ref="I194:J198" si="70">SUM(I195)</f>
        <v>10000</v>
      </c>
      <c r="J194" s="419">
        <f t="shared" si="70"/>
        <v>10000</v>
      </c>
    </row>
    <row r="195" spans="1:10" s="658" customFormat="1" ht="63" x14ac:dyDescent="0.25">
      <c r="A195" s="75" t="s">
        <v>866</v>
      </c>
      <c r="B195" s="28" t="s">
        <v>15</v>
      </c>
      <c r="C195" s="42" t="s">
        <v>714</v>
      </c>
      <c r="D195" s="227" t="s">
        <v>187</v>
      </c>
      <c r="E195" s="228" t="s">
        <v>359</v>
      </c>
      <c r="F195" s="229" t="s">
        <v>360</v>
      </c>
      <c r="G195" s="28"/>
      <c r="H195" s="412">
        <f>SUM(H196)</f>
        <v>10000</v>
      </c>
      <c r="I195" s="412">
        <f t="shared" si="70"/>
        <v>10000</v>
      </c>
      <c r="J195" s="412">
        <f t="shared" si="70"/>
        <v>10000</v>
      </c>
    </row>
    <row r="196" spans="1:10" s="658" customFormat="1" ht="94.5" x14ac:dyDescent="0.25">
      <c r="A196" s="76" t="s">
        <v>869</v>
      </c>
      <c r="B196" s="2" t="s">
        <v>15</v>
      </c>
      <c r="C196" s="8" t="s">
        <v>714</v>
      </c>
      <c r="D196" s="251" t="s">
        <v>871</v>
      </c>
      <c r="E196" s="252" t="s">
        <v>359</v>
      </c>
      <c r="F196" s="253" t="s">
        <v>360</v>
      </c>
      <c r="G196" s="2"/>
      <c r="H196" s="413">
        <f>SUM(H197)</f>
        <v>10000</v>
      </c>
      <c r="I196" s="413">
        <f t="shared" si="70"/>
        <v>10000</v>
      </c>
      <c r="J196" s="413">
        <f t="shared" si="70"/>
        <v>10000</v>
      </c>
    </row>
    <row r="197" spans="1:10" s="658" customFormat="1" ht="65.25" customHeight="1" x14ac:dyDescent="0.25">
      <c r="A197" s="76" t="s">
        <v>870</v>
      </c>
      <c r="B197" s="2" t="s">
        <v>15</v>
      </c>
      <c r="C197" s="8" t="s">
        <v>714</v>
      </c>
      <c r="D197" s="251" t="s">
        <v>871</v>
      </c>
      <c r="E197" s="252" t="s">
        <v>10</v>
      </c>
      <c r="F197" s="253" t="s">
        <v>360</v>
      </c>
      <c r="G197" s="2"/>
      <c r="H197" s="413">
        <f>SUM(H198)</f>
        <v>10000</v>
      </c>
      <c r="I197" s="413">
        <f t="shared" si="70"/>
        <v>10000</v>
      </c>
      <c r="J197" s="413">
        <f t="shared" si="70"/>
        <v>10000</v>
      </c>
    </row>
    <row r="198" spans="1:10" s="658" customFormat="1" ht="31.5" x14ac:dyDescent="0.25">
      <c r="A198" s="3" t="s">
        <v>138</v>
      </c>
      <c r="B198" s="2" t="s">
        <v>15</v>
      </c>
      <c r="C198" s="8" t="s">
        <v>714</v>
      </c>
      <c r="D198" s="251" t="s">
        <v>871</v>
      </c>
      <c r="E198" s="252" t="s">
        <v>10</v>
      </c>
      <c r="F198" s="253" t="s">
        <v>430</v>
      </c>
      <c r="G198" s="2"/>
      <c r="H198" s="413">
        <f>SUM(H199)</f>
        <v>10000</v>
      </c>
      <c r="I198" s="413">
        <f t="shared" si="70"/>
        <v>10000</v>
      </c>
      <c r="J198" s="413">
        <f t="shared" si="70"/>
        <v>10000</v>
      </c>
    </row>
    <row r="199" spans="1:10" s="658" customFormat="1" ht="31.5" x14ac:dyDescent="0.25">
      <c r="A199" s="579" t="s">
        <v>507</v>
      </c>
      <c r="B199" s="2" t="s">
        <v>15</v>
      </c>
      <c r="C199" s="8" t="s">
        <v>714</v>
      </c>
      <c r="D199" s="251" t="s">
        <v>871</v>
      </c>
      <c r="E199" s="252" t="s">
        <v>10</v>
      </c>
      <c r="F199" s="253" t="s">
        <v>430</v>
      </c>
      <c r="G199" s="2" t="s">
        <v>16</v>
      </c>
      <c r="H199" s="414">
        <f>SUM(прил4!I156)</f>
        <v>10000</v>
      </c>
      <c r="I199" s="414">
        <f>SUM(прил4!J156)</f>
        <v>10000</v>
      </c>
      <c r="J199" s="414">
        <f>SUM(прил4!K156)</f>
        <v>10000</v>
      </c>
    </row>
    <row r="200" spans="1:10" ht="15.75" x14ac:dyDescent="0.25">
      <c r="A200" s="74" t="s">
        <v>25</v>
      </c>
      <c r="B200" s="16" t="s">
        <v>20</v>
      </c>
      <c r="C200" s="39"/>
      <c r="D200" s="245"/>
      <c r="E200" s="246"/>
      <c r="F200" s="247"/>
      <c r="G200" s="15"/>
      <c r="H200" s="461">
        <f>SUM(H201+H207+H221)</f>
        <v>11415145</v>
      </c>
      <c r="I200" s="461">
        <f t="shared" ref="I200:J200" si="71">SUM(I201+I207+I221)</f>
        <v>10949388</v>
      </c>
      <c r="J200" s="461">
        <f t="shared" si="71"/>
        <v>11434938</v>
      </c>
    </row>
    <row r="201" spans="1:10" ht="15.75" x14ac:dyDescent="0.25">
      <c r="A201" s="86" t="s">
        <v>224</v>
      </c>
      <c r="B201" s="23" t="s">
        <v>20</v>
      </c>
      <c r="C201" s="55" t="s">
        <v>35</v>
      </c>
      <c r="D201" s="248"/>
      <c r="E201" s="249"/>
      <c r="F201" s="250"/>
      <c r="G201" s="22"/>
      <c r="H201" s="419">
        <f>SUM(H202)</f>
        <v>315000</v>
      </c>
      <c r="I201" s="419">
        <f t="shared" ref="I201:J205" si="72">SUM(I202)</f>
        <v>315000</v>
      </c>
      <c r="J201" s="419">
        <f t="shared" si="72"/>
        <v>315000</v>
      </c>
    </row>
    <row r="202" spans="1:10" ht="47.25" x14ac:dyDescent="0.25">
      <c r="A202" s="75" t="s">
        <v>122</v>
      </c>
      <c r="B202" s="28" t="s">
        <v>20</v>
      </c>
      <c r="C202" s="30" t="s">
        <v>35</v>
      </c>
      <c r="D202" s="221" t="s">
        <v>393</v>
      </c>
      <c r="E202" s="222" t="s">
        <v>359</v>
      </c>
      <c r="F202" s="223" t="s">
        <v>360</v>
      </c>
      <c r="G202" s="28"/>
      <c r="H202" s="412">
        <f>SUM(H203)</f>
        <v>315000</v>
      </c>
      <c r="I202" s="412">
        <f t="shared" si="72"/>
        <v>315000</v>
      </c>
      <c r="J202" s="412">
        <f t="shared" si="72"/>
        <v>315000</v>
      </c>
    </row>
    <row r="203" spans="1:10" ht="68.25" customHeight="1" x14ac:dyDescent="0.25">
      <c r="A203" s="76" t="s">
        <v>160</v>
      </c>
      <c r="B203" s="44" t="s">
        <v>20</v>
      </c>
      <c r="C203" s="53" t="s">
        <v>35</v>
      </c>
      <c r="D203" s="224" t="s">
        <v>195</v>
      </c>
      <c r="E203" s="225" t="s">
        <v>359</v>
      </c>
      <c r="F203" s="226" t="s">
        <v>360</v>
      </c>
      <c r="G203" s="44"/>
      <c r="H203" s="413">
        <f>SUM(H204)</f>
        <v>315000</v>
      </c>
      <c r="I203" s="413">
        <f t="shared" si="72"/>
        <v>315000</v>
      </c>
      <c r="J203" s="413">
        <f t="shared" si="72"/>
        <v>315000</v>
      </c>
    </row>
    <row r="204" spans="1:10" ht="33" customHeight="1" x14ac:dyDescent="0.25">
      <c r="A204" s="76" t="s">
        <v>394</v>
      </c>
      <c r="B204" s="44" t="s">
        <v>20</v>
      </c>
      <c r="C204" s="53" t="s">
        <v>35</v>
      </c>
      <c r="D204" s="224" t="s">
        <v>195</v>
      </c>
      <c r="E204" s="225" t="s">
        <v>10</v>
      </c>
      <c r="F204" s="226" t="s">
        <v>360</v>
      </c>
      <c r="G204" s="44"/>
      <c r="H204" s="413">
        <f>SUM(H205)</f>
        <v>315000</v>
      </c>
      <c r="I204" s="413">
        <f t="shared" si="72"/>
        <v>315000</v>
      </c>
      <c r="J204" s="413">
        <f t="shared" si="72"/>
        <v>315000</v>
      </c>
    </row>
    <row r="205" spans="1:10" ht="15.75" customHeight="1" x14ac:dyDescent="0.25">
      <c r="A205" s="76" t="s">
        <v>161</v>
      </c>
      <c r="B205" s="44" t="s">
        <v>20</v>
      </c>
      <c r="C205" s="53" t="s">
        <v>35</v>
      </c>
      <c r="D205" s="224" t="s">
        <v>195</v>
      </c>
      <c r="E205" s="225" t="s">
        <v>10</v>
      </c>
      <c r="F205" s="226" t="s">
        <v>395</v>
      </c>
      <c r="G205" s="44"/>
      <c r="H205" s="413">
        <f>SUM(H206)</f>
        <v>315000</v>
      </c>
      <c r="I205" s="413">
        <f t="shared" si="72"/>
        <v>315000</v>
      </c>
      <c r="J205" s="413">
        <f t="shared" si="72"/>
        <v>315000</v>
      </c>
    </row>
    <row r="206" spans="1:10" ht="31.5" x14ac:dyDescent="0.25">
      <c r="A206" s="89" t="s">
        <v>507</v>
      </c>
      <c r="B206" s="44" t="s">
        <v>20</v>
      </c>
      <c r="C206" s="53" t="s">
        <v>35</v>
      </c>
      <c r="D206" s="224" t="s">
        <v>195</v>
      </c>
      <c r="E206" s="225" t="s">
        <v>10</v>
      </c>
      <c r="F206" s="226" t="s">
        <v>395</v>
      </c>
      <c r="G206" s="2" t="s">
        <v>16</v>
      </c>
      <c r="H206" s="415">
        <f>SUM(прил4!I163)</f>
        <v>315000</v>
      </c>
      <c r="I206" s="415">
        <f>SUM(прил4!J163)</f>
        <v>315000</v>
      </c>
      <c r="J206" s="415">
        <f>SUM(прил4!K163)</f>
        <v>315000</v>
      </c>
    </row>
    <row r="207" spans="1:10" ht="15.75" x14ac:dyDescent="0.25">
      <c r="A207" s="86" t="s">
        <v>121</v>
      </c>
      <c r="B207" s="23" t="s">
        <v>20</v>
      </c>
      <c r="C207" s="40" t="s">
        <v>32</v>
      </c>
      <c r="D207" s="239"/>
      <c r="E207" s="240"/>
      <c r="F207" s="241"/>
      <c r="G207" s="22"/>
      <c r="H207" s="419">
        <f>SUM(H208)</f>
        <v>9214313</v>
      </c>
      <c r="I207" s="419">
        <f t="shared" ref="I207:J207" si="73">SUM(I208)</f>
        <v>8461250</v>
      </c>
      <c r="J207" s="419">
        <f t="shared" si="73"/>
        <v>8946800</v>
      </c>
    </row>
    <row r="208" spans="1:10" ht="47.25" x14ac:dyDescent="0.25">
      <c r="A208" s="75" t="s">
        <v>122</v>
      </c>
      <c r="B208" s="28" t="s">
        <v>20</v>
      </c>
      <c r="C208" s="30" t="s">
        <v>32</v>
      </c>
      <c r="D208" s="221" t="s">
        <v>393</v>
      </c>
      <c r="E208" s="222" t="s">
        <v>359</v>
      </c>
      <c r="F208" s="223" t="s">
        <v>360</v>
      </c>
      <c r="G208" s="28"/>
      <c r="H208" s="412">
        <f>SUM(H209+H217)</f>
        <v>9214313</v>
      </c>
      <c r="I208" s="412">
        <f t="shared" ref="I208:J208" si="74">SUM(I209+I217)</f>
        <v>8461250</v>
      </c>
      <c r="J208" s="412">
        <f t="shared" si="74"/>
        <v>8946800</v>
      </c>
    </row>
    <row r="209" spans="1:13" ht="65.25" customHeight="1" x14ac:dyDescent="0.25">
      <c r="A209" s="76" t="s">
        <v>123</v>
      </c>
      <c r="B209" s="44" t="s">
        <v>20</v>
      </c>
      <c r="C209" s="53" t="s">
        <v>32</v>
      </c>
      <c r="D209" s="224" t="s">
        <v>190</v>
      </c>
      <c r="E209" s="225" t="s">
        <v>359</v>
      </c>
      <c r="F209" s="226" t="s">
        <v>360</v>
      </c>
      <c r="G209" s="44"/>
      <c r="H209" s="413">
        <f>SUM(H210)</f>
        <v>9163433</v>
      </c>
      <c r="I209" s="413">
        <f t="shared" ref="I209:J209" si="75">SUM(I210)</f>
        <v>8410370</v>
      </c>
      <c r="J209" s="413">
        <f t="shared" si="75"/>
        <v>8895920</v>
      </c>
    </row>
    <row r="210" spans="1:13" ht="47.25" customHeight="1" x14ac:dyDescent="0.25">
      <c r="A210" s="76" t="s">
        <v>396</v>
      </c>
      <c r="B210" s="44" t="s">
        <v>20</v>
      </c>
      <c r="C210" s="53" t="s">
        <v>32</v>
      </c>
      <c r="D210" s="224" t="s">
        <v>190</v>
      </c>
      <c r="E210" s="225" t="s">
        <v>10</v>
      </c>
      <c r="F210" s="226" t="s">
        <v>360</v>
      </c>
      <c r="G210" s="44"/>
      <c r="H210" s="413">
        <f>SUM(H215+H211+H213)</f>
        <v>9163433</v>
      </c>
      <c r="I210" s="413">
        <f t="shared" ref="I210:J210" si="76">SUM(I215+I211+I213)</f>
        <v>8410370</v>
      </c>
      <c r="J210" s="413">
        <f t="shared" si="76"/>
        <v>8895920</v>
      </c>
    </row>
    <row r="211" spans="1:13" ht="48" hidden="1" customHeight="1" x14ac:dyDescent="0.25">
      <c r="A211" s="76" t="s">
        <v>398</v>
      </c>
      <c r="B211" s="44" t="s">
        <v>20</v>
      </c>
      <c r="C211" s="53" t="s">
        <v>32</v>
      </c>
      <c r="D211" s="224" t="s">
        <v>190</v>
      </c>
      <c r="E211" s="225" t="s">
        <v>10</v>
      </c>
      <c r="F211" s="226" t="s">
        <v>399</v>
      </c>
      <c r="G211" s="44"/>
      <c r="H211" s="413">
        <f>SUM(H212)</f>
        <v>0</v>
      </c>
      <c r="I211" s="413">
        <f t="shared" ref="I211:J211" si="77">SUM(I212)</f>
        <v>0</v>
      </c>
      <c r="J211" s="413">
        <f t="shared" si="77"/>
        <v>0</v>
      </c>
    </row>
    <row r="212" spans="1:13" ht="19.5" hidden="1" customHeight="1" x14ac:dyDescent="0.25">
      <c r="A212" s="76" t="s">
        <v>21</v>
      </c>
      <c r="B212" s="44" t="s">
        <v>20</v>
      </c>
      <c r="C212" s="53" t="s">
        <v>32</v>
      </c>
      <c r="D212" s="103" t="s">
        <v>190</v>
      </c>
      <c r="E212" s="267" t="s">
        <v>10</v>
      </c>
      <c r="F212" s="268" t="s">
        <v>399</v>
      </c>
      <c r="G212" s="44" t="s">
        <v>66</v>
      </c>
      <c r="H212" s="415">
        <f>SUM(прил4!I169)</f>
        <v>0</v>
      </c>
      <c r="I212" s="415">
        <f>SUM(прил4!J169)</f>
        <v>0</v>
      </c>
      <c r="J212" s="415">
        <f>SUM(прил4!K169)</f>
        <v>0</v>
      </c>
    </row>
    <row r="213" spans="1:13" ht="47.25" x14ac:dyDescent="0.25">
      <c r="A213" s="76" t="s">
        <v>400</v>
      </c>
      <c r="B213" s="44" t="s">
        <v>20</v>
      </c>
      <c r="C213" s="53" t="s">
        <v>32</v>
      </c>
      <c r="D213" s="224" t="s">
        <v>190</v>
      </c>
      <c r="E213" s="225" t="s">
        <v>10</v>
      </c>
      <c r="F213" s="226" t="s">
        <v>401</v>
      </c>
      <c r="G213" s="44"/>
      <c r="H213" s="413">
        <f>SUM(H214)</f>
        <v>6500000</v>
      </c>
      <c r="I213" s="413">
        <f t="shared" ref="I213:J213" si="78">SUM(I214)</f>
        <v>0</v>
      </c>
      <c r="J213" s="413">
        <f t="shared" si="78"/>
        <v>0</v>
      </c>
    </row>
    <row r="214" spans="1:13" ht="18" customHeight="1" x14ac:dyDescent="0.25">
      <c r="A214" s="76" t="s">
        <v>21</v>
      </c>
      <c r="B214" s="44" t="s">
        <v>20</v>
      </c>
      <c r="C214" s="53" t="s">
        <v>32</v>
      </c>
      <c r="D214" s="224" t="s">
        <v>190</v>
      </c>
      <c r="E214" s="225" t="s">
        <v>10</v>
      </c>
      <c r="F214" s="226" t="s">
        <v>401</v>
      </c>
      <c r="G214" s="44" t="s">
        <v>66</v>
      </c>
      <c r="H214" s="415">
        <f>SUM(прил4!I171)</f>
        <v>6500000</v>
      </c>
      <c r="I214" s="415">
        <f>SUM(прил4!J171)</f>
        <v>0</v>
      </c>
      <c r="J214" s="415">
        <f>SUM(прил4!K171)</f>
        <v>0</v>
      </c>
    </row>
    <row r="215" spans="1:13" ht="33.75" customHeight="1" x14ac:dyDescent="0.25">
      <c r="A215" s="76" t="s">
        <v>124</v>
      </c>
      <c r="B215" s="44" t="s">
        <v>20</v>
      </c>
      <c r="C215" s="53" t="s">
        <v>32</v>
      </c>
      <c r="D215" s="224" t="s">
        <v>190</v>
      </c>
      <c r="E215" s="225" t="s">
        <v>10</v>
      </c>
      <c r="F215" s="226" t="s">
        <v>397</v>
      </c>
      <c r="G215" s="44"/>
      <c r="H215" s="413">
        <f>SUM(H216)</f>
        <v>2663433</v>
      </c>
      <c r="I215" s="413">
        <f t="shared" ref="I215:J215" si="79">SUM(I216)</f>
        <v>8410370</v>
      </c>
      <c r="J215" s="413">
        <f t="shared" si="79"/>
        <v>8895920</v>
      </c>
      <c r="K215" s="707"/>
      <c r="L215" s="708"/>
      <c r="M215" s="708"/>
    </row>
    <row r="216" spans="1:13" ht="33.75" customHeight="1" x14ac:dyDescent="0.25">
      <c r="A216" s="89" t="s">
        <v>507</v>
      </c>
      <c r="B216" s="44" t="s">
        <v>20</v>
      </c>
      <c r="C216" s="53" t="s">
        <v>32</v>
      </c>
      <c r="D216" s="224" t="s">
        <v>190</v>
      </c>
      <c r="E216" s="225" t="s">
        <v>10</v>
      </c>
      <c r="F216" s="226" t="s">
        <v>397</v>
      </c>
      <c r="G216" s="44" t="s">
        <v>16</v>
      </c>
      <c r="H216" s="415">
        <f>SUM(прил4!I173)</f>
        <v>2663433</v>
      </c>
      <c r="I216" s="415">
        <f>SUM(прил4!J173)</f>
        <v>8410370</v>
      </c>
      <c r="J216" s="415">
        <f>SUM(прил4!K173)</f>
        <v>8895920</v>
      </c>
    </row>
    <row r="217" spans="1:13" ht="78.75" x14ac:dyDescent="0.25">
      <c r="A217" s="76" t="s">
        <v>223</v>
      </c>
      <c r="B217" s="44" t="s">
        <v>20</v>
      </c>
      <c r="C217" s="118" t="s">
        <v>32</v>
      </c>
      <c r="D217" s="224" t="s">
        <v>221</v>
      </c>
      <c r="E217" s="225" t="s">
        <v>359</v>
      </c>
      <c r="F217" s="226" t="s">
        <v>360</v>
      </c>
      <c r="G217" s="44"/>
      <c r="H217" s="413">
        <f>SUM(H218)</f>
        <v>50880</v>
      </c>
      <c r="I217" s="413">
        <f t="shared" ref="I217:J219" si="80">SUM(I218)</f>
        <v>50880</v>
      </c>
      <c r="J217" s="413">
        <f t="shared" si="80"/>
        <v>50880</v>
      </c>
    </row>
    <row r="218" spans="1:13" ht="34.5" customHeight="1" x14ac:dyDescent="0.25">
      <c r="A218" s="76" t="s">
        <v>402</v>
      </c>
      <c r="B218" s="44" t="s">
        <v>20</v>
      </c>
      <c r="C218" s="118" t="s">
        <v>32</v>
      </c>
      <c r="D218" s="224" t="s">
        <v>221</v>
      </c>
      <c r="E218" s="225" t="s">
        <v>10</v>
      </c>
      <c r="F218" s="226" t="s">
        <v>360</v>
      </c>
      <c r="G218" s="44"/>
      <c r="H218" s="413">
        <f>SUM(H219)</f>
        <v>50880</v>
      </c>
      <c r="I218" s="413">
        <f t="shared" si="80"/>
        <v>50880</v>
      </c>
      <c r="J218" s="413">
        <f t="shared" si="80"/>
        <v>50880</v>
      </c>
    </row>
    <row r="219" spans="1:13" ht="31.5" x14ac:dyDescent="0.25">
      <c r="A219" s="76" t="s">
        <v>222</v>
      </c>
      <c r="B219" s="44" t="s">
        <v>20</v>
      </c>
      <c r="C219" s="118" t="s">
        <v>32</v>
      </c>
      <c r="D219" s="224" t="s">
        <v>221</v>
      </c>
      <c r="E219" s="225" t="s">
        <v>10</v>
      </c>
      <c r="F219" s="226" t="s">
        <v>403</v>
      </c>
      <c r="G219" s="44"/>
      <c r="H219" s="413">
        <f>SUM(H220)</f>
        <v>50880</v>
      </c>
      <c r="I219" s="413">
        <f t="shared" si="80"/>
        <v>50880</v>
      </c>
      <c r="J219" s="413">
        <f t="shared" si="80"/>
        <v>50880</v>
      </c>
    </row>
    <row r="220" spans="1:13" ht="32.25" customHeight="1" x14ac:dyDescent="0.25">
      <c r="A220" s="89" t="s">
        <v>507</v>
      </c>
      <c r="B220" s="44" t="s">
        <v>20</v>
      </c>
      <c r="C220" s="118" t="s">
        <v>32</v>
      </c>
      <c r="D220" s="224" t="s">
        <v>221</v>
      </c>
      <c r="E220" s="225" t="s">
        <v>10</v>
      </c>
      <c r="F220" s="226" t="s">
        <v>403</v>
      </c>
      <c r="G220" s="44" t="s">
        <v>16</v>
      </c>
      <c r="H220" s="415">
        <f>SUM(прил4!I177)</f>
        <v>50880</v>
      </c>
      <c r="I220" s="415">
        <f>SUM(прил4!J177)</f>
        <v>50880</v>
      </c>
      <c r="J220" s="415">
        <f>SUM(прил4!K177)</f>
        <v>50880</v>
      </c>
    </row>
    <row r="221" spans="1:13" ht="15.75" x14ac:dyDescent="0.25">
      <c r="A221" s="86" t="s">
        <v>26</v>
      </c>
      <c r="B221" s="23" t="s">
        <v>20</v>
      </c>
      <c r="C221" s="40">
        <v>12</v>
      </c>
      <c r="D221" s="239"/>
      <c r="E221" s="240"/>
      <c r="F221" s="241"/>
      <c r="G221" s="22"/>
      <c r="H221" s="419">
        <f>SUM(H222,H227,H232,H241)</f>
        <v>1885832</v>
      </c>
      <c r="I221" s="419">
        <f t="shared" ref="I221:J221" si="81">SUM(I222,I227,I232,I241)</f>
        <v>2173138</v>
      </c>
      <c r="J221" s="419">
        <f t="shared" si="81"/>
        <v>2173138</v>
      </c>
    </row>
    <row r="222" spans="1:13" ht="47.25" customHeight="1" x14ac:dyDescent="0.25">
      <c r="A222" s="27" t="s">
        <v>117</v>
      </c>
      <c r="B222" s="28" t="s">
        <v>20</v>
      </c>
      <c r="C222" s="30">
        <v>12</v>
      </c>
      <c r="D222" s="221" t="s">
        <v>384</v>
      </c>
      <c r="E222" s="222" t="s">
        <v>359</v>
      </c>
      <c r="F222" s="223" t="s">
        <v>360</v>
      </c>
      <c r="G222" s="28"/>
      <c r="H222" s="412">
        <f>SUM(H223)</f>
        <v>10000</v>
      </c>
      <c r="I222" s="412">
        <f t="shared" ref="I222:J225" si="82">SUM(I223)</f>
        <v>10000</v>
      </c>
      <c r="J222" s="412">
        <f t="shared" si="82"/>
        <v>10000</v>
      </c>
    </row>
    <row r="223" spans="1:13" ht="64.5" customHeight="1" x14ac:dyDescent="0.25">
      <c r="A223" s="54" t="s">
        <v>118</v>
      </c>
      <c r="B223" s="2" t="s">
        <v>20</v>
      </c>
      <c r="C223" s="338">
        <v>12</v>
      </c>
      <c r="D223" s="236" t="s">
        <v>180</v>
      </c>
      <c r="E223" s="237" t="s">
        <v>359</v>
      </c>
      <c r="F223" s="238" t="s">
        <v>360</v>
      </c>
      <c r="G223" s="2"/>
      <c r="H223" s="413">
        <f>SUM(H224)</f>
        <v>10000</v>
      </c>
      <c r="I223" s="413">
        <f t="shared" si="82"/>
        <v>10000</v>
      </c>
      <c r="J223" s="413">
        <f t="shared" si="82"/>
        <v>10000</v>
      </c>
    </row>
    <row r="224" spans="1:13" ht="48.75" customHeight="1" x14ac:dyDescent="0.25">
      <c r="A224" s="54" t="s">
        <v>385</v>
      </c>
      <c r="B224" s="2" t="s">
        <v>20</v>
      </c>
      <c r="C224" s="338">
        <v>12</v>
      </c>
      <c r="D224" s="236" t="s">
        <v>180</v>
      </c>
      <c r="E224" s="237" t="s">
        <v>10</v>
      </c>
      <c r="F224" s="238" t="s">
        <v>360</v>
      </c>
      <c r="G224" s="2"/>
      <c r="H224" s="413">
        <f>SUM(H225)</f>
        <v>10000</v>
      </c>
      <c r="I224" s="413">
        <f t="shared" si="82"/>
        <v>10000</v>
      </c>
      <c r="J224" s="413">
        <f t="shared" si="82"/>
        <v>10000</v>
      </c>
    </row>
    <row r="225" spans="1:10" ht="16.5" customHeight="1" x14ac:dyDescent="0.25">
      <c r="A225" s="84" t="s">
        <v>387</v>
      </c>
      <c r="B225" s="2" t="s">
        <v>20</v>
      </c>
      <c r="C225" s="338">
        <v>12</v>
      </c>
      <c r="D225" s="236" t="s">
        <v>180</v>
      </c>
      <c r="E225" s="237" t="s">
        <v>10</v>
      </c>
      <c r="F225" s="238" t="s">
        <v>386</v>
      </c>
      <c r="G225" s="2"/>
      <c r="H225" s="413">
        <f>SUM(H226)</f>
        <v>10000</v>
      </c>
      <c r="I225" s="413">
        <f t="shared" si="82"/>
        <v>10000</v>
      </c>
      <c r="J225" s="413">
        <f t="shared" si="82"/>
        <v>10000</v>
      </c>
    </row>
    <row r="226" spans="1:10" ht="30" customHeight="1" x14ac:dyDescent="0.25">
      <c r="A226" s="89" t="s">
        <v>507</v>
      </c>
      <c r="B226" s="2" t="s">
        <v>20</v>
      </c>
      <c r="C226" s="338">
        <v>12</v>
      </c>
      <c r="D226" s="236" t="s">
        <v>180</v>
      </c>
      <c r="E226" s="237" t="s">
        <v>10</v>
      </c>
      <c r="F226" s="238" t="s">
        <v>386</v>
      </c>
      <c r="G226" s="2" t="s">
        <v>16</v>
      </c>
      <c r="H226" s="414">
        <f>SUM(прил4!I183)</f>
        <v>10000</v>
      </c>
      <c r="I226" s="414">
        <f>SUM(прил4!J183)</f>
        <v>10000</v>
      </c>
      <c r="J226" s="414">
        <f>SUM(прил4!K183)</f>
        <v>10000</v>
      </c>
    </row>
    <row r="227" spans="1:10" ht="47.25" x14ac:dyDescent="0.25">
      <c r="A227" s="27" t="s">
        <v>127</v>
      </c>
      <c r="B227" s="28" t="s">
        <v>20</v>
      </c>
      <c r="C227" s="30">
        <v>12</v>
      </c>
      <c r="D227" s="221" t="s">
        <v>404</v>
      </c>
      <c r="E227" s="222" t="s">
        <v>359</v>
      </c>
      <c r="F227" s="223" t="s">
        <v>360</v>
      </c>
      <c r="G227" s="28"/>
      <c r="H227" s="412">
        <f>SUM(H228)</f>
        <v>80000</v>
      </c>
      <c r="I227" s="412">
        <f t="shared" ref="I227:J230" si="83">SUM(I228)</f>
        <v>80000</v>
      </c>
      <c r="J227" s="412">
        <f t="shared" si="83"/>
        <v>80000</v>
      </c>
    </row>
    <row r="228" spans="1:10" ht="63.75" customHeight="1" x14ac:dyDescent="0.25">
      <c r="A228" s="269" t="s">
        <v>128</v>
      </c>
      <c r="B228" s="5" t="s">
        <v>20</v>
      </c>
      <c r="C228" s="356">
        <v>12</v>
      </c>
      <c r="D228" s="236" t="s">
        <v>191</v>
      </c>
      <c r="E228" s="237" t="s">
        <v>359</v>
      </c>
      <c r="F228" s="238" t="s">
        <v>360</v>
      </c>
      <c r="G228" s="2"/>
      <c r="H228" s="413">
        <f>SUM(H229)</f>
        <v>80000</v>
      </c>
      <c r="I228" s="413">
        <f t="shared" si="83"/>
        <v>80000</v>
      </c>
      <c r="J228" s="413">
        <f t="shared" si="83"/>
        <v>80000</v>
      </c>
    </row>
    <row r="229" spans="1:10" ht="32.25" customHeight="1" x14ac:dyDescent="0.25">
      <c r="A229" s="90" t="s">
        <v>405</v>
      </c>
      <c r="B229" s="5" t="s">
        <v>20</v>
      </c>
      <c r="C229" s="356">
        <v>12</v>
      </c>
      <c r="D229" s="236" t="s">
        <v>191</v>
      </c>
      <c r="E229" s="237" t="s">
        <v>10</v>
      </c>
      <c r="F229" s="238" t="s">
        <v>360</v>
      </c>
      <c r="G229" s="266"/>
      <c r="H229" s="413">
        <f>SUM(H230)</f>
        <v>80000</v>
      </c>
      <c r="I229" s="413">
        <f t="shared" si="83"/>
        <v>80000</v>
      </c>
      <c r="J229" s="413">
        <f t="shared" si="83"/>
        <v>80000</v>
      </c>
    </row>
    <row r="230" spans="1:10" ht="18" customHeight="1" x14ac:dyDescent="0.25">
      <c r="A230" s="3" t="s">
        <v>90</v>
      </c>
      <c r="B230" s="5" t="s">
        <v>20</v>
      </c>
      <c r="C230" s="356">
        <v>12</v>
      </c>
      <c r="D230" s="236" t="s">
        <v>191</v>
      </c>
      <c r="E230" s="237" t="s">
        <v>10</v>
      </c>
      <c r="F230" s="238" t="s">
        <v>406</v>
      </c>
      <c r="G230" s="59"/>
      <c r="H230" s="413">
        <f>SUM(H231)</f>
        <v>80000</v>
      </c>
      <c r="I230" s="413">
        <f t="shared" si="83"/>
        <v>80000</v>
      </c>
      <c r="J230" s="413">
        <f t="shared" si="83"/>
        <v>80000</v>
      </c>
    </row>
    <row r="231" spans="1:10" ht="30.75" customHeight="1" x14ac:dyDescent="0.25">
      <c r="A231" s="89" t="s">
        <v>507</v>
      </c>
      <c r="B231" s="5" t="s">
        <v>20</v>
      </c>
      <c r="C231" s="356">
        <v>12</v>
      </c>
      <c r="D231" s="236" t="s">
        <v>191</v>
      </c>
      <c r="E231" s="237" t="s">
        <v>10</v>
      </c>
      <c r="F231" s="238" t="s">
        <v>406</v>
      </c>
      <c r="G231" s="59" t="s">
        <v>16</v>
      </c>
      <c r="H231" s="415">
        <f>SUM(прил4!I328+прил4!I188)</f>
        <v>80000</v>
      </c>
      <c r="I231" s="415">
        <f>SUM(прил4!J328+прил4!J188)</f>
        <v>80000</v>
      </c>
      <c r="J231" s="415">
        <f>SUM(прил4!K328+прил4!K188)</f>
        <v>80000</v>
      </c>
    </row>
    <row r="232" spans="1:10" ht="50.25" customHeight="1" x14ac:dyDescent="0.25">
      <c r="A232" s="75" t="s">
        <v>166</v>
      </c>
      <c r="B232" s="28" t="s">
        <v>20</v>
      </c>
      <c r="C232" s="30">
        <v>12</v>
      </c>
      <c r="D232" s="221" t="s">
        <v>549</v>
      </c>
      <c r="E232" s="222" t="s">
        <v>359</v>
      </c>
      <c r="F232" s="223" t="s">
        <v>360</v>
      </c>
      <c r="G232" s="28"/>
      <c r="H232" s="412">
        <f>SUM(H233)</f>
        <v>1785832</v>
      </c>
      <c r="I232" s="412">
        <f t="shared" ref="I232:J233" si="84">SUM(I233)</f>
        <v>2073138</v>
      </c>
      <c r="J232" s="412">
        <f t="shared" si="84"/>
        <v>2073138</v>
      </c>
    </row>
    <row r="233" spans="1:10" ht="79.5" customHeight="1" x14ac:dyDescent="0.25">
      <c r="A233" s="76" t="s">
        <v>167</v>
      </c>
      <c r="B233" s="44" t="s">
        <v>20</v>
      </c>
      <c r="C233" s="53">
        <v>12</v>
      </c>
      <c r="D233" s="224" t="s">
        <v>194</v>
      </c>
      <c r="E233" s="225" t="s">
        <v>359</v>
      </c>
      <c r="F233" s="226" t="s">
        <v>360</v>
      </c>
      <c r="G233" s="44"/>
      <c r="H233" s="413">
        <f>SUM(H234)</f>
        <v>1785832</v>
      </c>
      <c r="I233" s="413">
        <f t="shared" si="84"/>
        <v>2073138</v>
      </c>
      <c r="J233" s="413">
        <f t="shared" si="84"/>
        <v>2073138</v>
      </c>
    </row>
    <row r="234" spans="1:10" ht="30.75" customHeight="1" x14ac:dyDescent="0.25">
      <c r="A234" s="76" t="s">
        <v>416</v>
      </c>
      <c r="B234" s="44" t="s">
        <v>20</v>
      </c>
      <c r="C234" s="53">
        <v>12</v>
      </c>
      <c r="D234" s="224" t="s">
        <v>194</v>
      </c>
      <c r="E234" s="225" t="s">
        <v>10</v>
      </c>
      <c r="F234" s="226" t="s">
        <v>360</v>
      </c>
      <c r="G234" s="44"/>
      <c r="H234" s="413">
        <f>SUM(H235+H237+H239)</f>
        <v>1785832</v>
      </c>
      <c r="I234" s="413">
        <f t="shared" ref="I234:J234" si="85">SUM(I235+I237+I239)</f>
        <v>2073138</v>
      </c>
      <c r="J234" s="413">
        <f t="shared" si="85"/>
        <v>2073138</v>
      </c>
    </row>
    <row r="235" spans="1:10" ht="30.75" customHeight="1" x14ac:dyDescent="0.25">
      <c r="A235" s="76" t="s">
        <v>660</v>
      </c>
      <c r="B235" s="44" t="s">
        <v>20</v>
      </c>
      <c r="C235" s="53">
        <v>12</v>
      </c>
      <c r="D235" s="224" t="s">
        <v>194</v>
      </c>
      <c r="E235" s="225" t="s">
        <v>10</v>
      </c>
      <c r="F235" s="388">
        <v>13600</v>
      </c>
      <c r="G235" s="44"/>
      <c r="H235" s="413">
        <f>SUM(H236:H236)</f>
        <v>1250082</v>
      </c>
      <c r="I235" s="413">
        <f t="shared" ref="I235:J235" si="86">SUM(I236:I236)</f>
        <v>2073138</v>
      </c>
      <c r="J235" s="413">
        <f t="shared" si="86"/>
        <v>2073138</v>
      </c>
    </row>
    <row r="236" spans="1:10" ht="18.75" customHeight="1" x14ac:dyDescent="0.25">
      <c r="A236" s="76" t="s">
        <v>21</v>
      </c>
      <c r="B236" s="44" t="s">
        <v>20</v>
      </c>
      <c r="C236" s="53">
        <v>12</v>
      </c>
      <c r="D236" s="224" t="s">
        <v>194</v>
      </c>
      <c r="E236" s="225" t="s">
        <v>10</v>
      </c>
      <c r="F236" s="388">
        <v>13600</v>
      </c>
      <c r="G236" s="44" t="s">
        <v>66</v>
      </c>
      <c r="H236" s="415">
        <f>SUM(прил4!I193)</f>
        <v>1250082</v>
      </c>
      <c r="I236" s="415">
        <f>SUM(прил4!J193)</f>
        <v>2073138</v>
      </c>
      <c r="J236" s="415">
        <f>SUM(прил4!K193)</f>
        <v>2073138</v>
      </c>
    </row>
    <row r="237" spans="1:10" ht="45.75" customHeight="1" x14ac:dyDescent="0.25">
      <c r="A237" s="76" t="s">
        <v>915</v>
      </c>
      <c r="B237" s="44" t="s">
        <v>20</v>
      </c>
      <c r="C237" s="53">
        <v>12</v>
      </c>
      <c r="D237" s="224" t="s">
        <v>194</v>
      </c>
      <c r="E237" s="225" t="s">
        <v>10</v>
      </c>
      <c r="F237" s="226" t="s">
        <v>557</v>
      </c>
      <c r="G237" s="44"/>
      <c r="H237" s="413">
        <f>SUM(H238:H238)</f>
        <v>535750</v>
      </c>
      <c r="I237" s="413">
        <f t="shared" ref="I237:J237" si="87">SUM(I238:I238)</f>
        <v>0</v>
      </c>
      <c r="J237" s="413">
        <f t="shared" si="87"/>
        <v>0</v>
      </c>
    </row>
    <row r="238" spans="1:10" ht="17.25" customHeight="1" x14ac:dyDescent="0.25">
      <c r="A238" s="76" t="s">
        <v>21</v>
      </c>
      <c r="B238" s="44" t="s">
        <v>20</v>
      </c>
      <c r="C238" s="53">
        <v>12</v>
      </c>
      <c r="D238" s="224" t="s">
        <v>194</v>
      </c>
      <c r="E238" s="225" t="s">
        <v>10</v>
      </c>
      <c r="F238" s="226" t="s">
        <v>557</v>
      </c>
      <c r="G238" s="44" t="s">
        <v>66</v>
      </c>
      <c r="H238" s="415">
        <f>SUM(прил4!I195)</f>
        <v>535750</v>
      </c>
      <c r="I238" s="415">
        <f>SUM(прил4!J195)</f>
        <v>0</v>
      </c>
      <c r="J238" s="415">
        <f>SUM(прил4!K195)</f>
        <v>0</v>
      </c>
    </row>
    <row r="239" spans="1:10" s="473" customFormat="1" ht="33.75" hidden="1" customHeight="1" x14ac:dyDescent="0.25">
      <c r="A239" s="76" t="s">
        <v>667</v>
      </c>
      <c r="B239" s="44" t="s">
        <v>20</v>
      </c>
      <c r="C239" s="53">
        <v>12</v>
      </c>
      <c r="D239" s="224" t="s">
        <v>194</v>
      </c>
      <c r="E239" s="225" t="s">
        <v>10</v>
      </c>
      <c r="F239" s="226" t="s">
        <v>666</v>
      </c>
      <c r="G239" s="44"/>
      <c r="H239" s="413">
        <f>SUM(H240)</f>
        <v>0</v>
      </c>
      <c r="I239" s="413">
        <f t="shared" ref="I239:J239" si="88">SUM(I240)</f>
        <v>0</v>
      </c>
      <c r="J239" s="413">
        <f t="shared" si="88"/>
        <v>0</v>
      </c>
    </row>
    <row r="240" spans="1:10" s="473" customFormat="1" ht="31.5" hidden="1" customHeight="1" x14ac:dyDescent="0.25">
      <c r="A240" s="89" t="s">
        <v>507</v>
      </c>
      <c r="B240" s="44" t="s">
        <v>20</v>
      </c>
      <c r="C240" s="53">
        <v>12</v>
      </c>
      <c r="D240" s="224" t="s">
        <v>194</v>
      </c>
      <c r="E240" s="225" t="s">
        <v>10</v>
      </c>
      <c r="F240" s="226" t="s">
        <v>666</v>
      </c>
      <c r="G240" s="44" t="s">
        <v>16</v>
      </c>
      <c r="H240" s="415">
        <f>SUM(прил4!I197)</f>
        <v>0</v>
      </c>
      <c r="I240" s="415">
        <f>SUM(прил4!J197)</f>
        <v>0</v>
      </c>
      <c r="J240" s="415">
        <f>SUM(прил4!K197)</f>
        <v>0</v>
      </c>
    </row>
    <row r="241" spans="1:10" ht="33" customHeight="1" x14ac:dyDescent="0.25">
      <c r="A241" s="65" t="s">
        <v>125</v>
      </c>
      <c r="B241" s="29" t="s">
        <v>20</v>
      </c>
      <c r="C241" s="29" t="s">
        <v>73</v>
      </c>
      <c r="D241" s="215" t="s">
        <v>192</v>
      </c>
      <c r="E241" s="216" t="s">
        <v>359</v>
      </c>
      <c r="F241" s="217" t="s">
        <v>360</v>
      </c>
      <c r="G241" s="28"/>
      <c r="H241" s="412">
        <f>SUM(H242)</f>
        <v>10000</v>
      </c>
      <c r="I241" s="412">
        <f t="shared" ref="I241:J244" si="89">SUM(I242)</f>
        <v>10000</v>
      </c>
      <c r="J241" s="412">
        <f t="shared" si="89"/>
        <v>10000</v>
      </c>
    </row>
    <row r="242" spans="1:10" ht="47.25" customHeight="1" x14ac:dyDescent="0.25">
      <c r="A242" s="84" t="s">
        <v>126</v>
      </c>
      <c r="B242" s="5" t="s">
        <v>20</v>
      </c>
      <c r="C242" s="356">
        <v>12</v>
      </c>
      <c r="D242" s="236" t="s">
        <v>193</v>
      </c>
      <c r="E242" s="237" t="s">
        <v>359</v>
      </c>
      <c r="F242" s="238" t="s">
        <v>360</v>
      </c>
      <c r="G242" s="266"/>
      <c r="H242" s="413">
        <f>SUM(H243)</f>
        <v>10000</v>
      </c>
      <c r="I242" s="413">
        <f t="shared" si="89"/>
        <v>10000</v>
      </c>
      <c r="J242" s="413">
        <f t="shared" si="89"/>
        <v>10000</v>
      </c>
    </row>
    <row r="243" spans="1:10" ht="65.25" customHeight="1" x14ac:dyDescent="0.25">
      <c r="A243" s="84" t="s">
        <v>407</v>
      </c>
      <c r="B243" s="5" t="s">
        <v>20</v>
      </c>
      <c r="C243" s="356">
        <v>12</v>
      </c>
      <c r="D243" s="236" t="s">
        <v>193</v>
      </c>
      <c r="E243" s="237" t="s">
        <v>10</v>
      </c>
      <c r="F243" s="238" t="s">
        <v>360</v>
      </c>
      <c r="G243" s="266"/>
      <c r="H243" s="413">
        <f>SUM(H244)</f>
        <v>10000</v>
      </c>
      <c r="I243" s="413">
        <f t="shared" si="89"/>
        <v>10000</v>
      </c>
      <c r="J243" s="413">
        <f t="shared" si="89"/>
        <v>10000</v>
      </c>
    </row>
    <row r="244" spans="1:10" ht="31.5" x14ac:dyDescent="0.25">
      <c r="A244" s="3" t="s">
        <v>409</v>
      </c>
      <c r="B244" s="5" t="s">
        <v>20</v>
      </c>
      <c r="C244" s="356">
        <v>12</v>
      </c>
      <c r="D244" s="236" t="s">
        <v>193</v>
      </c>
      <c r="E244" s="237" t="s">
        <v>10</v>
      </c>
      <c r="F244" s="238" t="s">
        <v>408</v>
      </c>
      <c r="G244" s="266"/>
      <c r="H244" s="413">
        <f>SUM(H245)</f>
        <v>10000</v>
      </c>
      <c r="I244" s="413">
        <f t="shared" si="89"/>
        <v>10000</v>
      </c>
      <c r="J244" s="413">
        <f t="shared" si="89"/>
        <v>10000</v>
      </c>
    </row>
    <row r="245" spans="1:10" ht="16.5" customHeight="1" x14ac:dyDescent="0.25">
      <c r="A245" s="84" t="s">
        <v>18</v>
      </c>
      <c r="B245" s="5" t="s">
        <v>20</v>
      </c>
      <c r="C245" s="356">
        <v>12</v>
      </c>
      <c r="D245" s="236" t="s">
        <v>193</v>
      </c>
      <c r="E245" s="237" t="s">
        <v>10</v>
      </c>
      <c r="F245" s="238" t="s">
        <v>408</v>
      </c>
      <c r="G245" s="266" t="s">
        <v>17</v>
      </c>
      <c r="H245" s="415">
        <f>SUM(прил4!I202)</f>
        <v>10000</v>
      </c>
      <c r="I245" s="415">
        <f>SUM(прил4!J202)</f>
        <v>10000</v>
      </c>
      <c r="J245" s="415">
        <f>SUM(прил4!K202)</f>
        <v>10000</v>
      </c>
    </row>
    <row r="246" spans="1:10" ht="16.5" customHeight="1" x14ac:dyDescent="0.25">
      <c r="A246" s="58" t="s">
        <v>129</v>
      </c>
      <c r="B246" s="94" t="s">
        <v>91</v>
      </c>
      <c r="C246" s="95"/>
      <c r="D246" s="245"/>
      <c r="E246" s="246"/>
      <c r="F246" s="247"/>
      <c r="G246" s="96"/>
      <c r="H246" s="461">
        <f>SUM(H247+H253)</f>
        <v>19013268</v>
      </c>
      <c r="I246" s="461">
        <f t="shared" ref="I246:J246" si="90">SUM(I247+I253)</f>
        <v>0</v>
      </c>
      <c r="J246" s="461">
        <f t="shared" si="90"/>
        <v>0</v>
      </c>
    </row>
    <row r="247" spans="1:10" s="9" customFormat="1" ht="15.75" x14ac:dyDescent="0.25">
      <c r="A247" s="41" t="s">
        <v>217</v>
      </c>
      <c r="B247" s="51" t="s">
        <v>91</v>
      </c>
      <c r="C247" s="117" t="s">
        <v>10</v>
      </c>
      <c r="D247" s="212"/>
      <c r="E247" s="213"/>
      <c r="F247" s="214"/>
      <c r="G247" s="52"/>
      <c r="H247" s="419">
        <f>SUM(H248)</f>
        <v>20357</v>
      </c>
      <c r="I247" s="419">
        <f t="shared" ref="I247:J251" si="91">SUM(I248)</f>
        <v>0</v>
      </c>
      <c r="J247" s="419">
        <f t="shared" si="91"/>
        <v>0</v>
      </c>
    </row>
    <row r="248" spans="1:10" ht="47.25" x14ac:dyDescent="0.25">
      <c r="A248" s="27" t="s">
        <v>166</v>
      </c>
      <c r="B248" s="29" t="s">
        <v>91</v>
      </c>
      <c r="C248" s="120" t="s">
        <v>10</v>
      </c>
      <c r="D248" s="221" t="s">
        <v>410</v>
      </c>
      <c r="E248" s="222" t="s">
        <v>359</v>
      </c>
      <c r="F248" s="223" t="s">
        <v>360</v>
      </c>
      <c r="G248" s="31"/>
      <c r="H248" s="412">
        <f>SUM(H249)</f>
        <v>20357</v>
      </c>
      <c r="I248" s="412">
        <f t="shared" si="91"/>
        <v>0</v>
      </c>
      <c r="J248" s="412">
        <f t="shared" si="91"/>
        <v>0</v>
      </c>
    </row>
    <row r="249" spans="1:10" ht="78.75" x14ac:dyDescent="0.25">
      <c r="A249" s="3" t="s">
        <v>219</v>
      </c>
      <c r="B249" s="5" t="s">
        <v>91</v>
      </c>
      <c r="C249" s="119" t="s">
        <v>10</v>
      </c>
      <c r="D249" s="236" t="s">
        <v>218</v>
      </c>
      <c r="E249" s="237" t="s">
        <v>359</v>
      </c>
      <c r="F249" s="238" t="s">
        <v>360</v>
      </c>
      <c r="G249" s="59"/>
      <c r="H249" s="413">
        <f>SUM(H250)</f>
        <v>20357</v>
      </c>
      <c r="I249" s="413">
        <f t="shared" si="91"/>
        <v>0</v>
      </c>
      <c r="J249" s="413">
        <f t="shared" si="91"/>
        <v>0</v>
      </c>
    </row>
    <row r="250" spans="1:10" ht="47.25" x14ac:dyDescent="0.25">
      <c r="A250" s="61" t="s">
        <v>411</v>
      </c>
      <c r="B250" s="5" t="s">
        <v>91</v>
      </c>
      <c r="C250" s="119" t="s">
        <v>10</v>
      </c>
      <c r="D250" s="236" t="s">
        <v>218</v>
      </c>
      <c r="E250" s="237" t="s">
        <v>10</v>
      </c>
      <c r="F250" s="238" t="s">
        <v>360</v>
      </c>
      <c r="G250" s="59"/>
      <c r="H250" s="413">
        <f>SUM(H251)</f>
        <v>20357</v>
      </c>
      <c r="I250" s="413">
        <f t="shared" si="91"/>
        <v>0</v>
      </c>
      <c r="J250" s="413">
        <f t="shared" si="91"/>
        <v>0</v>
      </c>
    </row>
    <row r="251" spans="1:10" ht="33.75" customHeight="1" x14ac:dyDescent="0.25">
      <c r="A251" s="105" t="s">
        <v>412</v>
      </c>
      <c r="B251" s="5" t="s">
        <v>91</v>
      </c>
      <c r="C251" s="119" t="s">
        <v>10</v>
      </c>
      <c r="D251" s="236" t="s">
        <v>218</v>
      </c>
      <c r="E251" s="237" t="s">
        <v>10</v>
      </c>
      <c r="F251" s="238" t="s">
        <v>413</v>
      </c>
      <c r="G251" s="59"/>
      <c r="H251" s="413">
        <f>SUM(H252)</f>
        <v>20357</v>
      </c>
      <c r="I251" s="413">
        <f t="shared" si="91"/>
        <v>0</v>
      </c>
      <c r="J251" s="413">
        <f t="shared" si="91"/>
        <v>0</v>
      </c>
    </row>
    <row r="252" spans="1:10" ht="16.5" customHeight="1" x14ac:dyDescent="0.25">
      <c r="A252" s="76" t="s">
        <v>21</v>
      </c>
      <c r="B252" s="5" t="s">
        <v>91</v>
      </c>
      <c r="C252" s="119" t="s">
        <v>10</v>
      </c>
      <c r="D252" s="236" t="s">
        <v>218</v>
      </c>
      <c r="E252" s="237" t="s">
        <v>10</v>
      </c>
      <c r="F252" s="238" t="s">
        <v>413</v>
      </c>
      <c r="G252" s="59" t="s">
        <v>66</v>
      </c>
      <c r="H252" s="415">
        <f>SUM(прил4!I209)</f>
        <v>20357</v>
      </c>
      <c r="I252" s="415">
        <f>SUM(прил4!J209)</f>
        <v>0</v>
      </c>
      <c r="J252" s="415">
        <f>SUM(прил4!K209)</f>
        <v>0</v>
      </c>
    </row>
    <row r="253" spans="1:10" ht="16.5" customHeight="1" x14ac:dyDescent="0.25">
      <c r="A253" s="41" t="s">
        <v>130</v>
      </c>
      <c r="B253" s="51" t="s">
        <v>91</v>
      </c>
      <c r="C253" s="23" t="s">
        <v>12</v>
      </c>
      <c r="D253" s="212"/>
      <c r="E253" s="213"/>
      <c r="F253" s="214"/>
      <c r="G253" s="52"/>
      <c r="H253" s="419">
        <f>SUM(H254)</f>
        <v>18992911</v>
      </c>
      <c r="I253" s="419">
        <f t="shared" ref="I253:J253" si="92">SUM(I254)</f>
        <v>0</v>
      </c>
      <c r="J253" s="419">
        <f t="shared" si="92"/>
        <v>0</v>
      </c>
    </row>
    <row r="254" spans="1:10" s="43" customFormat="1" ht="49.5" customHeight="1" x14ac:dyDescent="0.25">
      <c r="A254" s="27" t="s">
        <v>166</v>
      </c>
      <c r="B254" s="29" t="s">
        <v>91</v>
      </c>
      <c r="C254" s="120" t="s">
        <v>12</v>
      </c>
      <c r="D254" s="221" t="s">
        <v>410</v>
      </c>
      <c r="E254" s="222" t="s">
        <v>359</v>
      </c>
      <c r="F254" s="223" t="s">
        <v>360</v>
      </c>
      <c r="G254" s="31"/>
      <c r="H254" s="412">
        <f>SUM(H255+H259)</f>
        <v>18992911</v>
      </c>
      <c r="I254" s="412">
        <f t="shared" ref="I254:J254" si="93">SUM(I255+I259)</f>
        <v>0</v>
      </c>
      <c r="J254" s="412">
        <f t="shared" si="93"/>
        <v>0</v>
      </c>
    </row>
    <row r="255" spans="1:10" s="43" customFormat="1" ht="78.75" customHeight="1" x14ac:dyDescent="0.25">
      <c r="A255" s="54" t="s">
        <v>219</v>
      </c>
      <c r="B255" s="5" t="s">
        <v>91</v>
      </c>
      <c r="C255" s="119" t="s">
        <v>12</v>
      </c>
      <c r="D255" s="236" t="s">
        <v>218</v>
      </c>
      <c r="E255" s="237" t="s">
        <v>359</v>
      </c>
      <c r="F255" s="238" t="s">
        <v>360</v>
      </c>
      <c r="G255" s="266"/>
      <c r="H255" s="413">
        <f>SUM(H256)</f>
        <v>280000</v>
      </c>
      <c r="I255" s="413">
        <f t="shared" ref="I255:J257" si="94">SUM(I256)</f>
        <v>0</v>
      </c>
      <c r="J255" s="413">
        <f t="shared" si="94"/>
        <v>0</v>
      </c>
    </row>
    <row r="256" spans="1:10" s="43" customFormat="1" ht="48" customHeight="1" x14ac:dyDescent="0.25">
      <c r="A256" s="105" t="s">
        <v>411</v>
      </c>
      <c r="B256" s="5" t="s">
        <v>91</v>
      </c>
      <c r="C256" s="119" t="s">
        <v>12</v>
      </c>
      <c r="D256" s="236" t="s">
        <v>218</v>
      </c>
      <c r="E256" s="237" t="s">
        <v>10</v>
      </c>
      <c r="F256" s="238" t="s">
        <v>360</v>
      </c>
      <c r="G256" s="266"/>
      <c r="H256" s="413">
        <f>SUM(H257)</f>
        <v>280000</v>
      </c>
      <c r="I256" s="413">
        <f t="shared" si="94"/>
        <v>0</v>
      </c>
      <c r="J256" s="413">
        <f t="shared" si="94"/>
        <v>0</v>
      </c>
    </row>
    <row r="257" spans="1:10" s="43" customFormat="1" ht="32.25" customHeight="1" x14ac:dyDescent="0.25">
      <c r="A257" s="105" t="s">
        <v>471</v>
      </c>
      <c r="B257" s="5" t="s">
        <v>91</v>
      </c>
      <c r="C257" s="119" t="s">
        <v>12</v>
      </c>
      <c r="D257" s="236" t="s">
        <v>218</v>
      </c>
      <c r="E257" s="237" t="s">
        <v>10</v>
      </c>
      <c r="F257" s="238" t="s">
        <v>472</v>
      </c>
      <c r="G257" s="266"/>
      <c r="H257" s="413">
        <f>SUM(H258)</f>
        <v>280000</v>
      </c>
      <c r="I257" s="413">
        <f t="shared" si="94"/>
        <v>0</v>
      </c>
      <c r="J257" s="413">
        <f t="shared" si="94"/>
        <v>0</v>
      </c>
    </row>
    <row r="258" spans="1:10" s="43" customFormat="1" ht="15.75" customHeight="1" x14ac:dyDescent="0.25">
      <c r="A258" s="76" t="s">
        <v>21</v>
      </c>
      <c r="B258" s="5" t="s">
        <v>91</v>
      </c>
      <c r="C258" s="119" t="s">
        <v>12</v>
      </c>
      <c r="D258" s="236" t="s">
        <v>218</v>
      </c>
      <c r="E258" s="237" t="s">
        <v>10</v>
      </c>
      <c r="F258" s="238" t="s">
        <v>472</v>
      </c>
      <c r="G258" s="266" t="s">
        <v>66</v>
      </c>
      <c r="H258" s="415">
        <f>SUM(прил4!I215)</f>
        <v>280000</v>
      </c>
      <c r="I258" s="415">
        <f>SUM(прил4!J215)</f>
        <v>0</v>
      </c>
      <c r="J258" s="415">
        <f>SUM(прил4!K215)</f>
        <v>0</v>
      </c>
    </row>
    <row r="259" spans="1:10" s="43" customFormat="1" ht="78.75" x14ac:dyDescent="0.25">
      <c r="A259" s="335" t="s">
        <v>167</v>
      </c>
      <c r="B259" s="5" t="s">
        <v>91</v>
      </c>
      <c r="C259" s="594" t="s">
        <v>12</v>
      </c>
      <c r="D259" s="236" t="s">
        <v>194</v>
      </c>
      <c r="E259" s="237" t="s">
        <v>359</v>
      </c>
      <c r="F259" s="238" t="s">
        <v>360</v>
      </c>
      <c r="G259" s="59"/>
      <c r="H259" s="413">
        <f>SUM(H260)</f>
        <v>18712911</v>
      </c>
      <c r="I259" s="413">
        <f t="shared" ref="I259:J259" si="95">SUM(I260)</f>
        <v>0</v>
      </c>
      <c r="J259" s="413">
        <f t="shared" si="95"/>
        <v>0</v>
      </c>
    </row>
    <row r="260" spans="1:10" s="43" customFormat="1" ht="31.5" x14ac:dyDescent="0.25">
      <c r="A260" s="3" t="s">
        <v>416</v>
      </c>
      <c r="B260" s="5" t="s">
        <v>91</v>
      </c>
      <c r="C260" s="594" t="s">
        <v>12</v>
      </c>
      <c r="D260" s="236" t="s">
        <v>194</v>
      </c>
      <c r="E260" s="237" t="s">
        <v>10</v>
      </c>
      <c r="F260" s="238" t="s">
        <v>360</v>
      </c>
      <c r="G260" s="59"/>
      <c r="H260" s="413">
        <f>SUM(H263+H261+H265)</f>
        <v>18712911</v>
      </c>
      <c r="I260" s="413">
        <f t="shared" ref="I260:J260" si="96">SUM(I263+I261+I265)</f>
        <v>0</v>
      </c>
      <c r="J260" s="413">
        <f t="shared" si="96"/>
        <v>0</v>
      </c>
    </row>
    <row r="261" spans="1:10" s="43" customFormat="1" ht="31.5" x14ac:dyDescent="0.25">
      <c r="A261" s="61" t="s">
        <v>743</v>
      </c>
      <c r="B261" s="5" t="s">
        <v>91</v>
      </c>
      <c r="C261" s="604" t="s">
        <v>12</v>
      </c>
      <c r="D261" s="236" t="s">
        <v>194</v>
      </c>
      <c r="E261" s="237" t="s">
        <v>10</v>
      </c>
      <c r="F261" s="347">
        <v>11500</v>
      </c>
      <c r="G261" s="59"/>
      <c r="H261" s="413">
        <f>SUM(H262)</f>
        <v>17777265</v>
      </c>
      <c r="I261" s="413">
        <f t="shared" ref="I261:J261" si="97">SUM(I262)</f>
        <v>0</v>
      </c>
      <c r="J261" s="413">
        <f t="shared" si="97"/>
        <v>0</v>
      </c>
    </row>
    <row r="262" spans="1:10" s="43" customFormat="1" ht="31.5" x14ac:dyDescent="0.25">
      <c r="A262" s="76" t="s">
        <v>159</v>
      </c>
      <c r="B262" s="5" t="s">
        <v>91</v>
      </c>
      <c r="C262" s="604" t="s">
        <v>12</v>
      </c>
      <c r="D262" s="236" t="s">
        <v>194</v>
      </c>
      <c r="E262" s="237" t="s">
        <v>10</v>
      </c>
      <c r="F262" s="347">
        <v>11500</v>
      </c>
      <c r="G262" s="59" t="s">
        <v>158</v>
      </c>
      <c r="H262" s="415">
        <f>SUM(прил4!I219)</f>
        <v>17777265</v>
      </c>
      <c r="I262" s="415">
        <f>SUM(прил4!J219)</f>
        <v>0</v>
      </c>
      <c r="J262" s="415">
        <f>SUM(прил4!K219)</f>
        <v>0</v>
      </c>
    </row>
    <row r="263" spans="1:10" s="43" customFormat="1" ht="31.5" x14ac:dyDescent="0.25">
      <c r="A263" s="61" t="s">
        <v>739</v>
      </c>
      <c r="B263" s="5" t="s">
        <v>91</v>
      </c>
      <c r="C263" s="594" t="s">
        <v>12</v>
      </c>
      <c r="D263" s="236" t="s">
        <v>194</v>
      </c>
      <c r="E263" s="237" t="s">
        <v>10</v>
      </c>
      <c r="F263" s="347" t="s">
        <v>738</v>
      </c>
      <c r="G263" s="59"/>
      <c r="H263" s="413">
        <f>SUM(H264)</f>
        <v>935646</v>
      </c>
      <c r="I263" s="413">
        <f t="shared" ref="I263:J263" si="98">SUM(I264)</f>
        <v>0</v>
      </c>
      <c r="J263" s="413">
        <f t="shared" si="98"/>
        <v>0</v>
      </c>
    </row>
    <row r="264" spans="1:10" s="43" customFormat="1" ht="31.5" x14ac:dyDescent="0.25">
      <c r="A264" s="76" t="s">
        <v>159</v>
      </c>
      <c r="B264" s="5" t="s">
        <v>91</v>
      </c>
      <c r="C264" s="594" t="s">
        <v>12</v>
      </c>
      <c r="D264" s="236" t="s">
        <v>194</v>
      </c>
      <c r="E264" s="237" t="s">
        <v>10</v>
      </c>
      <c r="F264" s="347" t="s">
        <v>738</v>
      </c>
      <c r="G264" s="59" t="s">
        <v>158</v>
      </c>
      <c r="H264" s="415">
        <f>SUM(прил4!I221)</f>
        <v>935646</v>
      </c>
      <c r="I264" s="415">
        <f>SUM(прил4!J221)</f>
        <v>0</v>
      </c>
      <c r="J264" s="415">
        <f>SUM(прил4!K221)</f>
        <v>0</v>
      </c>
    </row>
    <row r="265" spans="1:10" s="43" customFormat="1" ht="31.5" hidden="1" x14ac:dyDescent="0.25">
      <c r="A265" s="608" t="s">
        <v>745</v>
      </c>
      <c r="B265" s="5" t="s">
        <v>91</v>
      </c>
      <c r="C265" s="606" t="s">
        <v>12</v>
      </c>
      <c r="D265" s="236" t="s">
        <v>194</v>
      </c>
      <c r="E265" s="237" t="s">
        <v>10</v>
      </c>
      <c r="F265" s="220" t="s">
        <v>744</v>
      </c>
      <c r="G265" s="59"/>
      <c r="H265" s="413">
        <f>SUM(H266:H267)</f>
        <v>0</v>
      </c>
      <c r="I265" s="413">
        <f t="shared" ref="I265:J265" si="99">SUM(I266:I267)</f>
        <v>0</v>
      </c>
      <c r="J265" s="413">
        <f t="shared" si="99"/>
        <v>0</v>
      </c>
    </row>
    <row r="266" spans="1:10" s="43" customFormat="1" ht="31.5" hidden="1" x14ac:dyDescent="0.25">
      <c r="A266" s="84" t="s">
        <v>507</v>
      </c>
      <c r="B266" s="5" t="s">
        <v>91</v>
      </c>
      <c r="C266" s="606" t="s">
        <v>12</v>
      </c>
      <c r="D266" s="236" t="s">
        <v>194</v>
      </c>
      <c r="E266" s="237" t="s">
        <v>10</v>
      </c>
      <c r="F266" s="220" t="s">
        <v>744</v>
      </c>
      <c r="G266" s="59" t="s">
        <v>16</v>
      </c>
      <c r="H266" s="415">
        <f>SUM(прил4!I223)</f>
        <v>0</v>
      </c>
      <c r="I266" s="415">
        <f>SUM(прил4!J223)</f>
        <v>0</v>
      </c>
      <c r="J266" s="415">
        <f>SUM(прил4!K223)</f>
        <v>0</v>
      </c>
    </row>
    <row r="267" spans="1:10" s="43" customFormat="1" ht="31.5" hidden="1" x14ac:dyDescent="0.25">
      <c r="A267" s="76" t="s">
        <v>159</v>
      </c>
      <c r="B267" s="5" t="s">
        <v>91</v>
      </c>
      <c r="C267" s="613" t="s">
        <v>12</v>
      </c>
      <c r="D267" s="236" t="s">
        <v>194</v>
      </c>
      <c r="E267" s="237" t="s">
        <v>10</v>
      </c>
      <c r="F267" s="220" t="s">
        <v>744</v>
      </c>
      <c r="G267" s="59" t="s">
        <v>158</v>
      </c>
      <c r="H267" s="415">
        <f>SUM(прил4!I224)</f>
        <v>0</v>
      </c>
      <c r="I267" s="415">
        <f>SUM(прил4!J224)</f>
        <v>0</v>
      </c>
      <c r="J267" s="415">
        <f>SUM(прил4!K224)</f>
        <v>0</v>
      </c>
    </row>
    <row r="268" spans="1:10" s="43" customFormat="1" ht="15.75" x14ac:dyDescent="0.25">
      <c r="A268" s="386" t="s">
        <v>853</v>
      </c>
      <c r="B268" s="130" t="s">
        <v>68</v>
      </c>
      <c r="C268" s="39"/>
      <c r="D268" s="245"/>
      <c r="E268" s="246"/>
      <c r="F268" s="247"/>
      <c r="G268" s="16"/>
      <c r="H268" s="461">
        <f t="shared" ref="H268:H273" si="100">SUM(H269)</f>
        <v>35264</v>
      </c>
      <c r="I268" s="461">
        <f t="shared" ref="I268:J273" si="101">SUM(I269)</f>
        <v>27060</v>
      </c>
      <c r="J268" s="461">
        <f t="shared" si="101"/>
        <v>27060</v>
      </c>
    </row>
    <row r="269" spans="1:10" s="43" customFormat="1" ht="15.75" x14ac:dyDescent="0.25">
      <c r="A269" s="380" t="s">
        <v>854</v>
      </c>
      <c r="B269" s="55" t="s">
        <v>68</v>
      </c>
      <c r="C269" s="23" t="s">
        <v>91</v>
      </c>
      <c r="D269" s="212"/>
      <c r="E269" s="213"/>
      <c r="F269" s="214"/>
      <c r="G269" s="23"/>
      <c r="H269" s="419">
        <f t="shared" si="100"/>
        <v>35264</v>
      </c>
      <c r="I269" s="419">
        <f t="shared" si="101"/>
        <v>27060</v>
      </c>
      <c r="J269" s="419">
        <f t="shared" si="101"/>
        <v>27060</v>
      </c>
    </row>
    <row r="270" spans="1:10" s="43" customFormat="1" ht="31.5" x14ac:dyDescent="0.25">
      <c r="A270" s="75" t="s">
        <v>855</v>
      </c>
      <c r="B270" s="28" t="s">
        <v>68</v>
      </c>
      <c r="C270" s="30" t="s">
        <v>91</v>
      </c>
      <c r="D270" s="221" t="s">
        <v>858</v>
      </c>
      <c r="E270" s="222" t="s">
        <v>359</v>
      </c>
      <c r="F270" s="223" t="s">
        <v>360</v>
      </c>
      <c r="G270" s="28"/>
      <c r="H270" s="412">
        <f t="shared" si="100"/>
        <v>35264</v>
      </c>
      <c r="I270" s="412">
        <f t="shared" si="101"/>
        <v>27060</v>
      </c>
      <c r="J270" s="412">
        <f t="shared" si="101"/>
        <v>27060</v>
      </c>
    </row>
    <row r="271" spans="1:10" s="43" customFormat="1" ht="47.25" x14ac:dyDescent="0.25">
      <c r="A271" s="84" t="s">
        <v>856</v>
      </c>
      <c r="B271" s="2" t="s">
        <v>68</v>
      </c>
      <c r="C271" s="659" t="s">
        <v>91</v>
      </c>
      <c r="D271" s="236" t="s">
        <v>859</v>
      </c>
      <c r="E271" s="237" t="s">
        <v>359</v>
      </c>
      <c r="F271" s="238" t="s">
        <v>360</v>
      </c>
      <c r="G271" s="2"/>
      <c r="H271" s="413">
        <f t="shared" si="100"/>
        <v>35264</v>
      </c>
      <c r="I271" s="413">
        <f t="shared" si="101"/>
        <v>27060</v>
      </c>
      <c r="J271" s="413">
        <f t="shared" si="101"/>
        <v>27060</v>
      </c>
    </row>
    <row r="272" spans="1:10" s="43" customFormat="1" ht="31.5" x14ac:dyDescent="0.25">
      <c r="A272" s="84" t="s">
        <v>857</v>
      </c>
      <c r="B272" s="2" t="s">
        <v>68</v>
      </c>
      <c r="C272" s="659" t="s">
        <v>91</v>
      </c>
      <c r="D272" s="236" t="s">
        <v>859</v>
      </c>
      <c r="E272" s="237" t="s">
        <v>10</v>
      </c>
      <c r="F272" s="347" t="s">
        <v>360</v>
      </c>
      <c r="G272" s="2"/>
      <c r="H272" s="413">
        <f t="shared" si="100"/>
        <v>35264</v>
      </c>
      <c r="I272" s="413">
        <f t="shared" si="101"/>
        <v>27060</v>
      </c>
      <c r="J272" s="413">
        <f t="shared" si="101"/>
        <v>27060</v>
      </c>
    </row>
    <row r="273" spans="1:10" s="43" customFormat="1" ht="15.75" x14ac:dyDescent="0.25">
      <c r="A273" s="644" t="s">
        <v>861</v>
      </c>
      <c r="B273" s="2" t="s">
        <v>68</v>
      </c>
      <c r="C273" s="659" t="s">
        <v>91</v>
      </c>
      <c r="D273" s="236" t="s">
        <v>859</v>
      </c>
      <c r="E273" s="237" t="s">
        <v>10</v>
      </c>
      <c r="F273" s="347" t="s">
        <v>860</v>
      </c>
      <c r="G273" s="2"/>
      <c r="H273" s="413">
        <f t="shared" si="100"/>
        <v>35264</v>
      </c>
      <c r="I273" s="413">
        <f t="shared" si="101"/>
        <v>27060</v>
      </c>
      <c r="J273" s="413">
        <f t="shared" si="101"/>
        <v>27060</v>
      </c>
    </row>
    <row r="274" spans="1:10" s="43" customFormat="1" ht="31.5" x14ac:dyDescent="0.25">
      <c r="A274" s="84" t="s">
        <v>507</v>
      </c>
      <c r="B274" s="2" t="s">
        <v>68</v>
      </c>
      <c r="C274" s="659" t="s">
        <v>91</v>
      </c>
      <c r="D274" s="236" t="s">
        <v>859</v>
      </c>
      <c r="E274" s="237" t="s">
        <v>10</v>
      </c>
      <c r="F274" s="347" t="s">
        <v>860</v>
      </c>
      <c r="G274" s="2" t="s">
        <v>16</v>
      </c>
      <c r="H274" s="415">
        <f>SUM(прил4!I231)</f>
        <v>35264</v>
      </c>
      <c r="I274" s="415">
        <f>SUM(прил4!J231)</f>
        <v>27060</v>
      </c>
      <c r="J274" s="415">
        <f>SUM(прил4!K231)</f>
        <v>27060</v>
      </c>
    </row>
    <row r="275" spans="1:10" ht="17.25" customHeight="1" x14ac:dyDescent="0.25">
      <c r="A275" s="74" t="s">
        <v>27</v>
      </c>
      <c r="B275" s="16" t="s">
        <v>29</v>
      </c>
      <c r="C275" s="39"/>
      <c r="D275" s="245"/>
      <c r="E275" s="246"/>
      <c r="F275" s="247"/>
      <c r="G275" s="15"/>
      <c r="H275" s="461">
        <f>SUM(H276+H301+H391+H418+H430)</f>
        <v>486364440</v>
      </c>
      <c r="I275" s="461">
        <f>SUM(I276+I301+I391+I418+I430)</f>
        <v>308891432</v>
      </c>
      <c r="J275" s="461">
        <f>SUM(J276+J301+J391+J418+J430)</f>
        <v>297369674</v>
      </c>
    </row>
    <row r="276" spans="1:10" ht="15.75" x14ac:dyDescent="0.25">
      <c r="A276" s="86" t="s">
        <v>28</v>
      </c>
      <c r="B276" s="23" t="s">
        <v>29</v>
      </c>
      <c r="C276" s="23" t="s">
        <v>10</v>
      </c>
      <c r="D276" s="212"/>
      <c r="E276" s="213"/>
      <c r="F276" s="214"/>
      <c r="G276" s="22"/>
      <c r="H276" s="419">
        <f>SUM(H277,H296)</f>
        <v>36492793</v>
      </c>
      <c r="I276" s="419">
        <f>SUM(I277,I296)</f>
        <v>37166887</v>
      </c>
      <c r="J276" s="419">
        <f>SUM(J277,J296)</f>
        <v>37166887</v>
      </c>
    </row>
    <row r="277" spans="1:10" ht="35.25" customHeight="1" x14ac:dyDescent="0.25">
      <c r="A277" s="27" t="s">
        <v>131</v>
      </c>
      <c r="B277" s="29" t="s">
        <v>29</v>
      </c>
      <c r="C277" s="29" t="s">
        <v>10</v>
      </c>
      <c r="D277" s="215" t="s">
        <v>417</v>
      </c>
      <c r="E277" s="216" t="s">
        <v>359</v>
      </c>
      <c r="F277" s="217" t="s">
        <v>360</v>
      </c>
      <c r="G277" s="31"/>
      <c r="H277" s="412">
        <f>SUM(H278)</f>
        <v>36344793</v>
      </c>
      <c r="I277" s="412">
        <f t="shared" ref="I277:J278" si="102">SUM(I278)</f>
        <v>37066469</v>
      </c>
      <c r="J277" s="412">
        <f t="shared" si="102"/>
        <v>37066469</v>
      </c>
    </row>
    <row r="278" spans="1:10" ht="49.5" customHeight="1" x14ac:dyDescent="0.25">
      <c r="A278" s="3" t="s">
        <v>132</v>
      </c>
      <c r="B278" s="5" t="s">
        <v>29</v>
      </c>
      <c r="C278" s="5" t="s">
        <v>10</v>
      </c>
      <c r="D278" s="218" t="s">
        <v>203</v>
      </c>
      <c r="E278" s="219" t="s">
        <v>359</v>
      </c>
      <c r="F278" s="220" t="s">
        <v>360</v>
      </c>
      <c r="G278" s="59"/>
      <c r="H278" s="413">
        <f>SUM(H279)</f>
        <v>36344793</v>
      </c>
      <c r="I278" s="413">
        <f t="shared" si="102"/>
        <v>37066469</v>
      </c>
      <c r="J278" s="413">
        <f t="shared" si="102"/>
        <v>37066469</v>
      </c>
    </row>
    <row r="279" spans="1:10" ht="17.25" customHeight="1" x14ac:dyDescent="0.25">
      <c r="A279" s="3" t="s">
        <v>418</v>
      </c>
      <c r="B279" s="5" t="s">
        <v>29</v>
      </c>
      <c r="C279" s="5" t="s">
        <v>10</v>
      </c>
      <c r="D279" s="218" t="s">
        <v>203</v>
      </c>
      <c r="E279" s="219" t="s">
        <v>10</v>
      </c>
      <c r="F279" s="220" t="s">
        <v>360</v>
      </c>
      <c r="G279" s="59"/>
      <c r="H279" s="413">
        <f>SUM(H285+H288+H290+H280+H283+H294)</f>
        <v>36344793</v>
      </c>
      <c r="I279" s="413">
        <f t="shared" ref="I279:J279" si="103">SUM(I285+I288+I290+I280+I283+I294)</f>
        <v>37066469</v>
      </c>
      <c r="J279" s="413">
        <f t="shared" si="103"/>
        <v>37066469</v>
      </c>
    </row>
    <row r="280" spans="1:10" s="639" customFormat="1" ht="47.25" x14ac:dyDescent="0.25">
      <c r="A280" s="3" t="s">
        <v>794</v>
      </c>
      <c r="B280" s="5" t="s">
        <v>29</v>
      </c>
      <c r="C280" s="5" t="s">
        <v>10</v>
      </c>
      <c r="D280" s="218" t="s">
        <v>203</v>
      </c>
      <c r="E280" s="219" t="s">
        <v>10</v>
      </c>
      <c r="F280" s="220" t="s">
        <v>789</v>
      </c>
      <c r="G280" s="59"/>
      <c r="H280" s="413">
        <f>SUM(H281:H282)</f>
        <v>1723372</v>
      </c>
      <c r="I280" s="413">
        <f t="shared" ref="I280:J280" si="104">SUM(I281:I282)</f>
        <v>1723372</v>
      </c>
      <c r="J280" s="413">
        <f t="shared" si="104"/>
        <v>1723372</v>
      </c>
    </row>
    <row r="281" spans="1:10" s="639" customFormat="1" ht="47.25" x14ac:dyDescent="0.25">
      <c r="A281" s="101" t="s">
        <v>75</v>
      </c>
      <c r="B281" s="5" t="s">
        <v>29</v>
      </c>
      <c r="C281" s="5" t="s">
        <v>10</v>
      </c>
      <c r="D281" s="218" t="s">
        <v>203</v>
      </c>
      <c r="E281" s="219" t="s">
        <v>10</v>
      </c>
      <c r="F281" s="220" t="s">
        <v>789</v>
      </c>
      <c r="G281" s="59" t="s">
        <v>13</v>
      </c>
      <c r="H281" s="415">
        <f>SUM(прил4!I335)</f>
        <v>1212000</v>
      </c>
      <c r="I281" s="415">
        <f>SUM(прил4!J335)</f>
        <v>1212000</v>
      </c>
      <c r="J281" s="415">
        <f>SUM(прил4!K335)</f>
        <v>1212000</v>
      </c>
    </row>
    <row r="282" spans="1:10" s="639" customFormat="1" ht="15.75" x14ac:dyDescent="0.25">
      <c r="A282" s="61" t="s">
        <v>40</v>
      </c>
      <c r="B282" s="5" t="s">
        <v>29</v>
      </c>
      <c r="C282" s="5" t="s">
        <v>10</v>
      </c>
      <c r="D282" s="218" t="s">
        <v>203</v>
      </c>
      <c r="E282" s="219" t="s">
        <v>10</v>
      </c>
      <c r="F282" s="220" t="s">
        <v>789</v>
      </c>
      <c r="G282" s="59" t="s">
        <v>39</v>
      </c>
      <c r="H282" s="415">
        <f>SUM(прил4!I336)</f>
        <v>511372</v>
      </c>
      <c r="I282" s="415">
        <f>SUM(прил4!J336)</f>
        <v>511372</v>
      </c>
      <c r="J282" s="415">
        <f>SUM(прил4!K336)</f>
        <v>511372</v>
      </c>
    </row>
    <row r="283" spans="1:10" s="639" customFormat="1" ht="78.75" hidden="1" x14ac:dyDescent="0.25">
      <c r="A283" s="3" t="s">
        <v>795</v>
      </c>
      <c r="B283" s="5" t="s">
        <v>29</v>
      </c>
      <c r="C283" s="5" t="s">
        <v>10</v>
      </c>
      <c r="D283" s="218" t="s">
        <v>203</v>
      </c>
      <c r="E283" s="219" t="s">
        <v>10</v>
      </c>
      <c r="F283" s="220" t="s">
        <v>790</v>
      </c>
      <c r="G283" s="59"/>
      <c r="H283" s="413">
        <f>SUM(H284)</f>
        <v>0</v>
      </c>
      <c r="I283" s="413">
        <f t="shared" ref="I283:J283" si="105">SUM(I284)</f>
        <v>0</v>
      </c>
      <c r="J283" s="413">
        <f t="shared" si="105"/>
        <v>0</v>
      </c>
    </row>
    <row r="284" spans="1:10" s="639" customFormat="1" ht="31.5" hidden="1" x14ac:dyDescent="0.25">
      <c r="A284" s="578" t="s">
        <v>507</v>
      </c>
      <c r="B284" s="5" t="s">
        <v>29</v>
      </c>
      <c r="C284" s="5" t="s">
        <v>10</v>
      </c>
      <c r="D284" s="218" t="s">
        <v>203</v>
      </c>
      <c r="E284" s="219" t="s">
        <v>10</v>
      </c>
      <c r="F284" s="220" t="s">
        <v>790</v>
      </c>
      <c r="G284" s="59" t="s">
        <v>16</v>
      </c>
      <c r="H284" s="415">
        <f>SUM(прил4!I338)</f>
        <v>0</v>
      </c>
      <c r="I284" s="415">
        <f>SUM(прил4!J338)</f>
        <v>0</v>
      </c>
      <c r="J284" s="415">
        <f>SUM(прил4!K338)</f>
        <v>0</v>
      </c>
    </row>
    <row r="285" spans="1:10" ht="81" customHeight="1" x14ac:dyDescent="0.25">
      <c r="A285" s="3" t="s">
        <v>419</v>
      </c>
      <c r="B285" s="5" t="s">
        <v>29</v>
      </c>
      <c r="C285" s="5" t="s">
        <v>10</v>
      </c>
      <c r="D285" s="218" t="s">
        <v>203</v>
      </c>
      <c r="E285" s="219" t="s">
        <v>10</v>
      </c>
      <c r="F285" s="220" t="s">
        <v>420</v>
      </c>
      <c r="G285" s="2"/>
      <c r="H285" s="413">
        <f>SUM(H286:H287)</f>
        <v>19734652</v>
      </c>
      <c r="I285" s="413">
        <f t="shared" ref="I285:J285" si="106">SUM(I286:I287)</f>
        <v>22018393</v>
      </c>
      <c r="J285" s="413">
        <f t="shared" si="106"/>
        <v>22018393</v>
      </c>
    </row>
    <row r="286" spans="1:10" ht="47.25" x14ac:dyDescent="0.25">
      <c r="A286" s="84" t="s">
        <v>75</v>
      </c>
      <c r="B286" s="5" t="s">
        <v>29</v>
      </c>
      <c r="C286" s="5" t="s">
        <v>10</v>
      </c>
      <c r="D286" s="218" t="s">
        <v>203</v>
      </c>
      <c r="E286" s="219" t="s">
        <v>10</v>
      </c>
      <c r="F286" s="220" t="s">
        <v>420</v>
      </c>
      <c r="G286" s="266" t="s">
        <v>13</v>
      </c>
      <c r="H286" s="415">
        <f>SUM(прил4!I340)</f>
        <v>19529931</v>
      </c>
      <c r="I286" s="415">
        <f>SUM(прил4!J340)</f>
        <v>21813672</v>
      </c>
      <c r="J286" s="415">
        <f>SUM(прил4!K340)</f>
        <v>21813672</v>
      </c>
    </row>
    <row r="287" spans="1:10" ht="31.5" customHeight="1" x14ac:dyDescent="0.25">
      <c r="A287" s="89" t="s">
        <v>507</v>
      </c>
      <c r="B287" s="5" t="s">
        <v>29</v>
      </c>
      <c r="C287" s="5" t="s">
        <v>10</v>
      </c>
      <c r="D287" s="218" t="s">
        <v>203</v>
      </c>
      <c r="E287" s="219" t="s">
        <v>10</v>
      </c>
      <c r="F287" s="220" t="s">
        <v>420</v>
      </c>
      <c r="G287" s="266" t="s">
        <v>16</v>
      </c>
      <c r="H287" s="415">
        <f>SUM(прил4!I341)</f>
        <v>204721</v>
      </c>
      <c r="I287" s="415">
        <f>SUM(прил4!J341)</f>
        <v>204721</v>
      </c>
      <c r="J287" s="415">
        <f>SUM(прил4!K341)</f>
        <v>204721</v>
      </c>
    </row>
    <row r="288" spans="1:10" ht="31.5" hidden="1" customHeight="1" x14ac:dyDescent="0.25">
      <c r="A288" s="346" t="s">
        <v>504</v>
      </c>
      <c r="B288" s="5" t="s">
        <v>29</v>
      </c>
      <c r="C288" s="5" t="s">
        <v>10</v>
      </c>
      <c r="D288" s="218" t="s">
        <v>203</v>
      </c>
      <c r="E288" s="219" t="s">
        <v>10</v>
      </c>
      <c r="F288" s="220" t="s">
        <v>503</v>
      </c>
      <c r="G288" s="266"/>
      <c r="H288" s="413">
        <f>SUM(H289)</f>
        <v>0</v>
      </c>
      <c r="I288" s="413">
        <f t="shared" ref="I288:J288" si="107">SUM(I289)</f>
        <v>0</v>
      </c>
      <c r="J288" s="413">
        <f t="shared" si="107"/>
        <v>0</v>
      </c>
    </row>
    <row r="289" spans="1:10" ht="31.5" hidden="1" customHeight="1" x14ac:dyDescent="0.25">
      <c r="A289" s="110" t="s">
        <v>507</v>
      </c>
      <c r="B289" s="5" t="s">
        <v>29</v>
      </c>
      <c r="C289" s="5" t="s">
        <v>10</v>
      </c>
      <c r="D289" s="218" t="s">
        <v>203</v>
      </c>
      <c r="E289" s="219" t="s">
        <v>10</v>
      </c>
      <c r="F289" s="220" t="s">
        <v>503</v>
      </c>
      <c r="G289" s="266" t="s">
        <v>16</v>
      </c>
      <c r="H289" s="415">
        <f>SUM(прил4!I343)</f>
        <v>0</v>
      </c>
      <c r="I289" s="415">
        <f>SUM(прил4!J343)</f>
        <v>0</v>
      </c>
      <c r="J289" s="415">
        <f>SUM(прил4!K343)</f>
        <v>0</v>
      </c>
    </row>
    <row r="290" spans="1:10" ht="33" customHeight="1" x14ac:dyDescent="0.25">
      <c r="A290" s="3" t="s">
        <v>83</v>
      </c>
      <c r="B290" s="5" t="s">
        <v>29</v>
      </c>
      <c r="C290" s="5" t="s">
        <v>10</v>
      </c>
      <c r="D290" s="218" t="s">
        <v>203</v>
      </c>
      <c r="E290" s="219" t="s">
        <v>10</v>
      </c>
      <c r="F290" s="220" t="s">
        <v>391</v>
      </c>
      <c r="G290" s="59"/>
      <c r="H290" s="413">
        <f>SUM(H291:H293)</f>
        <v>14886769</v>
      </c>
      <c r="I290" s="413">
        <f t="shared" ref="I290:J290" si="108">SUM(I291:I293)</f>
        <v>13324704</v>
      </c>
      <c r="J290" s="413">
        <f t="shared" si="108"/>
        <v>13324704</v>
      </c>
    </row>
    <row r="291" spans="1:10" ht="49.5" customHeight="1" x14ac:dyDescent="0.25">
      <c r="A291" s="84" t="s">
        <v>75</v>
      </c>
      <c r="B291" s="5" t="s">
        <v>29</v>
      </c>
      <c r="C291" s="5" t="s">
        <v>10</v>
      </c>
      <c r="D291" s="218" t="s">
        <v>203</v>
      </c>
      <c r="E291" s="219" t="s">
        <v>10</v>
      </c>
      <c r="F291" s="220" t="s">
        <v>391</v>
      </c>
      <c r="G291" s="59" t="s">
        <v>13</v>
      </c>
      <c r="H291" s="415">
        <f>SUM(прил4!I345)</f>
        <v>5869220</v>
      </c>
      <c r="I291" s="415">
        <f>SUM(прил4!J345)</f>
        <v>5125809</v>
      </c>
      <c r="J291" s="415">
        <f>SUM(прил4!K345)</f>
        <v>5125809</v>
      </c>
    </row>
    <row r="292" spans="1:10" ht="31.5" customHeight="1" x14ac:dyDescent="0.25">
      <c r="A292" s="89" t="s">
        <v>507</v>
      </c>
      <c r="B292" s="5" t="s">
        <v>29</v>
      </c>
      <c r="C292" s="5" t="s">
        <v>10</v>
      </c>
      <c r="D292" s="218" t="s">
        <v>203</v>
      </c>
      <c r="E292" s="219" t="s">
        <v>10</v>
      </c>
      <c r="F292" s="220" t="s">
        <v>391</v>
      </c>
      <c r="G292" s="59" t="s">
        <v>16</v>
      </c>
      <c r="H292" s="415">
        <f>SUM(прил4!I346)</f>
        <v>8534444</v>
      </c>
      <c r="I292" s="415">
        <f>SUM(прил4!J346)</f>
        <v>7715290</v>
      </c>
      <c r="J292" s="415">
        <f>SUM(прил4!K346)</f>
        <v>7715290</v>
      </c>
    </row>
    <row r="293" spans="1:10" ht="18" customHeight="1" x14ac:dyDescent="0.25">
      <c r="A293" s="3" t="s">
        <v>18</v>
      </c>
      <c r="B293" s="5" t="s">
        <v>29</v>
      </c>
      <c r="C293" s="5" t="s">
        <v>10</v>
      </c>
      <c r="D293" s="218" t="s">
        <v>203</v>
      </c>
      <c r="E293" s="219" t="s">
        <v>10</v>
      </c>
      <c r="F293" s="220" t="s">
        <v>391</v>
      </c>
      <c r="G293" s="59" t="s">
        <v>17</v>
      </c>
      <c r="H293" s="415">
        <f>SUM(прил4!I347)</f>
        <v>483105</v>
      </c>
      <c r="I293" s="415">
        <f>SUM(прил4!J347)</f>
        <v>483605</v>
      </c>
      <c r="J293" s="415">
        <f>SUM(прил4!K347)</f>
        <v>483605</v>
      </c>
    </row>
    <row r="294" spans="1:10" s="639" customFormat="1" ht="31.5" hidden="1" x14ac:dyDescent="0.25">
      <c r="A294" s="3" t="s">
        <v>502</v>
      </c>
      <c r="B294" s="5" t="s">
        <v>29</v>
      </c>
      <c r="C294" s="5" t="s">
        <v>10</v>
      </c>
      <c r="D294" s="218" t="s">
        <v>203</v>
      </c>
      <c r="E294" s="219" t="s">
        <v>10</v>
      </c>
      <c r="F294" s="220" t="s">
        <v>501</v>
      </c>
      <c r="G294" s="59"/>
      <c r="H294" s="413">
        <f>SUM(H295)</f>
        <v>0</v>
      </c>
      <c r="I294" s="413">
        <f t="shared" ref="I294:J294" si="109">SUM(I295)</f>
        <v>0</v>
      </c>
      <c r="J294" s="413">
        <f t="shared" si="109"/>
        <v>0</v>
      </c>
    </row>
    <row r="295" spans="1:10" s="639" customFormat="1" ht="31.5" hidden="1" x14ac:dyDescent="0.25">
      <c r="A295" s="577" t="s">
        <v>507</v>
      </c>
      <c r="B295" s="5" t="s">
        <v>29</v>
      </c>
      <c r="C295" s="5" t="s">
        <v>10</v>
      </c>
      <c r="D295" s="218" t="s">
        <v>203</v>
      </c>
      <c r="E295" s="219" t="s">
        <v>10</v>
      </c>
      <c r="F295" s="220" t="s">
        <v>501</v>
      </c>
      <c r="G295" s="59" t="s">
        <v>16</v>
      </c>
      <c r="H295" s="415">
        <f>SUM(прил4!I349)</f>
        <v>0</v>
      </c>
      <c r="I295" s="415">
        <f>SUM(прил4!J349)</f>
        <v>0</v>
      </c>
      <c r="J295" s="415">
        <f>SUM(прил4!K349)</f>
        <v>0</v>
      </c>
    </row>
    <row r="296" spans="1:10" ht="64.5" customHeight="1" x14ac:dyDescent="0.25">
      <c r="A296" s="75" t="s">
        <v>866</v>
      </c>
      <c r="B296" s="28" t="s">
        <v>29</v>
      </c>
      <c r="C296" s="42" t="s">
        <v>10</v>
      </c>
      <c r="D296" s="227" t="s">
        <v>187</v>
      </c>
      <c r="E296" s="228" t="s">
        <v>359</v>
      </c>
      <c r="F296" s="229" t="s">
        <v>360</v>
      </c>
      <c r="G296" s="28"/>
      <c r="H296" s="412">
        <f>SUM(H297)</f>
        <v>148000</v>
      </c>
      <c r="I296" s="412">
        <f t="shared" ref="I296:J299" si="110">SUM(I297)</f>
        <v>100418</v>
      </c>
      <c r="J296" s="412">
        <f t="shared" si="110"/>
        <v>100418</v>
      </c>
    </row>
    <row r="297" spans="1:10" ht="96" customHeight="1" x14ac:dyDescent="0.25">
      <c r="A297" s="76" t="s">
        <v>869</v>
      </c>
      <c r="B297" s="2" t="s">
        <v>29</v>
      </c>
      <c r="C297" s="8" t="s">
        <v>10</v>
      </c>
      <c r="D297" s="251" t="s">
        <v>189</v>
      </c>
      <c r="E297" s="252" t="s">
        <v>359</v>
      </c>
      <c r="F297" s="253" t="s">
        <v>360</v>
      </c>
      <c r="G297" s="2"/>
      <c r="H297" s="413">
        <f>SUM(H298)</f>
        <v>148000</v>
      </c>
      <c r="I297" s="413">
        <f t="shared" si="110"/>
        <v>100418</v>
      </c>
      <c r="J297" s="413">
        <f t="shared" si="110"/>
        <v>100418</v>
      </c>
    </row>
    <row r="298" spans="1:10" ht="49.5" customHeight="1" x14ac:dyDescent="0.25">
      <c r="A298" s="76" t="s">
        <v>379</v>
      </c>
      <c r="B298" s="2" t="s">
        <v>29</v>
      </c>
      <c r="C298" s="8" t="s">
        <v>10</v>
      </c>
      <c r="D298" s="251" t="s">
        <v>189</v>
      </c>
      <c r="E298" s="252" t="s">
        <v>10</v>
      </c>
      <c r="F298" s="253" t="s">
        <v>360</v>
      </c>
      <c r="G298" s="2"/>
      <c r="H298" s="413">
        <f>SUM(H299)</f>
        <v>148000</v>
      </c>
      <c r="I298" s="413">
        <f t="shared" si="110"/>
        <v>100418</v>
      </c>
      <c r="J298" s="413">
        <f t="shared" si="110"/>
        <v>100418</v>
      </c>
    </row>
    <row r="299" spans="1:10" ht="18" customHeight="1" x14ac:dyDescent="0.25">
      <c r="A299" s="3" t="s">
        <v>92</v>
      </c>
      <c r="B299" s="2" t="s">
        <v>29</v>
      </c>
      <c r="C299" s="8" t="s">
        <v>10</v>
      </c>
      <c r="D299" s="251" t="s">
        <v>189</v>
      </c>
      <c r="E299" s="252" t="s">
        <v>10</v>
      </c>
      <c r="F299" s="253" t="s">
        <v>380</v>
      </c>
      <c r="G299" s="2"/>
      <c r="H299" s="413">
        <f>SUM(H300)</f>
        <v>148000</v>
      </c>
      <c r="I299" s="413">
        <f t="shared" si="110"/>
        <v>100418</v>
      </c>
      <c r="J299" s="413">
        <f t="shared" si="110"/>
        <v>100418</v>
      </c>
    </row>
    <row r="300" spans="1:10" ht="30" customHeight="1" x14ac:dyDescent="0.25">
      <c r="A300" s="89" t="s">
        <v>507</v>
      </c>
      <c r="B300" s="2" t="s">
        <v>29</v>
      </c>
      <c r="C300" s="8" t="s">
        <v>10</v>
      </c>
      <c r="D300" s="251" t="s">
        <v>189</v>
      </c>
      <c r="E300" s="252" t="s">
        <v>10</v>
      </c>
      <c r="F300" s="253" t="s">
        <v>380</v>
      </c>
      <c r="G300" s="2" t="s">
        <v>16</v>
      </c>
      <c r="H300" s="414">
        <f>SUM(прил4!I354)</f>
        <v>148000</v>
      </c>
      <c r="I300" s="414">
        <f>SUM(прил4!J354)</f>
        <v>100418</v>
      </c>
      <c r="J300" s="414">
        <f>SUM(прил4!K354)</f>
        <v>100418</v>
      </c>
    </row>
    <row r="301" spans="1:10" ht="15.75" x14ac:dyDescent="0.25">
      <c r="A301" s="86" t="s">
        <v>30</v>
      </c>
      <c r="B301" s="23" t="s">
        <v>29</v>
      </c>
      <c r="C301" s="23" t="s">
        <v>12</v>
      </c>
      <c r="D301" s="212"/>
      <c r="E301" s="213"/>
      <c r="F301" s="214"/>
      <c r="G301" s="22"/>
      <c r="H301" s="419">
        <f>SUM(H302+H381+H386)</f>
        <v>430408392</v>
      </c>
      <c r="I301" s="419">
        <f>SUM(I302+I381+I386)</f>
        <v>254861906</v>
      </c>
      <c r="J301" s="419">
        <f>SUM(J302+J381+J386)</f>
        <v>243340148</v>
      </c>
    </row>
    <row r="302" spans="1:10" ht="35.25" customHeight="1" x14ac:dyDescent="0.25">
      <c r="A302" s="27" t="s">
        <v>131</v>
      </c>
      <c r="B302" s="28" t="s">
        <v>29</v>
      </c>
      <c r="C302" s="28" t="s">
        <v>12</v>
      </c>
      <c r="D302" s="215" t="s">
        <v>417</v>
      </c>
      <c r="E302" s="216" t="s">
        <v>359</v>
      </c>
      <c r="F302" s="217" t="s">
        <v>360</v>
      </c>
      <c r="G302" s="28"/>
      <c r="H302" s="412">
        <f>SUM(H303+H377)</f>
        <v>429349837</v>
      </c>
      <c r="I302" s="412">
        <f>SUM(I303+I377)</f>
        <v>253929647</v>
      </c>
      <c r="J302" s="412">
        <f>SUM(J303+J377)</f>
        <v>242407889</v>
      </c>
    </row>
    <row r="303" spans="1:10" ht="50.25" customHeight="1" x14ac:dyDescent="0.25">
      <c r="A303" s="3" t="s">
        <v>132</v>
      </c>
      <c r="B303" s="2" t="s">
        <v>29</v>
      </c>
      <c r="C303" s="2" t="s">
        <v>12</v>
      </c>
      <c r="D303" s="218" t="s">
        <v>203</v>
      </c>
      <c r="E303" s="219" t="s">
        <v>359</v>
      </c>
      <c r="F303" s="220" t="s">
        <v>360</v>
      </c>
      <c r="G303" s="2"/>
      <c r="H303" s="413">
        <f>SUM(H304+H365+H371+H368+H374)</f>
        <v>429349837</v>
      </c>
      <c r="I303" s="413">
        <f>SUM(I304+I365+I371+I368+I374)</f>
        <v>253929647</v>
      </c>
      <c r="J303" s="413">
        <f>SUM(J304+J365+J371+J368+J374)</f>
        <v>242407889</v>
      </c>
    </row>
    <row r="304" spans="1:10" ht="17.25" customHeight="1" x14ac:dyDescent="0.25">
      <c r="A304" s="3" t="s">
        <v>428</v>
      </c>
      <c r="B304" s="2" t="s">
        <v>29</v>
      </c>
      <c r="C304" s="2" t="s">
        <v>12</v>
      </c>
      <c r="D304" s="218" t="s">
        <v>203</v>
      </c>
      <c r="E304" s="219" t="s">
        <v>12</v>
      </c>
      <c r="F304" s="220" t="s">
        <v>360</v>
      </c>
      <c r="G304" s="2"/>
      <c r="H304" s="413">
        <f>SUM(H310+H313+H318+H338+H358+H343+H324+H352+H356+H360+H316+H341+H334+H320+H322+H346+H348+H305+H308+H363+H326+H336+H350+H328+H330+H332)</f>
        <v>425503312</v>
      </c>
      <c r="I304" s="413">
        <f>SUM(I310+I313+I318+I338+I358+I343+I324+I352+I356+I360+I316+I341+I334+I320+I322+I346+I348+I305+I308+I363)</f>
        <v>244219098</v>
      </c>
      <c r="J304" s="413">
        <f>SUM(J310+J313+J318+J338+J358+J343+J324+J352+J356+J360+J316+J341+J334+J320+J322+J346+J348+J305+J308+J363)</f>
        <v>240739006</v>
      </c>
    </row>
    <row r="305" spans="1:10" s="639" customFormat="1" ht="47.25" x14ac:dyDescent="0.25">
      <c r="A305" s="3" t="s">
        <v>794</v>
      </c>
      <c r="B305" s="5" t="s">
        <v>29</v>
      </c>
      <c r="C305" s="2" t="s">
        <v>12</v>
      </c>
      <c r="D305" s="218" t="s">
        <v>203</v>
      </c>
      <c r="E305" s="219" t="s">
        <v>12</v>
      </c>
      <c r="F305" s="220" t="s">
        <v>789</v>
      </c>
      <c r="G305" s="59"/>
      <c r="H305" s="413">
        <f>SUM(H306:H307)</f>
        <v>11653942</v>
      </c>
      <c r="I305" s="413">
        <f t="shared" ref="I305:J305" si="111">SUM(I306:I307)</f>
        <v>11653942</v>
      </c>
      <c r="J305" s="413">
        <f t="shared" si="111"/>
        <v>11653942</v>
      </c>
    </row>
    <row r="306" spans="1:10" s="639" customFormat="1" ht="47.25" x14ac:dyDescent="0.25">
      <c r="A306" s="101" t="s">
        <v>75</v>
      </c>
      <c r="B306" s="5" t="s">
        <v>29</v>
      </c>
      <c r="C306" s="2" t="s">
        <v>12</v>
      </c>
      <c r="D306" s="218" t="s">
        <v>203</v>
      </c>
      <c r="E306" s="219" t="s">
        <v>12</v>
      </c>
      <c r="F306" s="220" t="s">
        <v>789</v>
      </c>
      <c r="G306" s="59" t="s">
        <v>13</v>
      </c>
      <c r="H306" s="415">
        <f>SUM(прил4!I360)</f>
        <v>8352000</v>
      </c>
      <c r="I306" s="415">
        <f>SUM(прил4!J360)</f>
        <v>8352000</v>
      </c>
      <c r="J306" s="415">
        <f>SUM(прил4!K360)</f>
        <v>8352000</v>
      </c>
    </row>
    <row r="307" spans="1:10" s="639" customFormat="1" ht="15.75" x14ac:dyDescent="0.25">
      <c r="A307" s="61" t="s">
        <v>40</v>
      </c>
      <c r="B307" s="5" t="s">
        <v>29</v>
      </c>
      <c r="C307" s="2" t="s">
        <v>12</v>
      </c>
      <c r="D307" s="218" t="s">
        <v>203</v>
      </c>
      <c r="E307" s="219" t="s">
        <v>12</v>
      </c>
      <c r="F307" s="220" t="s">
        <v>789</v>
      </c>
      <c r="G307" s="59" t="s">
        <v>39</v>
      </c>
      <c r="H307" s="415">
        <f>SUM(прил4!I361)</f>
        <v>3301942</v>
      </c>
      <c r="I307" s="415">
        <f>SUM(прил4!J361)</f>
        <v>3301942</v>
      </c>
      <c r="J307" s="415">
        <f>SUM(прил4!K361)</f>
        <v>3301942</v>
      </c>
    </row>
    <row r="308" spans="1:10" s="639" customFormat="1" ht="78.75" x14ac:dyDescent="0.25">
      <c r="A308" s="3" t="s">
        <v>795</v>
      </c>
      <c r="B308" s="5" t="s">
        <v>29</v>
      </c>
      <c r="C308" s="2" t="s">
        <v>12</v>
      </c>
      <c r="D308" s="218" t="s">
        <v>203</v>
      </c>
      <c r="E308" s="219" t="s">
        <v>12</v>
      </c>
      <c r="F308" s="220" t="s">
        <v>790</v>
      </c>
      <c r="G308" s="59"/>
      <c r="H308" s="413">
        <f>SUM(H309)</f>
        <v>209822</v>
      </c>
      <c r="I308" s="413">
        <f t="shared" ref="I308:J308" si="112">SUM(I309)</f>
        <v>209822</v>
      </c>
      <c r="J308" s="413">
        <f t="shared" si="112"/>
        <v>209822</v>
      </c>
    </row>
    <row r="309" spans="1:10" s="639" customFormat="1" ht="31.5" x14ac:dyDescent="0.25">
      <c r="A309" s="578" t="s">
        <v>507</v>
      </c>
      <c r="B309" s="5" t="s">
        <v>29</v>
      </c>
      <c r="C309" s="2" t="s">
        <v>12</v>
      </c>
      <c r="D309" s="218" t="s">
        <v>203</v>
      </c>
      <c r="E309" s="219" t="s">
        <v>12</v>
      </c>
      <c r="F309" s="220" t="s">
        <v>790</v>
      </c>
      <c r="G309" s="59" t="s">
        <v>16</v>
      </c>
      <c r="H309" s="415">
        <f>SUM(прил4!I363)</f>
        <v>209822</v>
      </c>
      <c r="I309" s="415">
        <f>SUM(прил4!J363)</f>
        <v>209822</v>
      </c>
      <c r="J309" s="415">
        <f>SUM(прил4!K363)</f>
        <v>209822</v>
      </c>
    </row>
    <row r="310" spans="1:10" ht="82.5" customHeight="1" x14ac:dyDescent="0.25">
      <c r="A310" s="563" t="s">
        <v>134</v>
      </c>
      <c r="B310" s="2" t="s">
        <v>29</v>
      </c>
      <c r="C310" s="2" t="s">
        <v>12</v>
      </c>
      <c r="D310" s="218" t="s">
        <v>203</v>
      </c>
      <c r="E310" s="219" t="s">
        <v>12</v>
      </c>
      <c r="F310" s="220" t="s">
        <v>421</v>
      </c>
      <c r="G310" s="2"/>
      <c r="H310" s="413">
        <f>SUM(H311:H312)</f>
        <v>180842891</v>
      </c>
      <c r="I310" s="413">
        <f t="shared" ref="I310:J310" si="113">SUM(I311:I312)</f>
        <v>191726122</v>
      </c>
      <c r="J310" s="413">
        <f t="shared" si="113"/>
        <v>191726122</v>
      </c>
    </row>
    <row r="311" spans="1:10" ht="48" customHeight="1" x14ac:dyDescent="0.25">
      <c r="A311" s="84" t="s">
        <v>75</v>
      </c>
      <c r="B311" s="2" t="s">
        <v>29</v>
      </c>
      <c r="C311" s="2" t="s">
        <v>12</v>
      </c>
      <c r="D311" s="218" t="s">
        <v>203</v>
      </c>
      <c r="E311" s="219" t="s">
        <v>12</v>
      </c>
      <c r="F311" s="220" t="s">
        <v>421</v>
      </c>
      <c r="G311" s="2" t="s">
        <v>13</v>
      </c>
      <c r="H311" s="415">
        <f>SUM(прил4!I365)</f>
        <v>176023383</v>
      </c>
      <c r="I311" s="415">
        <f>SUM(прил4!J365)</f>
        <v>186906614</v>
      </c>
      <c r="J311" s="415">
        <f>SUM(прил4!K365)</f>
        <v>186906614</v>
      </c>
    </row>
    <row r="312" spans="1:10" ht="32.25" customHeight="1" x14ac:dyDescent="0.25">
      <c r="A312" s="564" t="s">
        <v>507</v>
      </c>
      <c r="B312" s="2" t="s">
        <v>29</v>
      </c>
      <c r="C312" s="2" t="s">
        <v>12</v>
      </c>
      <c r="D312" s="218" t="s">
        <v>203</v>
      </c>
      <c r="E312" s="219" t="s">
        <v>12</v>
      </c>
      <c r="F312" s="220" t="s">
        <v>421</v>
      </c>
      <c r="G312" s="2" t="s">
        <v>16</v>
      </c>
      <c r="H312" s="415">
        <f>SUM(прил4!I366)</f>
        <v>4819508</v>
      </c>
      <c r="I312" s="415">
        <f>SUM(прил4!J366)</f>
        <v>4819508</v>
      </c>
      <c r="J312" s="415">
        <f>SUM(прил4!K366)</f>
        <v>4819508</v>
      </c>
    </row>
    <row r="313" spans="1:10" ht="34.5" customHeight="1" x14ac:dyDescent="0.25">
      <c r="A313" s="565" t="s">
        <v>514</v>
      </c>
      <c r="B313" s="2" t="s">
        <v>29</v>
      </c>
      <c r="C313" s="2" t="s">
        <v>12</v>
      </c>
      <c r="D313" s="218" t="s">
        <v>203</v>
      </c>
      <c r="E313" s="219" t="s">
        <v>12</v>
      </c>
      <c r="F313" s="220" t="s">
        <v>513</v>
      </c>
      <c r="G313" s="2"/>
      <c r="H313" s="413">
        <f>SUM(H314:H315)</f>
        <v>97515</v>
      </c>
      <c r="I313" s="413">
        <f t="shared" ref="I313:J313" si="114">SUM(I314:I315)</f>
        <v>97515</v>
      </c>
      <c r="J313" s="413">
        <f t="shared" si="114"/>
        <v>97515</v>
      </c>
    </row>
    <row r="314" spans="1:10" ht="50.25" customHeight="1" x14ac:dyDescent="0.25">
      <c r="A314" s="84" t="s">
        <v>75</v>
      </c>
      <c r="B314" s="2" t="s">
        <v>29</v>
      </c>
      <c r="C314" s="2" t="s">
        <v>12</v>
      </c>
      <c r="D314" s="218" t="s">
        <v>203</v>
      </c>
      <c r="E314" s="219" t="s">
        <v>12</v>
      </c>
      <c r="F314" s="220" t="s">
        <v>513</v>
      </c>
      <c r="G314" s="2" t="s">
        <v>13</v>
      </c>
      <c r="H314" s="415">
        <f>SUM(прил4!I368)</f>
        <v>75762</v>
      </c>
      <c r="I314" s="415">
        <f>SUM(прил4!J368)</f>
        <v>75762</v>
      </c>
      <c r="J314" s="415">
        <f>SUM(прил4!K368)</f>
        <v>75762</v>
      </c>
    </row>
    <row r="315" spans="1:10" ht="19.5" customHeight="1" x14ac:dyDescent="0.25">
      <c r="A315" s="3" t="s">
        <v>40</v>
      </c>
      <c r="B315" s="2" t="s">
        <v>29</v>
      </c>
      <c r="C315" s="2" t="s">
        <v>12</v>
      </c>
      <c r="D315" s="218" t="s">
        <v>203</v>
      </c>
      <c r="E315" s="219" t="s">
        <v>12</v>
      </c>
      <c r="F315" s="220" t="s">
        <v>513</v>
      </c>
      <c r="G315" s="2" t="s">
        <v>39</v>
      </c>
      <c r="H315" s="415">
        <f>SUM(прил4!I369)</f>
        <v>21753</v>
      </c>
      <c r="I315" s="415">
        <f>SUM(прил4!J369)</f>
        <v>21753</v>
      </c>
      <c r="J315" s="415">
        <f>SUM(прил4!K369)</f>
        <v>21753</v>
      </c>
    </row>
    <row r="316" spans="1:10" ht="48" customHeight="1" x14ac:dyDescent="0.25">
      <c r="A316" s="563" t="s">
        <v>615</v>
      </c>
      <c r="B316" s="2" t="s">
        <v>29</v>
      </c>
      <c r="C316" s="2" t="s">
        <v>12</v>
      </c>
      <c r="D316" s="218" t="s">
        <v>203</v>
      </c>
      <c r="E316" s="219" t="s">
        <v>12</v>
      </c>
      <c r="F316" s="220" t="s">
        <v>614</v>
      </c>
      <c r="G316" s="2"/>
      <c r="H316" s="413">
        <f>SUM(H317)</f>
        <v>402981</v>
      </c>
      <c r="I316" s="413">
        <f t="shared" ref="I316:J316" si="115">SUM(I317)</f>
        <v>402981</v>
      </c>
      <c r="J316" s="413">
        <f t="shared" si="115"/>
        <v>402981</v>
      </c>
    </row>
    <row r="317" spans="1:10" ht="33.75" customHeight="1" x14ac:dyDescent="0.25">
      <c r="A317" s="564" t="s">
        <v>507</v>
      </c>
      <c r="B317" s="2" t="s">
        <v>29</v>
      </c>
      <c r="C317" s="2" t="s">
        <v>12</v>
      </c>
      <c r="D317" s="218" t="s">
        <v>203</v>
      </c>
      <c r="E317" s="219" t="s">
        <v>12</v>
      </c>
      <c r="F317" s="220" t="s">
        <v>614</v>
      </c>
      <c r="G317" s="2" t="s">
        <v>16</v>
      </c>
      <c r="H317" s="415">
        <f>SUM(прил4!I371)</f>
        <v>402981</v>
      </c>
      <c r="I317" s="415">
        <f>SUM(прил4!J371)</f>
        <v>402981</v>
      </c>
      <c r="J317" s="415">
        <f>SUM(прил4!K371)</f>
        <v>402981</v>
      </c>
    </row>
    <row r="318" spans="1:10" ht="63.75" customHeight="1" x14ac:dyDescent="0.25">
      <c r="A318" s="565" t="s">
        <v>586</v>
      </c>
      <c r="B318" s="2" t="s">
        <v>29</v>
      </c>
      <c r="C318" s="2" t="s">
        <v>12</v>
      </c>
      <c r="D318" s="218" t="s">
        <v>203</v>
      </c>
      <c r="E318" s="219" t="s">
        <v>12</v>
      </c>
      <c r="F318" s="220" t="s">
        <v>512</v>
      </c>
      <c r="G318" s="2"/>
      <c r="H318" s="413">
        <f>SUM(H319)</f>
        <v>402235</v>
      </c>
      <c r="I318" s="413">
        <f t="shared" ref="I318:J318" si="116">SUM(I319)</f>
        <v>402235</v>
      </c>
      <c r="J318" s="413">
        <f t="shared" si="116"/>
        <v>402235</v>
      </c>
    </row>
    <row r="319" spans="1:10" ht="33" customHeight="1" x14ac:dyDescent="0.25">
      <c r="A319" s="564" t="s">
        <v>507</v>
      </c>
      <c r="B319" s="2" t="s">
        <v>29</v>
      </c>
      <c r="C319" s="2" t="s">
        <v>12</v>
      </c>
      <c r="D319" s="218" t="s">
        <v>203</v>
      </c>
      <c r="E319" s="219" t="s">
        <v>12</v>
      </c>
      <c r="F319" s="220" t="s">
        <v>512</v>
      </c>
      <c r="G319" s="2" t="s">
        <v>16</v>
      </c>
      <c r="H319" s="415">
        <f>SUM(прил4!I373)</f>
        <v>402235</v>
      </c>
      <c r="I319" s="415">
        <f>SUM(прил4!J373)</f>
        <v>402235</v>
      </c>
      <c r="J319" s="415">
        <f>SUM(прил4!K373)</f>
        <v>402235</v>
      </c>
    </row>
    <row r="320" spans="1:10" s="534" customFormat="1" ht="50.25" customHeight="1" x14ac:dyDescent="0.25">
      <c r="A320" s="660" t="s">
        <v>849</v>
      </c>
      <c r="B320" s="2" t="s">
        <v>29</v>
      </c>
      <c r="C320" s="2" t="s">
        <v>12</v>
      </c>
      <c r="D320" s="218" t="s">
        <v>203</v>
      </c>
      <c r="E320" s="219" t="s">
        <v>12</v>
      </c>
      <c r="F320" s="220" t="s">
        <v>705</v>
      </c>
      <c r="G320" s="2"/>
      <c r="H320" s="413">
        <f>SUM(H321)</f>
        <v>2315286</v>
      </c>
      <c r="I320" s="413">
        <f t="shared" ref="I320:J320" si="117">SUM(I321)</f>
        <v>0</v>
      </c>
      <c r="J320" s="413">
        <f t="shared" si="117"/>
        <v>0</v>
      </c>
    </row>
    <row r="321" spans="1:10" s="534" customFormat="1" ht="31.5" x14ac:dyDescent="0.25">
      <c r="A321" s="582" t="s">
        <v>507</v>
      </c>
      <c r="B321" s="2" t="s">
        <v>29</v>
      </c>
      <c r="C321" s="2" t="s">
        <v>12</v>
      </c>
      <c r="D321" s="218" t="s">
        <v>203</v>
      </c>
      <c r="E321" s="219" t="s">
        <v>12</v>
      </c>
      <c r="F321" s="220" t="s">
        <v>705</v>
      </c>
      <c r="G321" s="2" t="s">
        <v>16</v>
      </c>
      <c r="H321" s="415">
        <f>SUM(прил4!I375)</f>
        <v>2315286</v>
      </c>
      <c r="I321" s="415">
        <f>SUM(прил4!J375)</f>
        <v>0</v>
      </c>
      <c r="J321" s="415">
        <f>SUM(прил4!K375)</f>
        <v>0</v>
      </c>
    </row>
    <row r="322" spans="1:10" s="536" customFormat="1" ht="47.25" x14ac:dyDescent="0.25">
      <c r="A322" s="660" t="s">
        <v>850</v>
      </c>
      <c r="B322" s="2" t="s">
        <v>29</v>
      </c>
      <c r="C322" s="2" t="s">
        <v>12</v>
      </c>
      <c r="D322" s="218" t="s">
        <v>203</v>
      </c>
      <c r="E322" s="219" t="s">
        <v>12</v>
      </c>
      <c r="F322" s="220" t="s">
        <v>706</v>
      </c>
      <c r="G322" s="2"/>
      <c r="H322" s="413">
        <f>SUM(H323)</f>
        <v>1994460</v>
      </c>
      <c r="I322" s="413">
        <f t="shared" ref="I322:J322" si="118">SUM(I323)</f>
        <v>0</v>
      </c>
      <c r="J322" s="413">
        <f t="shared" si="118"/>
        <v>0</v>
      </c>
    </row>
    <row r="323" spans="1:10" s="536" customFormat="1" ht="31.5" x14ac:dyDescent="0.25">
      <c r="A323" s="577" t="s">
        <v>507</v>
      </c>
      <c r="B323" s="2" t="s">
        <v>29</v>
      </c>
      <c r="C323" s="2" t="s">
        <v>12</v>
      </c>
      <c r="D323" s="218" t="s">
        <v>203</v>
      </c>
      <c r="E323" s="219" t="s">
        <v>12</v>
      </c>
      <c r="F323" s="220" t="s">
        <v>706</v>
      </c>
      <c r="G323" s="2" t="s">
        <v>16</v>
      </c>
      <c r="H323" s="415">
        <f>SUM(прил4!I377)</f>
        <v>1994460</v>
      </c>
      <c r="I323" s="415">
        <f>SUM(прил4!J377)</f>
        <v>0</v>
      </c>
      <c r="J323" s="415">
        <f>SUM(прил4!K377)</f>
        <v>0</v>
      </c>
    </row>
    <row r="324" spans="1:10" ht="47.25" customHeight="1" x14ac:dyDescent="0.25">
      <c r="A324" s="567" t="s">
        <v>672</v>
      </c>
      <c r="B324" s="5" t="s">
        <v>29</v>
      </c>
      <c r="C324" s="5" t="s">
        <v>12</v>
      </c>
      <c r="D324" s="218" t="s">
        <v>203</v>
      </c>
      <c r="E324" s="219" t="s">
        <v>12</v>
      </c>
      <c r="F324" s="220" t="s">
        <v>671</v>
      </c>
      <c r="G324" s="2"/>
      <c r="H324" s="413">
        <f>SUM(H325)</f>
        <v>4670134</v>
      </c>
      <c r="I324" s="413">
        <f t="shared" ref="I324:J324" si="119">SUM(I325)</f>
        <v>4665347</v>
      </c>
      <c r="J324" s="413">
        <f t="shared" si="119"/>
        <v>4376382</v>
      </c>
    </row>
    <row r="325" spans="1:10" ht="32.25" customHeight="1" x14ac:dyDescent="0.25">
      <c r="A325" s="564" t="s">
        <v>507</v>
      </c>
      <c r="B325" s="5" t="s">
        <v>29</v>
      </c>
      <c r="C325" s="5" t="s">
        <v>12</v>
      </c>
      <c r="D325" s="218" t="s">
        <v>203</v>
      </c>
      <c r="E325" s="219" t="s">
        <v>12</v>
      </c>
      <c r="F325" s="220" t="s">
        <v>671</v>
      </c>
      <c r="G325" s="2" t="s">
        <v>16</v>
      </c>
      <c r="H325" s="415">
        <f>SUM(прил4!I379)</f>
        <v>4670134</v>
      </c>
      <c r="I325" s="415">
        <f>SUM(прил4!J379)</f>
        <v>4665347</v>
      </c>
      <c r="J325" s="415">
        <f>SUM(прил4!K379)</f>
        <v>4376382</v>
      </c>
    </row>
    <row r="326" spans="1:10" s="658" customFormat="1" ht="47.25" x14ac:dyDescent="0.25">
      <c r="A326" s="565" t="s">
        <v>896</v>
      </c>
      <c r="B326" s="5" t="s">
        <v>29</v>
      </c>
      <c r="C326" s="5" t="s">
        <v>12</v>
      </c>
      <c r="D326" s="218" t="s">
        <v>203</v>
      </c>
      <c r="E326" s="219" t="s">
        <v>12</v>
      </c>
      <c r="F326" s="220" t="s">
        <v>892</v>
      </c>
      <c r="G326" s="2"/>
      <c r="H326" s="413">
        <f>SUM(H327)</f>
        <v>37839805</v>
      </c>
      <c r="I326" s="413">
        <f>SUM(I327)</f>
        <v>0</v>
      </c>
      <c r="J326" s="413">
        <f>SUM(J327)</f>
        <v>0</v>
      </c>
    </row>
    <row r="327" spans="1:10" s="658" customFormat="1" ht="31.5" x14ac:dyDescent="0.25">
      <c r="A327" s="564" t="s">
        <v>507</v>
      </c>
      <c r="B327" s="5" t="s">
        <v>29</v>
      </c>
      <c r="C327" s="5" t="s">
        <v>12</v>
      </c>
      <c r="D327" s="218" t="s">
        <v>203</v>
      </c>
      <c r="E327" s="219" t="s">
        <v>12</v>
      </c>
      <c r="F327" s="220" t="s">
        <v>892</v>
      </c>
      <c r="G327" s="2" t="s">
        <v>16</v>
      </c>
      <c r="H327" s="415">
        <f>SUM(прил4!I381)</f>
        <v>37839805</v>
      </c>
      <c r="I327" s="415">
        <f>SUM(прил4!J381)</f>
        <v>0</v>
      </c>
      <c r="J327" s="415">
        <f>SUM(прил4!K381)</f>
        <v>0</v>
      </c>
    </row>
    <row r="328" spans="1:10" s="678" customFormat="1" ht="47.25" x14ac:dyDescent="0.25">
      <c r="A328" s="565" t="s">
        <v>897</v>
      </c>
      <c r="B328" s="5" t="s">
        <v>29</v>
      </c>
      <c r="C328" s="5" t="s">
        <v>12</v>
      </c>
      <c r="D328" s="218" t="s">
        <v>203</v>
      </c>
      <c r="E328" s="219" t="s">
        <v>12</v>
      </c>
      <c r="F328" s="220" t="s">
        <v>893</v>
      </c>
      <c r="G328" s="2"/>
      <c r="H328" s="413">
        <f>SUM(H329)</f>
        <v>23111694</v>
      </c>
      <c r="I328" s="413">
        <f>SUM(I329)</f>
        <v>0</v>
      </c>
      <c r="J328" s="413">
        <f>SUM(J329)</f>
        <v>0</v>
      </c>
    </row>
    <row r="329" spans="1:10" s="678" customFormat="1" ht="31.5" x14ac:dyDescent="0.25">
      <c r="A329" s="564" t="s">
        <v>507</v>
      </c>
      <c r="B329" s="5" t="s">
        <v>29</v>
      </c>
      <c r="C329" s="5" t="s">
        <v>12</v>
      </c>
      <c r="D329" s="218" t="s">
        <v>203</v>
      </c>
      <c r="E329" s="219" t="s">
        <v>12</v>
      </c>
      <c r="F329" s="220" t="s">
        <v>893</v>
      </c>
      <c r="G329" s="2" t="s">
        <v>16</v>
      </c>
      <c r="H329" s="415">
        <f>SUM(прил4!I383)</f>
        <v>23111694</v>
      </c>
      <c r="I329" s="415">
        <f>SUM(прил4!J383)</f>
        <v>0</v>
      </c>
      <c r="J329" s="415">
        <f>SUM(прил4!K383)</f>
        <v>0</v>
      </c>
    </row>
    <row r="330" spans="1:10" s="678" customFormat="1" ht="63" x14ac:dyDescent="0.25">
      <c r="A330" s="565" t="s">
        <v>898</v>
      </c>
      <c r="B330" s="5" t="s">
        <v>29</v>
      </c>
      <c r="C330" s="5" t="s">
        <v>12</v>
      </c>
      <c r="D330" s="218" t="s">
        <v>203</v>
      </c>
      <c r="E330" s="219" t="s">
        <v>12</v>
      </c>
      <c r="F330" s="220" t="s">
        <v>894</v>
      </c>
      <c r="G330" s="2"/>
      <c r="H330" s="413">
        <f>SUM(H331)</f>
        <v>26374229</v>
      </c>
      <c r="I330" s="413">
        <f>SUM(I331)</f>
        <v>0</v>
      </c>
      <c r="J330" s="413">
        <f>SUM(J331)</f>
        <v>0</v>
      </c>
    </row>
    <row r="331" spans="1:10" s="678" customFormat="1" ht="31.5" x14ac:dyDescent="0.25">
      <c r="A331" s="564" t="s">
        <v>507</v>
      </c>
      <c r="B331" s="5" t="s">
        <v>29</v>
      </c>
      <c r="C331" s="5" t="s">
        <v>12</v>
      </c>
      <c r="D331" s="218" t="s">
        <v>203</v>
      </c>
      <c r="E331" s="219" t="s">
        <v>12</v>
      </c>
      <c r="F331" s="220" t="s">
        <v>894</v>
      </c>
      <c r="G331" s="2" t="s">
        <v>16</v>
      </c>
      <c r="H331" s="415">
        <f>SUM(прил4!I385)</f>
        <v>26374229</v>
      </c>
      <c r="I331" s="415">
        <f>SUM(прил4!J385)</f>
        <v>0</v>
      </c>
      <c r="J331" s="415">
        <f>SUM(прил4!K385)</f>
        <v>0</v>
      </c>
    </row>
    <row r="332" spans="1:10" s="678" customFormat="1" ht="63" x14ac:dyDescent="0.25">
      <c r="A332" s="565" t="s">
        <v>899</v>
      </c>
      <c r="B332" s="5" t="s">
        <v>29</v>
      </c>
      <c r="C332" s="5" t="s">
        <v>12</v>
      </c>
      <c r="D332" s="218" t="s">
        <v>203</v>
      </c>
      <c r="E332" s="219" t="s">
        <v>12</v>
      </c>
      <c r="F332" s="220" t="s">
        <v>895</v>
      </c>
      <c r="G332" s="2"/>
      <c r="H332" s="413">
        <f>SUM(H333)</f>
        <v>84834603</v>
      </c>
      <c r="I332" s="413">
        <f>SUM(I333)</f>
        <v>0</v>
      </c>
      <c r="J332" s="413">
        <f>SUM(J333)</f>
        <v>0</v>
      </c>
    </row>
    <row r="333" spans="1:10" s="678" customFormat="1" ht="32.25" customHeight="1" x14ac:dyDescent="0.25">
      <c r="A333" s="564" t="s">
        <v>507</v>
      </c>
      <c r="B333" s="5" t="s">
        <v>29</v>
      </c>
      <c r="C333" s="5" t="s">
        <v>12</v>
      </c>
      <c r="D333" s="218" t="s">
        <v>203</v>
      </c>
      <c r="E333" s="219" t="s">
        <v>12</v>
      </c>
      <c r="F333" s="220" t="s">
        <v>895</v>
      </c>
      <c r="G333" s="2" t="s">
        <v>16</v>
      </c>
      <c r="H333" s="415">
        <f>SUM(прил4!I387)</f>
        <v>84834603</v>
      </c>
      <c r="I333" s="415">
        <f>SUM(прил4!J387)</f>
        <v>0</v>
      </c>
      <c r="J333" s="415">
        <f>SUM(прил4!K387)</f>
        <v>0</v>
      </c>
    </row>
    <row r="334" spans="1:10" s="530" customFormat="1" ht="79.5" customHeight="1" x14ac:dyDescent="0.25">
      <c r="A334" s="566" t="s">
        <v>935</v>
      </c>
      <c r="B334" s="2" t="s">
        <v>29</v>
      </c>
      <c r="C334" s="2" t="s">
        <v>12</v>
      </c>
      <c r="D334" s="218" t="s">
        <v>203</v>
      </c>
      <c r="E334" s="219" t="s">
        <v>12</v>
      </c>
      <c r="F334" s="220" t="s">
        <v>934</v>
      </c>
      <c r="G334" s="2"/>
      <c r="H334" s="413">
        <f>SUM(H335)</f>
        <v>11952360</v>
      </c>
      <c r="I334" s="413">
        <f t="shared" ref="I334:J334" si="120">SUM(I335)</f>
        <v>11952360</v>
      </c>
      <c r="J334" s="413">
        <f t="shared" si="120"/>
        <v>11952360</v>
      </c>
    </row>
    <row r="335" spans="1:10" s="530" customFormat="1" ht="49.5" customHeight="1" x14ac:dyDescent="0.25">
      <c r="A335" s="84" t="s">
        <v>75</v>
      </c>
      <c r="B335" s="2" t="s">
        <v>29</v>
      </c>
      <c r="C335" s="2" t="s">
        <v>12</v>
      </c>
      <c r="D335" s="218" t="s">
        <v>203</v>
      </c>
      <c r="E335" s="219" t="s">
        <v>12</v>
      </c>
      <c r="F335" s="220" t="s">
        <v>934</v>
      </c>
      <c r="G335" s="2" t="s">
        <v>13</v>
      </c>
      <c r="H335" s="415">
        <f>SUM(прил4!I389)</f>
        <v>11952360</v>
      </c>
      <c r="I335" s="415">
        <f>SUM(прил4!J389)</f>
        <v>11952360</v>
      </c>
      <c r="J335" s="415">
        <f>SUM(прил4!K389)</f>
        <v>11952360</v>
      </c>
    </row>
    <row r="336" spans="1:10" s="658" customFormat="1" ht="32.25" customHeight="1" x14ac:dyDescent="0.25">
      <c r="A336" s="565" t="s">
        <v>862</v>
      </c>
      <c r="B336" s="5" t="s">
        <v>29</v>
      </c>
      <c r="C336" s="5" t="s">
        <v>12</v>
      </c>
      <c r="D336" s="218" t="s">
        <v>203</v>
      </c>
      <c r="E336" s="219" t="s">
        <v>12</v>
      </c>
      <c r="F336" s="220" t="s">
        <v>863</v>
      </c>
      <c r="G336" s="2"/>
      <c r="H336" s="413">
        <f>SUM(H337)</f>
        <v>7012567</v>
      </c>
      <c r="I336" s="413">
        <f>SUM(I337)</f>
        <v>0</v>
      </c>
      <c r="J336" s="413">
        <f>SUM(J337)</f>
        <v>0</v>
      </c>
    </row>
    <row r="337" spans="1:10" s="658" customFormat="1" ht="32.25" customHeight="1" x14ac:dyDescent="0.25">
      <c r="A337" s="564" t="s">
        <v>507</v>
      </c>
      <c r="B337" s="5" t="s">
        <v>29</v>
      </c>
      <c r="C337" s="5" t="s">
        <v>12</v>
      </c>
      <c r="D337" s="218" t="s">
        <v>203</v>
      </c>
      <c r="E337" s="219" t="s">
        <v>12</v>
      </c>
      <c r="F337" s="220" t="s">
        <v>863</v>
      </c>
      <c r="G337" s="2" t="s">
        <v>16</v>
      </c>
      <c r="H337" s="415">
        <f>SUM(прил4!I391)</f>
        <v>7012567</v>
      </c>
      <c r="I337" s="415">
        <f>SUM(прил4!J391)</f>
        <v>0</v>
      </c>
      <c r="J337" s="415">
        <f>SUM(прил4!K391)</f>
        <v>0</v>
      </c>
    </row>
    <row r="338" spans="1:10" ht="32.25" customHeight="1" x14ac:dyDescent="0.25">
      <c r="A338" s="568" t="s">
        <v>422</v>
      </c>
      <c r="B338" s="2" t="s">
        <v>29</v>
      </c>
      <c r="C338" s="2" t="s">
        <v>12</v>
      </c>
      <c r="D338" s="218" t="s">
        <v>203</v>
      </c>
      <c r="E338" s="219" t="s">
        <v>12</v>
      </c>
      <c r="F338" s="220" t="s">
        <v>423</v>
      </c>
      <c r="G338" s="2"/>
      <c r="H338" s="413">
        <f>SUM(H339:H340)</f>
        <v>972829</v>
      </c>
      <c r="I338" s="413">
        <f t="shared" ref="I338:J338" si="121">SUM(I339:I340)</f>
        <v>972829</v>
      </c>
      <c r="J338" s="413">
        <f t="shared" si="121"/>
        <v>972829</v>
      </c>
    </row>
    <row r="339" spans="1:10" ht="49.5" customHeight="1" x14ac:dyDescent="0.25">
      <c r="A339" s="84" t="s">
        <v>75</v>
      </c>
      <c r="B339" s="2" t="s">
        <v>29</v>
      </c>
      <c r="C339" s="2" t="s">
        <v>12</v>
      </c>
      <c r="D339" s="218" t="s">
        <v>203</v>
      </c>
      <c r="E339" s="219" t="s">
        <v>12</v>
      </c>
      <c r="F339" s="220" t="s">
        <v>423</v>
      </c>
      <c r="G339" s="2" t="s">
        <v>13</v>
      </c>
      <c r="H339" s="415">
        <f>SUM(прил4!I393)</f>
        <v>755299</v>
      </c>
      <c r="I339" s="415">
        <f>SUM(прил4!J393)</f>
        <v>755299</v>
      </c>
      <c r="J339" s="415">
        <f>SUM(прил4!K393)</f>
        <v>755299</v>
      </c>
    </row>
    <row r="340" spans="1:10" ht="16.5" customHeight="1" x14ac:dyDescent="0.25">
      <c r="A340" s="3" t="s">
        <v>40</v>
      </c>
      <c r="B340" s="2" t="s">
        <v>29</v>
      </c>
      <c r="C340" s="2" t="s">
        <v>12</v>
      </c>
      <c r="D340" s="218" t="s">
        <v>203</v>
      </c>
      <c r="E340" s="219" t="s">
        <v>12</v>
      </c>
      <c r="F340" s="220" t="s">
        <v>423</v>
      </c>
      <c r="G340" s="266" t="s">
        <v>39</v>
      </c>
      <c r="H340" s="415">
        <f>SUM(прил4!I394)</f>
        <v>217530</v>
      </c>
      <c r="I340" s="415">
        <f>SUM(прил4!J394)</f>
        <v>217530</v>
      </c>
      <c r="J340" s="415">
        <f>SUM(прил4!K394)</f>
        <v>217530</v>
      </c>
    </row>
    <row r="341" spans="1:10" ht="49.5" customHeight="1" x14ac:dyDescent="0.25">
      <c r="A341" s="563" t="s">
        <v>617</v>
      </c>
      <c r="B341" s="2" t="s">
        <v>29</v>
      </c>
      <c r="C341" s="2" t="s">
        <v>12</v>
      </c>
      <c r="D341" s="218" t="s">
        <v>203</v>
      </c>
      <c r="E341" s="219" t="s">
        <v>12</v>
      </c>
      <c r="F341" s="220" t="s">
        <v>616</v>
      </c>
      <c r="G341" s="266"/>
      <c r="H341" s="413">
        <f>SUM(H342)</f>
        <v>903000</v>
      </c>
      <c r="I341" s="413">
        <f t="shared" ref="I341:J341" si="122">SUM(I342)</f>
        <v>903000</v>
      </c>
      <c r="J341" s="413">
        <f t="shared" si="122"/>
        <v>903000</v>
      </c>
    </row>
    <row r="342" spans="1:10" ht="33.75" customHeight="1" x14ac:dyDescent="0.25">
      <c r="A342" s="569" t="s">
        <v>507</v>
      </c>
      <c r="B342" s="2" t="s">
        <v>29</v>
      </c>
      <c r="C342" s="2" t="s">
        <v>12</v>
      </c>
      <c r="D342" s="218" t="s">
        <v>203</v>
      </c>
      <c r="E342" s="219" t="s">
        <v>12</v>
      </c>
      <c r="F342" s="220" t="s">
        <v>616</v>
      </c>
      <c r="G342" s="266" t="s">
        <v>16</v>
      </c>
      <c r="H342" s="415">
        <f>SUM(прил4!I396)</f>
        <v>903000</v>
      </c>
      <c r="I342" s="415">
        <f>SUM(прил4!J396)</f>
        <v>903000</v>
      </c>
      <c r="J342" s="415">
        <f>SUM(прил4!K396)</f>
        <v>903000</v>
      </c>
    </row>
    <row r="343" spans="1:10" ht="48.75" customHeight="1" x14ac:dyDescent="0.25">
      <c r="A343" s="568" t="s">
        <v>578</v>
      </c>
      <c r="B343" s="44" t="s">
        <v>29</v>
      </c>
      <c r="C343" s="44" t="s">
        <v>12</v>
      </c>
      <c r="D343" s="254" t="s">
        <v>203</v>
      </c>
      <c r="E343" s="255" t="s">
        <v>12</v>
      </c>
      <c r="F343" s="256" t="s">
        <v>424</v>
      </c>
      <c r="G343" s="44"/>
      <c r="H343" s="413">
        <f>SUM(H344+H345)</f>
        <v>3736705</v>
      </c>
      <c r="I343" s="413">
        <f t="shared" ref="I343:J343" si="123">SUM(I344+I345)</f>
        <v>3736705</v>
      </c>
      <c r="J343" s="413">
        <f t="shared" si="123"/>
        <v>3736705</v>
      </c>
    </row>
    <row r="344" spans="1:10" ht="30.75" customHeight="1" x14ac:dyDescent="0.25">
      <c r="A344" s="569" t="s">
        <v>507</v>
      </c>
      <c r="B344" s="59" t="s">
        <v>29</v>
      </c>
      <c r="C344" s="44" t="s">
        <v>12</v>
      </c>
      <c r="D344" s="254" t="s">
        <v>203</v>
      </c>
      <c r="E344" s="255" t="s">
        <v>12</v>
      </c>
      <c r="F344" s="256" t="s">
        <v>424</v>
      </c>
      <c r="G344" s="44" t="s">
        <v>16</v>
      </c>
      <c r="H344" s="415">
        <f>SUM(прил4!I398)</f>
        <v>3736705</v>
      </c>
      <c r="I344" s="415">
        <f>SUM(прил4!J398)</f>
        <v>3736705</v>
      </c>
      <c r="J344" s="415">
        <f>SUM(прил4!K398)</f>
        <v>3736705</v>
      </c>
    </row>
    <row r="345" spans="1:10" s="526" customFormat="1" ht="19.5" hidden="1" customHeight="1" x14ac:dyDescent="0.25">
      <c r="A345" s="3" t="s">
        <v>40</v>
      </c>
      <c r="B345" s="44" t="s">
        <v>29</v>
      </c>
      <c r="C345" s="44" t="s">
        <v>12</v>
      </c>
      <c r="D345" s="254" t="s">
        <v>203</v>
      </c>
      <c r="E345" s="255" t="s">
        <v>12</v>
      </c>
      <c r="F345" s="256" t="s">
        <v>424</v>
      </c>
      <c r="G345" s="44" t="s">
        <v>39</v>
      </c>
      <c r="H345" s="415">
        <f>SUM(прил4!I399)</f>
        <v>0</v>
      </c>
      <c r="I345" s="415">
        <f>SUM(прил4!J399)</f>
        <v>0</v>
      </c>
      <c r="J345" s="415">
        <f>SUM(прил4!K399)</f>
        <v>0</v>
      </c>
    </row>
    <row r="346" spans="1:10" s="536" customFormat="1" ht="48.75" customHeight="1" x14ac:dyDescent="0.25">
      <c r="A346" s="660" t="s">
        <v>851</v>
      </c>
      <c r="B346" s="44" t="s">
        <v>29</v>
      </c>
      <c r="C346" s="44" t="s">
        <v>12</v>
      </c>
      <c r="D346" s="254" t="s">
        <v>203</v>
      </c>
      <c r="E346" s="255" t="s">
        <v>12</v>
      </c>
      <c r="F346" s="220" t="s">
        <v>707</v>
      </c>
      <c r="G346" s="44"/>
      <c r="H346" s="413">
        <f>SUM(H347)</f>
        <v>1543524</v>
      </c>
      <c r="I346" s="413">
        <f t="shared" ref="I346:J346" si="124">SUM(I347)</f>
        <v>0</v>
      </c>
      <c r="J346" s="413">
        <f t="shared" si="124"/>
        <v>0</v>
      </c>
    </row>
    <row r="347" spans="1:10" s="536" customFormat="1" ht="31.5" x14ac:dyDescent="0.25">
      <c r="A347" s="582" t="s">
        <v>507</v>
      </c>
      <c r="B347" s="44" t="s">
        <v>29</v>
      </c>
      <c r="C347" s="44" t="s">
        <v>12</v>
      </c>
      <c r="D347" s="254" t="s">
        <v>203</v>
      </c>
      <c r="E347" s="255" t="s">
        <v>12</v>
      </c>
      <c r="F347" s="220" t="s">
        <v>707</v>
      </c>
      <c r="G347" s="44" t="s">
        <v>16</v>
      </c>
      <c r="H347" s="415">
        <f>SUM(прил4!I401)</f>
        <v>1543524</v>
      </c>
      <c r="I347" s="415">
        <f>SUM(прил4!J401)</f>
        <v>0</v>
      </c>
      <c r="J347" s="415">
        <f>SUM(прил4!K401)</f>
        <v>0</v>
      </c>
    </row>
    <row r="348" spans="1:10" s="536" customFormat="1" ht="50.25" customHeight="1" x14ac:dyDescent="0.25">
      <c r="A348" s="660" t="s">
        <v>852</v>
      </c>
      <c r="B348" s="44" t="s">
        <v>29</v>
      </c>
      <c r="C348" s="44" t="s">
        <v>12</v>
      </c>
      <c r="D348" s="254" t="s">
        <v>203</v>
      </c>
      <c r="E348" s="255" t="s">
        <v>12</v>
      </c>
      <c r="F348" s="220" t="s">
        <v>708</v>
      </c>
      <c r="G348" s="44"/>
      <c r="H348" s="413">
        <f>SUM(H349)</f>
        <v>1329640</v>
      </c>
      <c r="I348" s="413">
        <f t="shared" ref="I348:J348" si="125">SUM(I349)</f>
        <v>0</v>
      </c>
      <c r="J348" s="413">
        <f t="shared" si="125"/>
        <v>0</v>
      </c>
    </row>
    <row r="349" spans="1:10" s="536" customFormat="1" ht="31.5" x14ac:dyDescent="0.25">
      <c r="A349" s="564" t="s">
        <v>507</v>
      </c>
      <c r="B349" s="44" t="s">
        <v>29</v>
      </c>
      <c r="C349" s="44" t="s">
        <v>12</v>
      </c>
      <c r="D349" s="254" t="s">
        <v>203</v>
      </c>
      <c r="E349" s="255" t="s">
        <v>12</v>
      </c>
      <c r="F349" s="220" t="s">
        <v>708</v>
      </c>
      <c r="G349" s="44" t="s">
        <v>16</v>
      </c>
      <c r="H349" s="415">
        <f>SUM(прил4!I403)</f>
        <v>1329640</v>
      </c>
      <c r="I349" s="415">
        <f>SUM(прил4!J403)</f>
        <v>0</v>
      </c>
      <c r="J349" s="415">
        <f>SUM(прил4!K403)</f>
        <v>0</v>
      </c>
    </row>
    <row r="350" spans="1:10" s="658" customFormat="1" ht="15.75" x14ac:dyDescent="0.25">
      <c r="A350" s="570" t="s">
        <v>864</v>
      </c>
      <c r="B350" s="59" t="s">
        <v>29</v>
      </c>
      <c r="C350" s="44" t="s">
        <v>12</v>
      </c>
      <c r="D350" s="254" t="s">
        <v>203</v>
      </c>
      <c r="E350" s="255" t="s">
        <v>12</v>
      </c>
      <c r="F350" s="256" t="s">
        <v>865</v>
      </c>
      <c r="G350" s="44"/>
      <c r="H350" s="413">
        <f>SUM(H351)</f>
        <v>143113</v>
      </c>
      <c r="I350" s="413">
        <f>SUM(I351)</f>
        <v>0</v>
      </c>
      <c r="J350" s="413">
        <f>SUM(J351)</f>
        <v>0</v>
      </c>
    </row>
    <row r="351" spans="1:10" s="658" customFormat="1" ht="31.5" x14ac:dyDescent="0.25">
      <c r="A351" s="569" t="s">
        <v>507</v>
      </c>
      <c r="B351" s="59" t="s">
        <v>29</v>
      </c>
      <c r="C351" s="44" t="s">
        <v>12</v>
      </c>
      <c r="D351" s="254" t="s">
        <v>203</v>
      </c>
      <c r="E351" s="255" t="s">
        <v>12</v>
      </c>
      <c r="F351" s="256" t="s">
        <v>865</v>
      </c>
      <c r="G351" s="44" t="s">
        <v>16</v>
      </c>
      <c r="H351" s="415">
        <f>SUM(прил4!I405)</f>
        <v>143113</v>
      </c>
      <c r="I351" s="415">
        <f>SUM(прил4!J405)</f>
        <v>0</v>
      </c>
      <c r="J351" s="415">
        <f>SUM(прил4!K405)</f>
        <v>0</v>
      </c>
    </row>
    <row r="352" spans="1:10" ht="33" customHeight="1" x14ac:dyDescent="0.25">
      <c r="A352" s="3" t="s">
        <v>83</v>
      </c>
      <c r="B352" s="5" t="s">
        <v>29</v>
      </c>
      <c r="C352" s="5" t="s">
        <v>12</v>
      </c>
      <c r="D352" s="218" t="s">
        <v>203</v>
      </c>
      <c r="E352" s="219" t="s">
        <v>12</v>
      </c>
      <c r="F352" s="220" t="s">
        <v>391</v>
      </c>
      <c r="G352" s="2"/>
      <c r="H352" s="413">
        <f>SUM(H353:H355)</f>
        <v>22132557</v>
      </c>
      <c r="I352" s="413">
        <f t="shared" ref="I352:J352" si="126">SUM(I353:I355)</f>
        <v>16697752</v>
      </c>
      <c r="J352" s="413">
        <f t="shared" si="126"/>
        <v>13506625</v>
      </c>
    </row>
    <row r="353" spans="1:10" ht="49.5" customHeight="1" x14ac:dyDescent="0.25">
      <c r="A353" s="84" t="s">
        <v>75</v>
      </c>
      <c r="B353" s="5" t="s">
        <v>29</v>
      </c>
      <c r="C353" s="5" t="s">
        <v>12</v>
      </c>
      <c r="D353" s="218" t="s">
        <v>203</v>
      </c>
      <c r="E353" s="219" t="s">
        <v>12</v>
      </c>
      <c r="F353" s="220" t="s">
        <v>391</v>
      </c>
      <c r="G353" s="2" t="s">
        <v>13</v>
      </c>
      <c r="H353" s="414">
        <f>SUM(прил4!I407)</f>
        <v>1973204</v>
      </c>
      <c r="I353" s="414">
        <f>SUM(прил4!J407)</f>
        <v>1723273</v>
      </c>
      <c r="J353" s="414">
        <f>SUM(прил4!K407)</f>
        <v>1723273</v>
      </c>
    </row>
    <row r="354" spans="1:10" ht="31.5" customHeight="1" x14ac:dyDescent="0.25">
      <c r="A354" s="564" t="s">
        <v>507</v>
      </c>
      <c r="B354" s="5" t="s">
        <v>29</v>
      </c>
      <c r="C354" s="5" t="s">
        <v>12</v>
      </c>
      <c r="D354" s="218" t="s">
        <v>203</v>
      </c>
      <c r="E354" s="219" t="s">
        <v>12</v>
      </c>
      <c r="F354" s="220" t="s">
        <v>391</v>
      </c>
      <c r="G354" s="2" t="s">
        <v>16</v>
      </c>
      <c r="H354" s="414">
        <f>SUM(прил4!I408)</f>
        <v>18044447</v>
      </c>
      <c r="I354" s="414">
        <f>SUM(прил4!J408)</f>
        <v>12735573</v>
      </c>
      <c r="J354" s="414">
        <f>SUM(прил4!K408)</f>
        <v>9544446</v>
      </c>
    </row>
    <row r="355" spans="1:10" ht="16.5" customHeight="1" x14ac:dyDescent="0.25">
      <c r="A355" s="3" t="s">
        <v>18</v>
      </c>
      <c r="B355" s="44" t="s">
        <v>29</v>
      </c>
      <c r="C355" s="44" t="s">
        <v>12</v>
      </c>
      <c r="D355" s="254" t="s">
        <v>203</v>
      </c>
      <c r="E355" s="255" t="s">
        <v>12</v>
      </c>
      <c r="F355" s="256" t="s">
        <v>391</v>
      </c>
      <c r="G355" s="44" t="s">
        <v>17</v>
      </c>
      <c r="H355" s="414">
        <f>SUM(прил4!I409)</f>
        <v>2114906</v>
      </c>
      <c r="I355" s="414">
        <f>SUM(прил4!J409)</f>
        <v>2238906</v>
      </c>
      <c r="J355" s="414">
        <f>SUM(прил4!K409)</f>
        <v>2238906</v>
      </c>
    </row>
    <row r="356" spans="1:10" ht="30.75" hidden="1" customHeight="1" x14ac:dyDescent="0.25">
      <c r="A356" s="394" t="s">
        <v>502</v>
      </c>
      <c r="B356" s="44" t="s">
        <v>29</v>
      </c>
      <c r="C356" s="44" t="s">
        <v>12</v>
      </c>
      <c r="D356" s="254" t="s">
        <v>203</v>
      </c>
      <c r="E356" s="255" t="s">
        <v>12</v>
      </c>
      <c r="F356" s="256" t="s">
        <v>501</v>
      </c>
      <c r="G356" s="44"/>
      <c r="H356" s="413">
        <f>SUM(H357)</f>
        <v>0</v>
      </c>
      <c r="I356" s="413">
        <f t="shared" ref="I356:J356" si="127">SUM(I357)</f>
        <v>0</v>
      </c>
      <c r="J356" s="413">
        <f t="shared" si="127"/>
        <v>0</v>
      </c>
    </row>
    <row r="357" spans="1:10" ht="33" hidden="1" customHeight="1" x14ac:dyDescent="0.25">
      <c r="A357" s="84" t="s">
        <v>507</v>
      </c>
      <c r="B357" s="44" t="s">
        <v>29</v>
      </c>
      <c r="C357" s="44" t="s">
        <v>12</v>
      </c>
      <c r="D357" s="254" t="s">
        <v>203</v>
      </c>
      <c r="E357" s="255" t="s">
        <v>12</v>
      </c>
      <c r="F357" s="256" t="s">
        <v>501</v>
      </c>
      <c r="G357" s="44" t="s">
        <v>16</v>
      </c>
      <c r="H357" s="414">
        <f>SUM(прил4!I411)</f>
        <v>0</v>
      </c>
      <c r="I357" s="414">
        <f>SUM(прил4!J411)</f>
        <v>0</v>
      </c>
      <c r="J357" s="414">
        <f>SUM(прил4!K411)</f>
        <v>0</v>
      </c>
    </row>
    <row r="358" spans="1:10" ht="16.5" hidden="1" customHeight="1" x14ac:dyDescent="0.25">
      <c r="A358" s="3" t="s">
        <v>506</v>
      </c>
      <c r="B358" s="2" t="s">
        <v>29</v>
      </c>
      <c r="C358" s="2" t="s">
        <v>12</v>
      </c>
      <c r="D358" s="218" t="s">
        <v>203</v>
      </c>
      <c r="E358" s="219" t="s">
        <v>12</v>
      </c>
      <c r="F358" s="256" t="s">
        <v>505</v>
      </c>
      <c r="G358" s="2"/>
      <c r="H358" s="413">
        <f>SUM(H359)</f>
        <v>0</v>
      </c>
      <c r="I358" s="413">
        <f t="shared" ref="I358:J358" si="128">SUM(I359)</f>
        <v>0</v>
      </c>
      <c r="J358" s="413">
        <f t="shared" si="128"/>
        <v>0</v>
      </c>
    </row>
    <row r="359" spans="1:10" ht="31.5" hidden="1" customHeight="1" x14ac:dyDescent="0.25">
      <c r="A359" s="569" t="s">
        <v>507</v>
      </c>
      <c r="B359" s="59" t="s">
        <v>29</v>
      </c>
      <c r="C359" s="44" t="s">
        <v>12</v>
      </c>
      <c r="D359" s="254" t="s">
        <v>203</v>
      </c>
      <c r="E359" s="255" t="s">
        <v>12</v>
      </c>
      <c r="F359" s="256" t="s">
        <v>505</v>
      </c>
      <c r="G359" s="44" t="s">
        <v>16</v>
      </c>
      <c r="H359" s="415">
        <f>SUM(прил4!I413)</f>
        <v>0</v>
      </c>
      <c r="I359" s="415">
        <f>SUM(прил4!J413)</f>
        <v>0</v>
      </c>
      <c r="J359" s="415">
        <f>SUM(прил4!K413)</f>
        <v>0</v>
      </c>
    </row>
    <row r="360" spans="1:10" ht="32.25" customHeight="1" x14ac:dyDescent="0.25">
      <c r="A360" s="570" t="s">
        <v>609</v>
      </c>
      <c r="B360" s="44" t="s">
        <v>29</v>
      </c>
      <c r="C360" s="44" t="s">
        <v>12</v>
      </c>
      <c r="D360" s="254" t="s">
        <v>203</v>
      </c>
      <c r="E360" s="255" t="s">
        <v>12</v>
      </c>
      <c r="F360" s="256" t="s">
        <v>608</v>
      </c>
      <c r="G360" s="44"/>
      <c r="H360" s="413">
        <f>SUM(H361:H362)</f>
        <v>913920</v>
      </c>
      <c r="I360" s="413">
        <f t="shared" ref="I360:J360" si="129">SUM(I361:I362)</f>
        <v>798488</v>
      </c>
      <c r="J360" s="413">
        <f t="shared" si="129"/>
        <v>798488</v>
      </c>
    </row>
    <row r="361" spans="1:10" ht="31.5" customHeight="1" x14ac:dyDescent="0.25">
      <c r="A361" s="570" t="s">
        <v>507</v>
      </c>
      <c r="B361" s="44" t="s">
        <v>29</v>
      </c>
      <c r="C361" s="44" t="s">
        <v>12</v>
      </c>
      <c r="D361" s="254" t="s">
        <v>203</v>
      </c>
      <c r="E361" s="255" t="s">
        <v>12</v>
      </c>
      <c r="F361" s="256" t="s">
        <v>608</v>
      </c>
      <c r="G361" s="44" t="s">
        <v>16</v>
      </c>
      <c r="H361" s="415">
        <f>SUM(прил4!I415)</f>
        <v>913920</v>
      </c>
      <c r="I361" s="415">
        <f>SUM(прил4!J415)</f>
        <v>798488</v>
      </c>
      <c r="J361" s="415">
        <f>SUM(прил4!K415)</f>
        <v>798488</v>
      </c>
    </row>
    <row r="362" spans="1:10" s="612" customFormat="1" ht="19.5" hidden="1" customHeight="1" x14ac:dyDescent="0.25">
      <c r="A362" s="61" t="s">
        <v>40</v>
      </c>
      <c r="B362" s="44" t="s">
        <v>29</v>
      </c>
      <c r="C362" s="44" t="s">
        <v>12</v>
      </c>
      <c r="D362" s="254" t="s">
        <v>203</v>
      </c>
      <c r="E362" s="255" t="s">
        <v>12</v>
      </c>
      <c r="F362" s="256" t="s">
        <v>608</v>
      </c>
      <c r="G362" s="44" t="s">
        <v>39</v>
      </c>
      <c r="H362" s="415">
        <f>SUM(прил4!I416)</f>
        <v>0</v>
      </c>
      <c r="I362" s="415">
        <f>SUM(прил4!J416)</f>
        <v>0</v>
      </c>
      <c r="J362" s="415">
        <f>SUM(прил4!K416)</f>
        <v>0</v>
      </c>
    </row>
    <row r="363" spans="1:10" s="639" customFormat="1" ht="15.75" x14ac:dyDescent="0.25">
      <c r="A363" s="3" t="s">
        <v>426</v>
      </c>
      <c r="B363" s="59" t="s">
        <v>29</v>
      </c>
      <c r="C363" s="44" t="s">
        <v>12</v>
      </c>
      <c r="D363" s="254" t="s">
        <v>203</v>
      </c>
      <c r="E363" s="255" t="s">
        <v>12</v>
      </c>
      <c r="F363" s="256" t="s">
        <v>427</v>
      </c>
      <c r="G363" s="44"/>
      <c r="H363" s="413">
        <f>SUM(H364)</f>
        <v>113500</v>
      </c>
      <c r="I363" s="413">
        <f t="shared" ref="I363:J363" si="130">SUM(I364)</f>
        <v>0</v>
      </c>
      <c r="J363" s="413">
        <f t="shared" si="130"/>
        <v>0</v>
      </c>
    </row>
    <row r="364" spans="1:10" s="639" customFormat="1" ht="31.5" x14ac:dyDescent="0.25">
      <c r="A364" s="7" t="s">
        <v>507</v>
      </c>
      <c r="B364" s="59" t="s">
        <v>29</v>
      </c>
      <c r="C364" s="44" t="s">
        <v>12</v>
      </c>
      <c r="D364" s="254" t="s">
        <v>203</v>
      </c>
      <c r="E364" s="255" t="s">
        <v>12</v>
      </c>
      <c r="F364" s="256" t="s">
        <v>427</v>
      </c>
      <c r="G364" s="44" t="s">
        <v>16</v>
      </c>
      <c r="H364" s="415">
        <f>SUM(прил4!I418)</f>
        <v>113500</v>
      </c>
      <c r="I364" s="415">
        <f>SUM(прил4!J418)</f>
        <v>0</v>
      </c>
      <c r="J364" s="415">
        <f>SUM(прил4!K418)</f>
        <v>0</v>
      </c>
    </row>
    <row r="365" spans="1:10" s="493" customFormat="1" ht="18.75" customHeight="1" x14ac:dyDescent="0.25">
      <c r="A365" s="3" t="s">
        <v>652</v>
      </c>
      <c r="B365" s="2" t="s">
        <v>29</v>
      </c>
      <c r="C365" s="2" t="s">
        <v>12</v>
      </c>
      <c r="D365" s="218" t="s">
        <v>203</v>
      </c>
      <c r="E365" s="219" t="s">
        <v>649</v>
      </c>
      <c r="F365" s="220" t="s">
        <v>360</v>
      </c>
      <c r="G365" s="2"/>
      <c r="H365" s="413">
        <f>SUM(H366)</f>
        <v>0</v>
      </c>
      <c r="I365" s="413">
        <f t="shared" ref="I365:J366" si="131">SUM(I366)</f>
        <v>4507770</v>
      </c>
      <c r="J365" s="413">
        <f t="shared" si="131"/>
        <v>0</v>
      </c>
    </row>
    <row r="366" spans="1:10" s="493" customFormat="1" ht="112.5" customHeight="1" x14ac:dyDescent="0.25">
      <c r="A366" s="61" t="s">
        <v>938</v>
      </c>
      <c r="B366" s="2" t="s">
        <v>29</v>
      </c>
      <c r="C366" s="2" t="s">
        <v>12</v>
      </c>
      <c r="D366" s="218" t="s">
        <v>203</v>
      </c>
      <c r="E366" s="219" t="s">
        <v>649</v>
      </c>
      <c r="F366" s="220" t="s">
        <v>891</v>
      </c>
      <c r="G366" s="2"/>
      <c r="H366" s="413">
        <f>SUM(H367)</f>
        <v>0</v>
      </c>
      <c r="I366" s="413">
        <f t="shared" si="131"/>
        <v>4507770</v>
      </c>
      <c r="J366" s="413">
        <f t="shared" si="131"/>
        <v>0</v>
      </c>
    </row>
    <row r="367" spans="1:10" s="493" customFormat="1" ht="32.25" customHeight="1" x14ac:dyDescent="0.25">
      <c r="A367" s="570" t="s">
        <v>507</v>
      </c>
      <c r="B367" s="2" t="s">
        <v>29</v>
      </c>
      <c r="C367" s="2" t="s">
        <v>12</v>
      </c>
      <c r="D367" s="218" t="s">
        <v>203</v>
      </c>
      <c r="E367" s="219" t="s">
        <v>649</v>
      </c>
      <c r="F367" s="220" t="s">
        <v>891</v>
      </c>
      <c r="G367" s="2" t="s">
        <v>16</v>
      </c>
      <c r="H367" s="415">
        <f>SUM(прил4!I421)</f>
        <v>0</v>
      </c>
      <c r="I367" s="415">
        <f>SUM(прил4!J421)</f>
        <v>4507770</v>
      </c>
      <c r="J367" s="415">
        <f>SUM(прил4!K421)</f>
        <v>0</v>
      </c>
    </row>
    <row r="368" spans="1:10" s="624" customFormat="1" ht="18" customHeight="1" x14ac:dyDescent="0.25">
      <c r="A368" s="589" t="s">
        <v>654</v>
      </c>
      <c r="B368" s="2" t="s">
        <v>29</v>
      </c>
      <c r="C368" s="2" t="s">
        <v>12</v>
      </c>
      <c r="D368" s="218" t="s">
        <v>203</v>
      </c>
      <c r="E368" s="219" t="s">
        <v>650</v>
      </c>
      <c r="F368" s="220" t="s">
        <v>360</v>
      </c>
      <c r="G368" s="2"/>
      <c r="H368" s="413">
        <f>SUM(H369)</f>
        <v>2153570</v>
      </c>
      <c r="I368" s="413">
        <f t="shared" ref="I368:J369" si="132">SUM(I369)</f>
        <v>0</v>
      </c>
      <c r="J368" s="413">
        <f t="shared" si="132"/>
        <v>0</v>
      </c>
    </row>
    <row r="369" spans="1:10" s="621" customFormat="1" ht="48" customHeight="1" x14ac:dyDescent="0.25">
      <c r="A369" s="589" t="s">
        <v>888</v>
      </c>
      <c r="B369" s="2" t="s">
        <v>29</v>
      </c>
      <c r="C369" s="2" t="s">
        <v>12</v>
      </c>
      <c r="D369" s="218" t="s">
        <v>203</v>
      </c>
      <c r="E369" s="219" t="s">
        <v>650</v>
      </c>
      <c r="F369" s="220" t="s">
        <v>889</v>
      </c>
      <c r="G369" s="2"/>
      <c r="H369" s="413">
        <f>SUM(H370)</f>
        <v>2153570</v>
      </c>
      <c r="I369" s="413">
        <f t="shared" si="132"/>
        <v>0</v>
      </c>
      <c r="J369" s="413">
        <f t="shared" si="132"/>
        <v>0</v>
      </c>
    </row>
    <row r="370" spans="1:10" s="621" customFormat="1" ht="32.25" customHeight="1" x14ac:dyDescent="0.25">
      <c r="A370" s="589" t="s">
        <v>507</v>
      </c>
      <c r="B370" s="2" t="s">
        <v>29</v>
      </c>
      <c r="C370" s="2" t="s">
        <v>12</v>
      </c>
      <c r="D370" s="218" t="s">
        <v>203</v>
      </c>
      <c r="E370" s="219" t="s">
        <v>650</v>
      </c>
      <c r="F370" s="220" t="s">
        <v>889</v>
      </c>
      <c r="G370" s="2" t="s">
        <v>16</v>
      </c>
      <c r="H370" s="415">
        <f>SUM(прил4!I424)</f>
        <v>2153570</v>
      </c>
      <c r="I370" s="415">
        <f>SUM(прил4!J424)</f>
        <v>0</v>
      </c>
      <c r="J370" s="415">
        <f>SUM(прил4!K424)</f>
        <v>0</v>
      </c>
    </row>
    <row r="371" spans="1:10" s="493" customFormat="1" ht="18.75" customHeight="1" x14ac:dyDescent="0.25">
      <c r="A371" s="3" t="s">
        <v>653</v>
      </c>
      <c r="B371" s="2" t="s">
        <v>29</v>
      </c>
      <c r="C371" s="2" t="s">
        <v>12</v>
      </c>
      <c r="D371" s="218" t="s">
        <v>203</v>
      </c>
      <c r="E371" s="219" t="s">
        <v>651</v>
      </c>
      <c r="F371" s="220" t="s">
        <v>360</v>
      </c>
      <c r="G371" s="2"/>
      <c r="H371" s="413">
        <f>SUM(H372)</f>
        <v>0</v>
      </c>
      <c r="I371" s="413">
        <f t="shared" ref="I371:J375" si="133">SUM(I372)</f>
        <v>3533896</v>
      </c>
      <c r="J371" s="413">
        <f t="shared" si="133"/>
        <v>0</v>
      </c>
    </row>
    <row r="372" spans="1:10" s="493" customFormat="1" ht="66.75" customHeight="1" x14ac:dyDescent="0.25">
      <c r="A372" s="61" t="s">
        <v>939</v>
      </c>
      <c r="B372" s="2" t="s">
        <v>29</v>
      </c>
      <c r="C372" s="2" t="s">
        <v>12</v>
      </c>
      <c r="D372" s="218" t="s">
        <v>203</v>
      </c>
      <c r="E372" s="219" t="s">
        <v>651</v>
      </c>
      <c r="F372" s="220" t="s">
        <v>890</v>
      </c>
      <c r="G372" s="2"/>
      <c r="H372" s="413">
        <f>SUM(H373)</f>
        <v>0</v>
      </c>
      <c r="I372" s="413">
        <f t="shared" si="133"/>
        <v>3533896</v>
      </c>
      <c r="J372" s="413">
        <f t="shared" si="133"/>
        <v>0</v>
      </c>
    </row>
    <row r="373" spans="1:10" s="493" customFormat="1" ht="32.25" customHeight="1" x14ac:dyDescent="0.25">
      <c r="A373" s="570" t="s">
        <v>507</v>
      </c>
      <c r="B373" s="2" t="s">
        <v>29</v>
      </c>
      <c r="C373" s="2" t="s">
        <v>12</v>
      </c>
      <c r="D373" s="218" t="s">
        <v>203</v>
      </c>
      <c r="E373" s="219" t="s">
        <v>651</v>
      </c>
      <c r="F373" s="220" t="s">
        <v>890</v>
      </c>
      <c r="G373" s="2" t="s">
        <v>16</v>
      </c>
      <c r="H373" s="415">
        <f>SUM(прил4!I427)</f>
        <v>0</v>
      </c>
      <c r="I373" s="415">
        <f>SUM(прил4!J427)</f>
        <v>3533896</v>
      </c>
      <c r="J373" s="415">
        <f>SUM(прил4!K427)</f>
        <v>0</v>
      </c>
    </row>
    <row r="374" spans="1:10" s="682" customFormat="1" ht="32.25" customHeight="1" x14ac:dyDescent="0.25">
      <c r="A374" s="61" t="s">
        <v>905</v>
      </c>
      <c r="B374" s="2" t="s">
        <v>29</v>
      </c>
      <c r="C374" s="2" t="s">
        <v>12</v>
      </c>
      <c r="D374" s="218" t="s">
        <v>203</v>
      </c>
      <c r="E374" s="219" t="s">
        <v>904</v>
      </c>
      <c r="F374" s="220" t="s">
        <v>360</v>
      </c>
      <c r="G374" s="2"/>
      <c r="H374" s="413">
        <f>SUM(H375)</f>
        <v>1692955</v>
      </c>
      <c r="I374" s="413">
        <f t="shared" si="133"/>
        <v>1668883</v>
      </c>
      <c r="J374" s="413">
        <f t="shared" si="133"/>
        <v>1668883</v>
      </c>
    </row>
    <row r="375" spans="1:10" s="682" customFormat="1" ht="48" customHeight="1" x14ac:dyDescent="0.25">
      <c r="A375" s="589" t="s">
        <v>936</v>
      </c>
      <c r="B375" s="2" t="s">
        <v>29</v>
      </c>
      <c r="C375" s="2" t="s">
        <v>12</v>
      </c>
      <c r="D375" s="218" t="s">
        <v>203</v>
      </c>
      <c r="E375" s="219" t="s">
        <v>904</v>
      </c>
      <c r="F375" s="220" t="s">
        <v>937</v>
      </c>
      <c r="G375" s="2"/>
      <c r="H375" s="413">
        <f>SUM(H376)</f>
        <v>1692955</v>
      </c>
      <c r="I375" s="413">
        <f t="shared" si="133"/>
        <v>1668883</v>
      </c>
      <c r="J375" s="413">
        <f t="shared" si="133"/>
        <v>1668883</v>
      </c>
    </row>
    <row r="376" spans="1:10" s="682" customFormat="1" ht="49.5" customHeight="1" x14ac:dyDescent="0.25">
      <c r="A376" s="101" t="s">
        <v>75</v>
      </c>
      <c r="B376" s="2" t="s">
        <v>29</v>
      </c>
      <c r="C376" s="2" t="s">
        <v>12</v>
      </c>
      <c r="D376" s="218" t="s">
        <v>203</v>
      </c>
      <c r="E376" s="219" t="s">
        <v>904</v>
      </c>
      <c r="F376" s="220" t="s">
        <v>937</v>
      </c>
      <c r="G376" s="2" t="s">
        <v>13</v>
      </c>
      <c r="H376" s="415">
        <f>SUM(прил4!I430)</f>
        <v>1692955</v>
      </c>
      <c r="I376" s="415">
        <f>SUM(прил4!J430)</f>
        <v>1668883</v>
      </c>
      <c r="J376" s="415">
        <f>SUM(прил4!K430)</f>
        <v>1668883</v>
      </c>
    </row>
    <row r="377" spans="1:10" ht="65.25" hidden="1" customHeight="1" x14ac:dyDescent="0.25">
      <c r="A377" s="76" t="s">
        <v>136</v>
      </c>
      <c r="B377" s="44" t="s">
        <v>29</v>
      </c>
      <c r="C377" s="44" t="s">
        <v>12</v>
      </c>
      <c r="D377" s="254" t="s">
        <v>205</v>
      </c>
      <c r="E377" s="255" t="s">
        <v>359</v>
      </c>
      <c r="F377" s="256" t="s">
        <v>360</v>
      </c>
      <c r="G377" s="44"/>
      <c r="H377" s="413">
        <f>SUM(H378)</f>
        <v>0</v>
      </c>
      <c r="I377" s="413">
        <f t="shared" ref="I377:J379" si="134">SUM(I378)</f>
        <v>0</v>
      </c>
      <c r="J377" s="413">
        <f t="shared" si="134"/>
        <v>0</v>
      </c>
    </row>
    <row r="378" spans="1:10" ht="33" hidden="1" customHeight="1" x14ac:dyDescent="0.25">
      <c r="A378" s="76" t="s">
        <v>425</v>
      </c>
      <c r="B378" s="44" t="s">
        <v>29</v>
      </c>
      <c r="C378" s="44" t="s">
        <v>12</v>
      </c>
      <c r="D378" s="254" t="s">
        <v>205</v>
      </c>
      <c r="E378" s="255" t="s">
        <v>10</v>
      </c>
      <c r="F378" s="256" t="s">
        <v>360</v>
      </c>
      <c r="G378" s="44"/>
      <c r="H378" s="413">
        <f>SUM(H379)</f>
        <v>0</v>
      </c>
      <c r="I378" s="413">
        <f t="shared" si="134"/>
        <v>0</v>
      </c>
      <c r="J378" s="413">
        <f t="shared" si="134"/>
        <v>0</v>
      </c>
    </row>
    <row r="379" spans="1:10" ht="17.25" hidden="1" customHeight="1" x14ac:dyDescent="0.25">
      <c r="A379" s="571" t="s">
        <v>426</v>
      </c>
      <c r="B379" s="44" t="s">
        <v>29</v>
      </c>
      <c r="C379" s="44" t="s">
        <v>12</v>
      </c>
      <c r="D379" s="254" t="s">
        <v>205</v>
      </c>
      <c r="E379" s="255" t="s">
        <v>10</v>
      </c>
      <c r="F379" s="256" t="s">
        <v>427</v>
      </c>
      <c r="G379" s="44"/>
      <c r="H379" s="413">
        <f>SUM(H380)</f>
        <v>0</v>
      </c>
      <c r="I379" s="413">
        <f t="shared" si="134"/>
        <v>0</v>
      </c>
      <c r="J379" s="413">
        <f t="shared" si="134"/>
        <v>0</v>
      </c>
    </row>
    <row r="380" spans="1:10" ht="31.5" hidden="1" customHeight="1" x14ac:dyDescent="0.25">
      <c r="A380" s="564" t="s">
        <v>507</v>
      </c>
      <c r="B380" s="2" t="s">
        <v>29</v>
      </c>
      <c r="C380" s="2" t="s">
        <v>12</v>
      </c>
      <c r="D380" s="218" t="s">
        <v>205</v>
      </c>
      <c r="E380" s="219" t="s">
        <v>10</v>
      </c>
      <c r="F380" s="220" t="s">
        <v>427</v>
      </c>
      <c r="G380" s="2" t="s">
        <v>16</v>
      </c>
      <c r="H380" s="415">
        <f>SUM(прил4!I434)</f>
        <v>0</v>
      </c>
      <c r="I380" s="415">
        <f>SUM(прил4!J434)</f>
        <v>0</v>
      </c>
      <c r="J380" s="415">
        <f>SUM(прил4!K434)</f>
        <v>0</v>
      </c>
    </row>
    <row r="381" spans="1:10" s="37" customFormat="1" ht="62.25" customHeight="1" x14ac:dyDescent="0.25">
      <c r="A381" s="75" t="s">
        <v>866</v>
      </c>
      <c r="B381" s="28" t="s">
        <v>29</v>
      </c>
      <c r="C381" s="42" t="s">
        <v>12</v>
      </c>
      <c r="D381" s="227" t="s">
        <v>187</v>
      </c>
      <c r="E381" s="228" t="s">
        <v>359</v>
      </c>
      <c r="F381" s="229" t="s">
        <v>360</v>
      </c>
      <c r="G381" s="28"/>
      <c r="H381" s="412">
        <f>SUM(H382)</f>
        <v>971555</v>
      </c>
      <c r="I381" s="412">
        <f t="shared" ref="I381:J384" si="135">SUM(I382)</f>
        <v>932259</v>
      </c>
      <c r="J381" s="412">
        <f t="shared" si="135"/>
        <v>932259</v>
      </c>
    </row>
    <row r="382" spans="1:10" s="37" customFormat="1" ht="95.25" customHeight="1" x14ac:dyDescent="0.25">
      <c r="A382" s="76" t="s">
        <v>869</v>
      </c>
      <c r="B382" s="2" t="s">
        <v>29</v>
      </c>
      <c r="C382" s="35" t="s">
        <v>12</v>
      </c>
      <c r="D382" s="257" t="s">
        <v>189</v>
      </c>
      <c r="E382" s="258" t="s">
        <v>359</v>
      </c>
      <c r="F382" s="259" t="s">
        <v>360</v>
      </c>
      <c r="G382" s="2"/>
      <c r="H382" s="413">
        <f>SUM(H383)</f>
        <v>971555</v>
      </c>
      <c r="I382" s="413">
        <f t="shared" si="135"/>
        <v>932259</v>
      </c>
      <c r="J382" s="413">
        <f t="shared" si="135"/>
        <v>932259</v>
      </c>
    </row>
    <row r="383" spans="1:10" s="37" customFormat="1" ht="48.75" customHeight="1" x14ac:dyDescent="0.25">
      <c r="A383" s="76" t="s">
        <v>379</v>
      </c>
      <c r="B383" s="2" t="s">
        <v>29</v>
      </c>
      <c r="C383" s="35" t="s">
        <v>12</v>
      </c>
      <c r="D383" s="257" t="s">
        <v>189</v>
      </c>
      <c r="E383" s="258" t="s">
        <v>10</v>
      </c>
      <c r="F383" s="259" t="s">
        <v>360</v>
      </c>
      <c r="G383" s="2"/>
      <c r="H383" s="413">
        <f>SUM(H384)</f>
        <v>971555</v>
      </c>
      <c r="I383" s="413">
        <f t="shared" si="135"/>
        <v>932259</v>
      </c>
      <c r="J383" s="413">
        <f t="shared" si="135"/>
        <v>932259</v>
      </c>
    </row>
    <row r="384" spans="1:10" s="37" customFormat="1" ht="15.75" customHeight="1" x14ac:dyDescent="0.25">
      <c r="A384" s="3" t="s">
        <v>92</v>
      </c>
      <c r="B384" s="2" t="s">
        <v>29</v>
      </c>
      <c r="C384" s="35" t="s">
        <v>12</v>
      </c>
      <c r="D384" s="257" t="s">
        <v>189</v>
      </c>
      <c r="E384" s="258" t="s">
        <v>10</v>
      </c>
      <c r="F384" s="259" t="s">
        <v>380</v>
      </c>
      <c r="G384" s="2"/>
      <c r="H384" s="413">
        <f>SUM(H385)</f>
        <v>971555</v>
      </c>
      <c r="I384" s="413">
        <f t="shared" si="135"/>
        <v>932259</v>
      </c>
      <c r="J384" s="413">
        <f t="shared" si="135"/>
        <v>932259</v>
      </c>
    </row>
    <row r="385" spans="1:10" s="37" customFormat="1" ht="31.5" customHeight="1" x14ac:dyDescent="0.25">
      <c r="A385" s="565" t="s">
        <v>507</v>
      </c>
      <c r="B385" s="2" t="s">
        <v>29</v>
      </c>
      <c r="C385" s="35" t="s">
        <v>12</v>
      </c>
      <c r="D385" s="257" t="s">
        <v>189</v>
      </c>
      <c r="E385" s="258" t="s">
        <v>10</v>
      </c>
      <c r="F385" s="259" t="s">
        <v>380</v>
      </c>
      <c r="G385" s="2" t="s">
        <v>16</v>
      </c>
      <c r="H385" s="414">
        <f>SUM(прил4!I439)</f>
        <v>971555</v>
      </c>
      <c r="I385" s="414">
        <f>SUM(прил4!J439)</f>
        <v>932259</v>
      </c>
      <c r="J385" s="414">
        <f>SUM(прил4!K439)</f>
        <v>932259</v>
      </c>
    </row>
    <row r="386" spans="1:10" s="37" customFormat="1" ht="33" customHeight="1" x14ac:dyDescent="0.25">
      <c r="A386" s="114" t="s">
        <v>107</v>
      </c>
      <c r="B386" s="28" t="s">
        <v>29</v>
      </c>
      <c r="C386" s="68" t="s">
        <v>12</v>
      </c>
      <c r="D386" s="260" t="s">
        <v>174</v>
      </c>
      <c r="E386" s="261" t="s">
        <v>359</v>
      </c>
      <c r="F386" s="262" t="s">
        <v>360</v>
      </c>
      <c r="G386" s="28"/>
      <c r="H386" s="412">
        <f>SUM(H387)</f>
        <v>87000</v>
      </c>
      <c r="I386" s="412">
        <f t="shared" ref="I386:J389" si="136">SUM(I387)</f>
        <v>0</v>
      </c>
      <c r="J386" s="412">
        <f t="shared" si="136"/>
        <v>0</v>
      </c>
    </row>
    <row r="387" spans="1:10" s="37" customFormat="1" ht="48.75" customHeight="1" x14ac:dyDescent="0.25">
      <c r="A387" s="7" t="s">
        <v>673</v>
      </c>
      <c r="B387" s="2" t="s">
        <v>29</v>
      </c>
      <c r="C387" s="35" t="s">
        <v>12</v>
      </c>
      <c r="D387" s="257" t="s">
        <v>676</v>
      </c>
      <c r="E387" s="258" t="s">
        <v>359</v>
      </c>
      <c r="F387" s="259" t="s">
        <v>360</v>
      </c>
      <c r="G387" s="2"/>
      <c r="H387" s="413">
        <f>SUM(H388)</f>
        <v>87000</v>
      </c>
      <c r="I387" s="413">
        <f t="shared" si="136"/>
        <v>0</v>
      </c>
      <c r="J387" s="413">
        <f t="shared" si="136"/>
        <v>0</v>
      </c>
    </row>
    <row r="388" spans="1:10" s="37" customFormat="1" ht="31.5" customHeight="1" x14ac:dyDescent="0.25">
      <c r="A388" s="7" t="s">
        <v>674</v>
      </c>
      <c r="B388" s="2" t="s">
        <v>29</v>
      </c>
      <c r="C388" s="35" t="s">
        <v>12</v>
      </c>
      <c r="D388" s="257" t="s">
        <v>676</v>
      </c>
      <c r="E388" s="258" t="s">
        <v>10</v>
      </c>
      <c r="F388" s="259" t="s">
        <v>360</v>
      </c>
      <c r="G388" s="2"/>
      <c r="H388" s="413">
        <f>SUM(H389)</f>
        <v>87000</v>
      </c>
      <c r="I388" s="413">
        <f t="shared" si="136"/>
        <v>0</v>
      </c>
      <c r="J388" s="413">
        <f t="shared" si="136"/>
        <v>0</v>
      </c>
    </row>
    <row r="389" spans="1:10" s="37" customFormat="1" ht="19.5" customHeight="1" x14ac:dyDescent="0.25">
      <c r="A389" s="7" t="s">
        <v>675</v>
      </c>
      <c r="B389" s="2" t="s">
        <v>29</v>
      </c>
      <c r="C389" s="35" t="s">
        <v>12</v>
      </c>
      <c r="D389" s="257" t="s">
        <v>676</v>
      </c>
      <c r="E389" s="258" t="s">
        <v>10</v>
      </c>
      <c r="F389" s="259" t="s">
        <v>677</v>
      </c>
      <c r="G389" s="2"/>
      <c r="H389" s="413">
        <f>SUM(H390)</f>
        <v>87000</v>
      </c>
      <c r="I389" s="413">
        <f t="shared" si="136"/>
        <v>0</v>
      </c>
      <c r="J389" s="413">
        <f t="shared" si="136"/>
        <v>0</v>
      </c>
    </row>
    <row r="390" spans="1:10" s="37" customFormat="1" ht="31.5" customHeight="1" x14ac:dyDescent="0.25">
      <c r="A390" s="7" t="s">
        <v>507</v>
      </c>
      <c r="B390" s="2" t="s">
        <v>29</v>
      </c>
      <c r="C390" s="35" t="s">
        <v>12</v>
      </c>
      <c r="D390" s="257" t="s">
        <v>676</v>
      </c>
      <c r="E390" s="258" t="s">
        <v>10</v>
      </c>
      <c r="F390" s="259" t="s">
        <v>677</v>
      </c>
      <c r="G390" s="2" t="s">
        <v>16</v>
      </c>
      <c r="H390" s="414">
        <f>SUM(прил4!I444)</f>
        <v>87000</v>
      </c>
      <c r="I390" s="414">
        <f>SUM(прил4!J444)</f>
        <v>0</v>
      </c>
      <c r="J390" s="414">
        <f>SUM(прил4!K444)</f>
        <v>0</v>
      </c>
    </row>
    <row r="391" spans="1:10" s="37" customFormat="1" ht="18" customHeight="1" x14ac:dyDescent="0.25">
      <c r="A391" s="86" t="s">
        <v>553</v>
      </c>
      <c r="B391" s="23" t="s">
        <v>29</v>
      </c>
      <c r="C391" s="381" t="s">
        <v>15</v>
      </c>
      <c r="D391" s="382"/>
      <c r="E391" s="383"/>
      <c r="F391" s="384"/>
      <c r="G391" s="23"/>
      <c r="H391" s="419">
        <f>SUM(H394+H412)</f>
        <v>11832786</v>
      </c>
      <c r="I391" s="419">
        <f t="shared" ref="I391:J391" si="137">SUM(I394+I412)</f>
        <v>10706903</v>
      </c>
      <c r="J391" s="419">
        <f t="shared" si="137"/>
        <v>10706903</v>
      </c>
    </row>
    <row r="392" spans="1:10" s="37" customFormat="1" ht="33" hidden="1" customHeight="1" x14ac:dyDescent="0.25">
      <c r="A392" s="3" t="s">
        <v>502</v>
      </c>
      <c r="B392" s="44" t="s">
        <v>29</v>
      </c>
      <c r="C392" s="44" t="s">
        <v>15</v>
      </c>
      <c r="D392" s="257" t="s">
        <v>210</v>
      </c>
      <c r="E392" s="258" t="s">
        <v>10</v>
      </c>
      <c r="F392" s="259" t="s">
        <v>501</v>
      </c>
      <c r="G392" s="2"/>
      <c r="H392" s="413" t="e">
        <f>SUM(H393)</f>
        <v>#REF!</v>
      </c>
      <c r="I392" s="413" t="e">
        <f t="shared" ref="I392:J392" si="138">SUM(I393)</f>
        <v>#REF!</v>
      </c>
      <c r="J392" s="413" t="e">
        <f t="shared" si="138"/>
        <v>#REF!</v>
      </c>
    </row>
    <row r="393" spans="1:10" s="37" customFormat="1" ht="31.5" hidden="1" customHeight="1" x14ac:dyDescent="0.25">
      <c r="A393" s="564" t="s">
        <v>507</v>
      </c>
      <c r="B393" s="44" t="s">
        <v>29</v>
      </c>
      <c r="C393" s="44" t="s">
        <v>15</v>
      </c>
      <c r="D393" s="257" t="s">
        <v>210</v>
      </c>
      <c r="E393" s="258" t="s">
        <v>10</v>
      </c>
      <c r="F393" s="259" t="s">
        <v>501</v>
      </c>
      <c r="G393" s="2" t="s">
        <v>16</v>
      </c>
      <c r="H393" s="414" t="e">
        <f>SUM(прил4!#REF!)</f>
        <v>#REF!</v>
      </c>
      <c r="I393" s="414" t="e">
        <f>SUM(прил4!#REF!)</f>
        <v>#REF!</v>
      </c>
      <c r="J393" s="414" t="e">
        <f>SUM(прил4!#REF!)</f>
        <v>#REF!</v>
      </c>
    </row>
    <row r="394" spans="1:10" s="37" customFormat="1" ht="31.5" customHeight="1" x14ac:dyDescent="0.25">
      <c r="A394" s="27" t="s">
        <v>131</v>
      </c>
      <c r="B394" s="28" t="s">
        <v>29</v>
      </c>
      <c r="C394" s="28" t="s">
        <v>15</v>
      </c>
      <c r="D394" s="215" t="s">
        <v>417</v>
      </c>
      <c r="E394" s="216" t="s">
        <v>359</v>
      </c>
      <c r="F394" s="217" t="s">
        <v>360</v>
      </c>
      <c r="G394" s="28"/>
      <c r="H394" s="412">
        <f>SUM(H395+H408)</f>
        <v>11707786</v>
      </c>
      <c r="I394" s="412">
        <f t="shared" ref="I394:J394" si="139">SUM(I395+I408)</f>
        <v>10622090</v>
      </c>
      <c r="J394" s="412">
        <f t="shared" si="139"/>
        <v>10622090</v>
      </c>
    </row>
    <row r="395" spans="1:10" s="37" customFormat="1" ht="48" customHeight="1" x14ac:dyDescent="0.25">
      <c r="A395" s="3" t="s">
        <v>135</v>
      </c>
      <c r="B395" s="44" t="s">
        <v>29</v>
      </c>
      <c r="C395" s="44" t="s">
        <v>15</v>
      </c>
      <c r="D395" s="254" t="s">
        <v>204</v>
      </c>
      <c r="E395" s="255" t="s">
        <v>359</v>
      </c>
      <c r="F395" s="256" t="s">
        <v>360</v>
      </c>
      <c r="G395" s="44"/>
      <c r="H395" s="413">
        <f>SUM(H396)</f>
        <v>11707786</v>
      </c>
      <c r="I395" s="413">
        <f t="shared" ref="I395:J395" si="140">SUM(I396)</f>
        <v>10622090</v>
      </c>
      <c r="J395" s="413">
        <f t="shared" si="140"/>
        <v>10622090</v>
      </c>
    </row>
    <row r="396" spans="1:10" s="37" customFormat="1" ht="33" customHeight="1" x14ac:dyDescent="0.25">
      <c r="A396" s="3" t="s">
        <v>431</v>
      </c>
      <c r="B396" s="44" t="s">
        <v>29</v>
      </c>
      <c r="C396" s="44" t="s">
        <v>15</v>
      </c>
      <c r="D396" s="254" t="s">
        <v>204</v>
      </c>
      <c r="E396" s="255" t="s">
        <v>10</v>
      </c>
      <c r="F396" s="256" t="s">
        <v>360</v>
      </c>
      <c r="G396" s="44"/>
      <c r="H396" s="413">
        <f>SUM(H397+H399+H401+H406)</f>
        <v>11707786</v>
      </c>
      <c r="I396" s="413">
        <f t="shared" ref="I396:J396" si="141">SUM(I397+I399+I401+I406)</f>
        <v>10622090</v>
      </c>
      <c r="J396" s="413">
        <f t="shared" si="141"/>
        <v>10622090</v>
      </c>
    </row>
    <row r="397" spans="1:10" s="37" customFormat="1" ht="47.25" x14ac:dyDescent="0.25">
      <c r="A397" s="3" t="s">
        <v>794</v>
      </c>
      <c r="B397" s="44" t="s">
        <v>29</v>
      </c>
      <c r="C397" s="44" t="s">
        <v>15</v>
      </c>
      <c r="D397" s="254" t="s">
        <v>204</v>
      </c>
      <c r="E397" s="255" t="s">
        <v>10</v>
      </c>
      <c r="F397" s="220" t="s">
        <v>789</v>
      </c>
      <c r="G397" s="59"/>
      <c r="H397" s="413">
        <f>SUM(H398)</f>
        <v>313340</v>
      </c>
      <c r="I397" s="413">
        <f t="shared" ref="I397:J397" si="142">SUM(I398)</f>
        <v>313340</v>
      </c>
      <c r="J397" s="413">
        <f t="shared" si="142"/>
        <v>313340</v>
      </c>
    </row>
    <row r="398" spans="1:10" s="37" customFormat="1" ht="33" customHeight="1" x14ac:dyDescent="0.25">
      <c r="A398" s="89" t="s">
        <v>770</v>
      </c>
      <c r="B398" s="44" t="s">
        <v>29</v>
      </c>
      <c r="C398" s="44" t="s">
        <v>15</v>
      </c>
      <c r="D398" s="254" t="s">
        <v>204</v>
      </c>
      <c r="E398" s="255" t="s">
        <v>10</v>
      </c>
      <c r="F398" s="220" t="s">
        <v>789</v>
      </c>
      <c r="G398" s="59" t="s">
        <v>771</v>
      </c>
      <c r="H398" s="415">
        <f>SUM(прил4!I450)</f>
        <v>313340</v>
      </c>
      <c r="I398" s="415">
        <f>SUM(прил4!J450)</f>
        <v>313340</v>
      </c>
      <c r="J398" s="415">
        <f>SUM(прил4!K450)</f>
        <v>313340</v>
      </c>
    </row>
    <row r="399" spans="1:10" s="37" customFormat="1" ht="78.75" hidden="1" x14ac:dyDescent="0.25">
      <c r="A399" s="3" t="s">
        <v>795</v>
      </c>
      <c r="B399" s="44" t="s">
        <v>29</v>
      </c>
      <c r="C399" s="44" t="s">
        <v>15</v>
      </c>
      <c r="D399" s="254" t="s">
        <v>204</v>
      </c>
      <c r="E399" s="255" t="s">
        <v>10</v>
      </c>
      <c r="F399" s="220" t="s">
        <v>790</v>
      </c>
      <c r="G399" s="59"/>
      <c r="H399" s="413">
        <f>SUM(H400)</f>
        <v>0</v>
      </c>
      <c r="I399" s="413">
        <f t="shared" ref="I399:J399" si="143">SUM(I400)</f>
        <v>0</v>
      </c>
      <c r="J399" s="413">
        <f t="shared" si="143"/>
        <v>0</v>
      </c>
    </row>
    <row r="400" spans="1:10" s="37" customFormat="1" ht="33" hidden="1" customHeight="1" x14ac:dyDescent="0.25">
      <c r="A400" s="89" t="s">
        <v>770</v>
      </c>
      <c r="B400" s="44" t="s">
        <v>29</v>
      </c>
      <c r="C400" s="44" t="s">
        <v>15</v>
      </c>
      <c r="D400" s="254" t="s">
        <v>204</v>
      </c>
      <c r="E400" s="255" t="s">
        <v>10</v>
      </c>
      <c r="F400" s="220" t="s">
        <v>790</v>
      </c>
      <c r="G400" s="59" t="s">
        <v>771</v>
      </c>
      <c r="H400" s="415">
        <f>SUM(прил4!I452)</f>
        <v>0</v>
      </c>
      <c r="I400" s="415">
        <f>SUM(прил4!J452)</f>
        <v>0</v>
      </c>
      <c r="J400" s="415">
        <f>SUM(прил4!K452)</f>
        <v>0</v>
      </c>
    </row>
    <row r="401" spans="1:10" s="37" customFormat="1" ht="32.25" customHeight="1" x14ac:dyDescent="0.25">
      <c r="A401" s="61" t="s">
        <v>83</v>
      </c>
      <c r="B401" s="44" t="s">
        <v>29</v>
      </c>
      <c r="C401" s="44" t="s">
        <v>15</v>
      </c>
      <c r="D401" s="254" t="s">
        <v>204</v>
      </c>
      <c r="E401" s="255" t="s">
        <v>10</v>
      </c>
      <c r="F401" s="256" t="s">
        <v>391</v>
      </c>
      <c r="G401" s="44"/>
      <c r="H401" s="413">
        <f>SUM(H402:H405)</f>
        <v>6866186</v>
      </c>
      <c r="I401" s="413">
        <f t="shared" ref="I401:J401" si="144">SUM(I402:I405)</f>
        <v>5682680</v>
      </c>
      <c r="J401" s="413">
        <f t="shared" si="144"/>
        <v>5682680</v>
      </c>
    </row>
    <row r="402" spans="1:10" s="37" customFormat="1" ht="32.25" hidden="1" customHeight="1" x14ac:dyDescent="0.25">
      <c r="A402" s="101" t="s">
        <v>75</v>
      </c>
      <c r="B402" s="44" t="s">
        <v>29</v>
      </c>
      <c r="C402" s="44" t="s">
        <v>15</v>
      </c>
      <c r="D402" s="254" t="s">
        <v>204</v>
      </c>
      <c r="E402" s="255" t="s">
        <v>10</v>
      </c>
      <c r="F402" s="256" t="s">
        <v>391</v>
      </c>
      <c r="G402" s="44" t="s">
        <v>13</v>
      </c>
      <c r="H402" s="415">
        <f>SUM(прил4!I454)</f>
        <v>0</v>
      </c>
      <c r="I402" s="415">
        <f>SUM(прил4!J454)</f>
        <v>0</v>
      </c>
      <c r="J402" s="415">
        <f>SUM(прил4!K454)</f>
        <v>0</v>
      </c>
    </row>
    <row r="403" spans="1:10" s="37" customFormat="1" ht="32.25" hidden="1" customHeight="1" x14ac:dyDescent="0.25">
      <c r="A403" s="577" t="s">
        <v>507</v>
      </c>
      <c r="B403" s="44" t="s">
        <v>29</v>
      </c>
      <c r="C403" s="44" t="s">
        <v>15</v>
      </c>
      <c r="D403" s="254" t="s">
        <v>204</v>
      </c>
      <c r="E403" s="255" t="s">
        <v>10</v>
      </c>
      <c r="F403" s="256" t="s">
        <v>391</v>
      </c>
      <c r="G403" s="44" t="s">
        <v>16</v>
      </c>
      <c r="H403" s="415">
        <f>SUM(прил4!I455)</f>
        <v>0</v>
      </c>
      <c r="I403" s="415">
        <f>SUM(прил4!J455)</f>
        <v>0</v>
      </c>
      <c r="J403" s="415">
        <f>SUM(прил4!K455)</f>
        <v>0</v>
      </c>
    </row>
    <row r="404" spans="1:10" s="37" customFormat="1" ht="32.25" customHeight="1" x14ac:dyDescent="0.25">
      <c r="A404" s="89" t="s">
        <v>770</v>
      </c>
      <c r="B404" s="44" t="s">
        <v>29</v>
      </c>
      <c r="C404" s="44" t="s">
        <v>15</v>
      </c>
      <c r="D404" s="254" t="s">
        <v>204</v>
      </c>
      <c r="E404" s="255" t="s">
        <v>10</v>
      </c>
      <c r="F404" s="256" t="s">
        <v>391</v>
      </c>
      <c r="G404" s="44" t="s">
        <v>771</v>
      </c>
      <c r="H404" s="415">
        <f>SUM(прил4!I456)</f>
        <v>6866186</v>
      </c>
      <c r="I404" s="415">
        <f>SUM(прил4!J456)</f>
        <v>5682680</v>
      </c>
      <c r="J404" s="415">
        <f>SUM(прил4!K456)</f>
        <v>5682680</v>
      </c>
    </row>
    <row r="405" spans="1:10" s="37" customFormat="1" ht="17.25" hidden="1" customHeight="1" x14ac:dyDescent="0.25">
      <c r="A405" s="61" t="s">
        <v>18</v>
      </c>
      <c r="B405" s="44" t="s">
        <v>29</v>
      </c>
      <c r="C405" s="44" t="s">
        <v>15</v>
      </c>
      <c r="D405" s="254" t="s">
        <v>204</v>
      </c>
      <c r="E405" s="255" t="s">
        <v>10</v>
      </c>
      <c r="F405" s="256" t="s">
        <v>391</v>
      </c>
      <c r="G405" s="44" t="s">
        <v>17</v>
      </c>
      <c r="H405" s="415">
        <f>SUM(прил4!I457)</f>
        <v>0</v>
      </c>
      <c r="I405" s="415">
        <f>SUM(прил4!J457)</f>
        <v>0</v>
      </c>
      <c r="J405" s="415">
        <f>SUM(прил4!K457)</f>
        <v>0</v>
      </c>
    </row>
    <row r="406" spans="1:10" s="37" customFormat="1" ht="33" customHeight="1" x14ac:dyDescent="0.25">
      <c r="A406" s="61" t="s">
        <v>773</v>
      </c>
      <c r="B406" s="44" t="s">
        <v>29</v>
      </c>
      <c r="C406" s="44" t="s">
        <v>15</v>
      </c>
      <c r="D406" s="254" t="s">
        <v>204</v>
      </c>
      <c r="E406" s="255" t="s">
        <v>10</v>
      </c>
      <c r="F406" s="256" t="s">
        <v>772</v>
      </c>
      <c r="G406" s="44"/>
      <c r="H406" s="413">
        <f>SUM(H407)</f>
        <v>4528260</v>
      </c>
      <c r="I406" s="413">
        <f t="shared" ref="I406:J406" si="145">SUM(I407)</f>
        <v>4626070</v>
      </c>
      <c r="J406" s="413">
        <f t="shared" si="145"/>
        <v>4626070</v>
      </c>
    </row>
    <row r="407" spans="1:10" s="37" customFormat="1" ht="33" customHeight="1" x14ac:dyDescent="0.25">
      <c r="A407" s="101" t="s">
        <v>770</v>
      </c>
      <c r="B407" s="44" t="s">
        <v>29</v>
      </c>
      <c r="C407" s="44" t="s">
        <v>15</v>
      </c>
      <c r="D407" s="254" t="s">
        <v>204</v>
      </c>
      <c r="E407" s="255" t="s">
        <v>10</v>
      </c>
      <c r="F407" s="256" t="s">
        <v>772</v>
      </c>
      <c r="G407" s="44" t="s">
        <v>771</v>
      </c>
      <c r="H407" s="415">
        <f>SUM(прил4!I459)</f>
        <v>4528260</v>
      </c>
      <c r="I407" s="415">
        <f>SUM(прил4!J459)</f>
        <v>4626070</v>
      </c>
      <c r="J407" s="415">
        <f>SUM(прил4!K459)</f>
        <v>4626070</v>
      </c>
    </row>
    <row r="408" spans="1:10" s="37" customFormat="1" ht="65.25" hidden="1" customHeight="1" x14ac:dyDescent="0.25">
      <c r="A408" s="76" t="s">
        <v>136</v>
      </c>
      <c r="B408" s="44" t="s">
        <v>29</v>
      </c>
      <c r="C408" s="44" t="s">
        <v>15</v>
      </c>
      <c r="D408" s="254" t="s">
        <v>205</v>
      </c>
      <c r="E408" s="255" t="s">
        <v>359</v>
      </c>
      <c r="F408" s="256" t="s">
        <v>360</v>
      </c>
      <c r="G408" s="44"/>
      <c r="H408" s="413">
        <f>SUM(H409)</f>
        <v>0</v>
      </c>
      <c r="I408" s="413">
        <f t="shared" ref="I408:J410" si="146">SUM(I409)</f>
        <v>0</v>
      </c>
      <c r="J408" s="413">
        <f t="shared" si="146"/>
        <v>0</v>
      </c>
    </row>
    <row r="409" spans="1:10" s="37" customFormat="1" ht="33" hidden="1" customHeight="1" x14ac:dyDescent="0.25">
      <c r="A409" s="76" t="s">
        <v>425</v>
      </c>
      <c r="B409" s="44" t="s">
        <v>29</v>
      </c>
      <c r="C409" s="44" t="s">
        <v>15</v>
      </c>
      <c r="D409" s="254" t="s">
        <v>205</v>
      </c>
      <c r="E409" s="255" t="s">
        <v>10</v>
      </c>
      <c r="F409" s="256" t="s">
        <v>360</v>
      </c>
      <c r="G409" s="44"/>
      <c r="H409" s="413">
        <f>SUM(H410)</f>
        <v>0</v>
      </c>
      <c r="I409" s="413">
        <f t="shared" si="146"/>
        <v>0</v>
      </c>
      <c r="J409" s="413">
        <f t="shared" si="146"/>
        <v>0</v>
      </c>
    </row>
    <row r="410" spans="1:10" s="37" customFormat="1" ht="18.75" hidden="1" customHeight="1" x14ac:dyDescent="0.25">
      <c r="A410" s="571" t="s">
        <v>426</v>
      </c>
      <c r="B410" s="44" t="s">
        <v>29</v>
      </c>
      <c r="C410" s="44" t="s">
        <v>15</v>
      </c>
      <c r="D410" s="254" t="s">
        <v>205</v>
      </c>
      <c r="E410" s="255" t="s">
        <v>10</v>
      </c>
      <c r="F410" s="256" t="s">
        <v>427</v>
      </c>
      <c r="G410" s="44"/>
      <c r="H410" s="413">
        <f>SUM(H411)</f>
        <v>0</v>
      </c>
      <c r="I410" s="413">
        <f t="shared" si="146"/>
        <v>0</v>
      </c>
      <c r="J410" s="413">
        <f t="shared" si="146"/>
        <v>0</v>
      </c>
    </row>
    <row r="411" spans="1:10" s="37" customFormat="1" ht="33" hidden="1" customHeight="1" x14ac:dyDescent="0.25">
      <c r="A411" s="564" t="s">
        <v>507</v>
      </c>
      <c r="B411" s="44" t="s">
        <v>29</v>
      </c>
      <c r="C411" s="44" t="s">
        <v>15</v>
      </c>
      <c r="D411" s="254" t="s">
        <v>205</v>
      </c>
      <c r="E411" s="219" t="s">
        <v>10</v>
      </c>
      <c r="F411" s="220" t="s">
        <v>427</v>
      </c>
      <c r="G411" s="44" t="s">
        <v>16</v>
      </c>
      <c r="H411" s="415">
        <f>SUM(прил4!I463)</f>
        <v>0</v>
      </c>
      <c r="I411" s="415">
        <f>SUM(прил4!J463)</f>
        <v>0</v>
      </c>
      <c r="J411" s="415">
        <f>SUM(прил4!K463)</f>
        <v>0</v>
      </c>
    </row>
    <row r="412" spans="1:10" s="37" customFormat="1" ht="64.5" customHeight="1" x14ac:dyDescent="0.25">
      <c r="A412" s="75" t="s">
        <v>866</v>
      </c>
      <c r="B412" s="28" t="s">
        <v>29</v>
      </c>
      <c r="C412" s="42" t="s">
        <v>15</v>
      </c>
      <c r="D412" s="227" t="s">
        <v>187</v>
      </c>
      <c r="E412" s="228" t="s">
        <v>359</v>
      </c>
      <c r="F412" s="229" t="s">
        <v>360</v>
      </c>
      <c r="G412" s="28"/>
      <c r="H412" s="412">
        <f>SUM(H413)</f>
        <v>125000</v>
      </c>
      <c r="I412" s="412">
        <f t="shared" ref="I412:J414" si="147">SUM(I413)</f>
        <v>84813</v>
      </c>
      <c r="J412" s="412">
        <f t="shared" si="147"/>
        <v>84813</v>
      </c>
    </row>
    <row r="413" spans="1:10" s="37" customFormat="1" ht="94.5" customHeight="1" x14ac:dyDescent="0.25">
      <c r="A413" s="76" t="s">
        <v>869</v>
      </c>
      <c r="B413" s="2" t="s">
        <v>29</v>
      </c>
      <c r="C413" s="35" t="s">
        <v>15</v>
      </c>
      <c r="D413" s="257" t="s">
        <v>189</v>
      </c>
      <c r="E413" s="258" t="s">
        <v>359</v>
      </c>
      <c r="F413" s="259" t="s">
        <v>360</v>
      </c>
      <c r="G413" s="2"/>
      <c r="H413" s="413">
        <f>SUM(H414)</f>
        <v>125000</v>
      </c>
      <c r="I413" s="413">
        <f t="shared" si="147"/>
        <v>84813</v>
      </c>
      <c r="J413" s="413">
        <f t="shared" si="147"/>
        <v>84813</v>
      </c>
    </row>
    <row r="414" spans="1:10" s="37" customFormat="1" ht="46.5" customHeight="1" x14ac:dyDescent="0.25">
      <c r="A414" s="103" t="s">
        <v>379</v>
      </c>
      <c r="B414" s="2" t="s">
        <v>29</v>
      </c>
      <c r="C414" s="35" t="s">
        <v>15</v>
      </c>
      <c r="D414" s="257" t="s">
        <v>189</v>
      </c>
      <c r="E414" s="258" t="s">
        <v>10</v>
      </c>
      <c r="F414" s="259" t="s">
        <v>360</v>
      </c>
      <c r="G414" s="2"/>
      <c r="H414" s="413">
        <f>SUM(H415)</f>
        <v>125000</v>
      </c>
      <c r="I414" s="413">
        <f t="shared" si="147"/>
        <v>84813</v>
      </c>
      <c r="J414" s="413">
        <f t="shared" si="147"/>
        <v>84813</v>
      </c>
    </row>
    <row r="415" spans="1:10" s="37" customFormat="1" ht="18.75" customHeight="1" x14ac:dyDescent="0.25">
      <c r="A415" s="61" t="s">
        <v>92</v>
      </c>
      <c r="B415" s="2" t="s">
        <v>29</v>
      </c>
      <c r="C415" s="35" t="s">
        <v>15</v>
      </c>
      <c r="D415" s="257" t="s">
        <v>189</v>
      </c>
      <c r="E415" s="258" t="s">
        <v>10</v>
      </c>
      <c r="F415" s="259" t="s">
        <v>380</v>
      </c>
      <c r="G415" s="2"/>
      <c r="H415" s="413">
        <f>SUM(H416:H417)</f>
        <v>125000</v>
      </c>
      <c r="I415" s="413">
        <f t="shared" ref="I415:J415" si="148">SUM(I416:I417)</f>
        <v>84813</v>
      </c>
      <c r="J415" s="413">
        <f t="shared" si="148"/>
        <v>84813</v>
      </c>
    </row>
    <row r="416" spans="1:10" s="37" customFormat="1" ht="34.5" hidden="1" customHeight="1" x14ac:dyDescent="0.25">
      <c r="A416" s="577" t="s">
        <v>507</v>
      </c>
      <c r="B416" s="2" t="s">
        <v>29</v>
      </c>
      <c r="C416" s="35" t="s">
        <v>15</v>
      </c>
      <c r="D416" s="257" t="s">
        <v>189</v>
      </c>
      <c r="E416" s="258" t="s">
        <v>10</v>
      </c>
      <c r="F416" s="259" t="s">
        <v>380</v>
      </c>
      <c r="G416" s="2" t="s">
        <v>16</v>
      </c>
      <c r="H416" s="414">
        <f>SUM(прил4!I468)</f>
        <v>0</v>
      </c>
      <c r="I416" s="414">
        <f>SUM(прил4!J468)</f>
        <v>0</v>
      </c>
      <c r="J416" s="414">
        <f>SUM(прил4!K468)</f>
        <v>0</v>
      </c>
    </row>
    <row r="417" spans="1:10" s="37" customFormat="1" ht="34.5" customHeight="1" x14ac:dyDescent="0.25">
      <c r="A417" s="101" t="s">
        <v>770</v>
      </c>
      <c r="B417" s="2" t="s">
        <v>29</v>
      </c>
      <c r="C417" s="35" t="s">
        <v>15</v>
      </c>
      <c r="D417" s="257" t="s">
        <v>189</v>
      </c>
      <c r="E417" s="258" t="s">
        <v>10</v>
      </c>
      <c r="F417" s="259" t="s">
        <v>380</v>
      </c>
      <c r="G417" s="2" t="s">
        <v>771</v>
      </c>
      <c r="H417" s="414">
        <f>SUM(прил4!I469)</f>
        <v>125000</v>
      </c>
      <c r="I417" s="414">
        <f>SUM(прил4!J469)</f>
        <v>84813</v>
      </c>
      <c r="J417" s="414">
        <f>SUM(прил4!K469)</f>
        <v>84813</v>
      </c>
    </row>
    <row r="418" spans="1:10" ht="15.75" x14ac:dyDescent="0.25">
      <c r="A418" s="86" t="s">
        <v>558</v>
      </c>
      <c r="B418" s="23" t="s">
        <v>29</v>
      </c>
      <c r="C418" s="23" t="s">
        <v>29</v>
      </c>
      <c r="D418" s="212"/>
      <c r="E418" s="213"/>
      <c r="F418" s="214"/>
      <c r="G418" s="22"/>
      <c r="H418" s="419">
        <f>SUM(H419,H425)</f>
        <v>86500</v>
      </c>
      <c r="I418" s="419">
        <f>SUM(I419,I425)</f>
        <v>173000</v>
      </c>
      <c r="J418" s="419">
        <f>SUM(J419,J425)</f>
        <v>173000</v>
      </c>
    </row>
    <row r="419" spans="1:10" ht="63" x14ac:dyDescent="0.25">
      <c r="A419" s="75" t="s">
        <v>140</v>
      </c>
      <c r="B419" s="28" t="s">
        <v>29</v>
      </c>
      <c r="C419" s="28" t="s">
        <v>29</v>
      </c>
      <c r="D419" s="215" t="s">
        <v>432</v>
      </c>
      <c r="E419" s="216" t="s">
        <v>359</v>
      </c>
      <c r="F419" s="217" t="s">
        <v>360</v>
      </c>
      <c r="G419" s="28"/>
      <c r="H419" s="412">
        <f>SUM(H420)</f>
        <v>74000</v>
      </c>
      <c r="I419" s="412">
        <f t="shared" ref="I419:J419" si="149">SUM(I420)</f>
        <v>148000</v>
      </c>
      <c r="J419" s="412">
        <f t="shared" si="149"/>
        <v>148000</v>
      </c>
    </row>
    <row r="420" spans="1:10" ht="81.75" customHeight="1" x14ac:dyDescent="0.25">
      <c r="A420" s="54" t="s">
        <v>141</v>
      </c>
      <c r="B420" s="44" t="s">
        <v>29</v>
      </c>
      <c r="C420" s="44" t="s">
        <v>29</v>
      </c>
      <c r="D420" s="254" t="s">
        <v>211</v>
      </c>
      <c r="E420" s="255" t="s">
        <v>359</v>
      </c>
      <c r="F420" s="256" t="s">
        <v>360</v>
      </c>
      <c r="G420" s="44"/>
      <c r="H420" s="413">
        <f>SUM(H421)</f>
        <v>74000</v>
      </c>
      <c r="I420" s="413">
        <f t="shared" ref="I420:J421" si="150">SUM(I421)</f>
        <v>148000</v>
      </c>
      <c r="J420" s="413">
        <f t="shared" si="150"/>
        <v>148000</v>
      </c>
    </row>
    <row r="421" spans="1:10" ht="33" customHeight="1" x14ac:dyDescent="0.25">
      <c r="A421" s="54" t="s">
        <v>433</v>
      </c>
      <c r="B421" s="44" t="s">
        <v>29</v>
      </c>
      <c r="C421" s="44" t="s">
        <v>29</v>
      </c>
      <c r="D421" s="254" t="s">
        <v>211</v>
      </c>
      <c r="E421" s="255" t="s">
        <v>10</v>
      </c>
      <c r="F421" s="256" t="s">
        <v>360</v>
      </c>
      <c r="G421" s="44"/>
      <c r="H421" s="413">
        <f>SUM(H422)</f>
        <v>74000</v>
      </c>
      <c r="I421" s="413">
        <f t="shared" si="150"/>
        <v>148000</v>
      </c>
      <c r="J421" s="413">
        <f t="shared" si="150"/>
        <v>148000</v>
      </c>
    </row>
    <row r="422" spans="1:10" ht="15.75" x14ac:dyDescent="0.25">
      <c r="A422" s="3" t="s">
        <v>84</v>
      </c>
      <c r="B422" s="44" t="s">
        <v>29</v>
      </c>
      <c r="C422" s="44" t="s">
        <v>29</v>
      </c>
      <c r="D422" s="254" t="s">
        <v>211</v>
      </c>
      <c r="E422" s="255" t="s">
        <v>10</v>
      </c>
      <c r="F422" s="256" t="s">
        <v>434</v>
      </c>
      <c r="G422" s="44"/>
      <c r="H422" s="413">
        <f>SUM(H423:H424)</f>
        <v>74000</v>
      </c>
      <c r="I422" s="413">
        <f t="shared" ref="I422:J422" si="151">SUM(I423:I424)</f>
        <v>148000</v>
      </c>
      <c r="J422" s="413">
        <f t="shared" si="151"/>
        <v>148000</v>
      </c>
    </row>
    <row r="423" spans="1:10" ht="31.5" x14ac:dyDescent="0.25">
      <c r="A423" s="89" t="s">
        <v>507</v>
      </c>
      <c r="B423" s="44" t="s">
        <v>29</v>
      </c>
      <c r="C423" s="44" t="s">
        <v>29</v>
      </c>
      <c r="D423" s="254" t="s">
        <v>211</v>
      </c>
      <c r="E423" s="255" t="s">
        <v>10</v>
      </c>
      <c r="F423" s="256" t="s">
        <v>434</v>
      </c>
      <c r="G423" s="44" t="s">
        <v>16</v>
      </c>
      <c r="H423" s="415">
        <f>SUM(прил4!I557)</f>
        <v>39000</v>
      </c>
      <c r="I423" s="415">
        <f>SUM(прил4!J557)</f>
        <v>78000</v>
      </c>
      <c r="J423" s="415">
        <f>SUM(прил4!K557)</f>
        <v>78000</v>
      </c>
    </row>
    <row r="424" spans="1:10" s="612" customFormat="1" ht="15.75" x14ac:dyDescent="0.25">
      <c r="A424" s="61" t="s">
        <v>40</v>
      </c>
      <c r="B424" s="44" t="s">
        <v>29</v>
      </c>
      <c r="C424" s="44" t="s">
        <v>29</v>
      </c>
      <c r="D424" s="254" t="s">
        <v>211</v>
      </c>
      <c r="E424" s="255" t="s">
        <v>10</v>
      </c>
      <c r="F424" s="256" t="s">
        <v>434</v>
      </c>
      <c r="G424" s="44" t="s">
        <v>39</v>
      </c>
      <c r="H424" s="415">
        <f>SUM(прил4!I558)</f>
        <v>35000</v>
      </c>
      <c r="I424" s="415">
        <f>SUM(прил4!J558)</f>
        <v>70000</v>
      </c>
      <c r="J424" s="415">
        <f>SUM(прил4!K558)</f>
        <v>70000</v>
      </c>
    </row>
    <row r="425" spans="1:10" s="64" customFormat="1" ht="33.75" customHeight="1" x14ac:dyDescent="0.25">
      <c r="A425" s="75" t="s">
        <v>105</v>
      </c>
      <c r="B425" s="28" t="s">
        <v>29</v>
      </c>
      <c r="C425" s="28" t="s">
        <v>29</v>
      </c>
      <c r="D425" s="215" t="s">
        <v>374</v>
      </c>
      <c r="E425" s="216" t="s">
        <v>359</v>
      </c>
      <c r="F425" s="217" t="s">
        <v>360</v>
      </c>
      <c r="G425" s="28"/>
      <c r="H425" s="412">
        <f>SUM(H426)</f>
        <v>12500</v>
      </c>
      <c r="I425" s="412">
        <f t="shared" ref="I425:J428" si="152">SUM(I426)</f>
        <v>25000</v>
      </c>
      <c r="J425" s="412">
        <f t="shared" si="152"/>
        <v>25000</v>
      </c>
    </row>
    <row r="426" spans="1:10" s="64" customFormat="1" ht="47.25" customHeight="1" x14ac:dyDescent="0.25">
      <c r="A426" s="76" t="s">
        <v>137</v>
      </c>
      <c r="B426" s="35" t="s">
        <v>29</v>
      </c>
      <c r="C426" s="44" t="s">
        <v>29</v>
      </c>
      <c r="D426" s="254" t="s">
        <v>206</v>
      </c>
      <c r="E426" s="255" t="s">
        <v>359</v>
      </c>
      <c r="F426" s="256" t="s">
        <v>360</v>
      </c>
      <c r="G426" s="71"/>
      <c r="H426" s="416">
        <f>SUM(H427)</f>
        <v>12500</v>
      </c>
      <c r="I426" s="416">
        <f t="shared" si="152"/>
        <v>25000</v>
      </c>
      <c r="J426" s="416">
        <f t="shared" si="152"/>
        <v>25000</v>
      </c>
    </row>
    <row r="427" spans="1:10" s="64" customFormat="1" ht="32.25" customHeight="1" x14ac:dyDescent="0.25">
      <c r="A427" s="76" t="s">
        <v>429</v>
      </c>
      <c r="B427" s="35" t="s">
        <v>29</v>
      </c>
      <c r="C427" s="44" t="s">
        <v>29</v>
      </c>
      <c r="D427" s="254" t="s">
        <v>206</v>
      </c>
      <c r="E427" s="255" t="s">
        <v>10</v>
      </c>
      <c r="F427" s="256" t="s">
        <v>360</v>
      </c>
      <c r="G427" s="71"/>
      <c r="H427" s="416">
        <f>SUM(H428)</f>
        <v>12500</v>
      </c>
      <c r="I427" s="416">
        <f t="shared" si="152"/>
        <v>25000</v>
      </c>
      <c r="J427" s="416">
        <f t="shared" si="152"/>
        <v>25000</v>
      </c>
    </row>
    <row r="428" spans="1:10" s="37" customFormat="1" ht="32.25" customHeight="1" x14ac:dyDescent="0.25">
      <c r="A428" s="69" t="s">
        <v>138</v>
      </c>
      <c r="B428" s="35" t="s">
        <v>29</v>
      </c>
      <c r="C428" s="44" t="s">
        <v>29</v>
      </c>
      <c r="D428" s="254" t="s">
        <v>206</v>
      </c>
      <c r="E428" s="255" t="s">
        <v>10</v>
      </c>
      <c r="F428" s="256" t="s">
        <v>430</v>
      </c>
      <c r="G428" s="71"/>
      <c r="H428" s="416">
        <f>SUM(H429)</f>
        <v>12500</v>
      </c>
      <c r="I428" s="416">
        <f t="shared" si="152"/>
        <v>25000</v>
      </c>
      <c r="J428" s="416">
        <f t="shared" si="152"/>
        <v>25000</v>
      </c>
    </row>
    <row r="429" spans="1:10" s="37" customFormat="1" ht="30.75" customHeight="1" x14ac:dyDescent="0.25">
      <c r="A429" s="91" t="s">
        <v>507</v>
      </c>
      <c r="B429" s="44" t="s">
        <v>29</v>
      </c>
      <c r="C429" s="44" t="s">
        <v>29</v>
      </c>
      <c r="D429" s="254" t="s">
        <v>206</v>
      </c>
      <c r="E429" s="255" t="s">
        <v>10</v>
      </c>
      <c r="F429" s="256" t="s">
        <v>430</v>
      </c>
      <c r="G429" s="71" t="s">
        <v>16</v>
      </c>
      <c r="H429" s="417">
        <f>SUM(прил4!I563)</f>
        <v>12500</v>
      </c>
      <c r="I429" s="417">
        <f>SUM(прил4!J563)</f>
        <v>25000</v>
      </c>
      <c r="J429" s="417">
        <f>SUM(прил4!K563)</f>
        <v>25000</v>
      </c>
    </row>
    <row r="430" spans="1:10" ht="15.75" x14ac:dyDescent="0.25">
      <c r="A430" s="86" t="s">
        <v>31</v>
      </c>
      <c r="B430" s="23" t="s">
        <v>29</v>
      </c>
      <c r="C430" s="23" t="s">
        <v>32</v>
      </c>
      <c r="D430" s="212"/>
      <c r="E430" s="213"/>
      <c r="F430" s="214"/>
      <c r="G430" s="22"/>
      <c r="H430" s="419">
        <f>SUM(H436,H431,H467,H462+H451)</f>
        <v>7543969</v>
      </c>
      <c r="I430" s="419">
        <f>SUM(I436,I431,I467,I462+I451)</f>
        <v>5982736</v>
      </c>
      <c r="J430" s="419">
        <f>SUM(J436,J431,J467,J462+J451)</f>
        <v>5982736</v>
      </c>
    </row>
    <row r="431" spans="1:10" s="64" customFormat="1" ht="32.25" customHeight="1" x14ac:dyDescent="0.25">
      <c r="A431" s="75" t="s">
        <v>103</v>
      </c>
      <c r="B431" s="28" t="s">
        <v>29</v>
      </c>
      <c r="C431" s="28" t="s">
        <v>32</v>
      </c>
      <c r="D431" s="215" t="s">
        <v>168</v>
      </c>
      <c r="E431" s="216" t="s">
        <v>359</v>
      </c>
      <c r="F431" s="217" t="s">
        <v>360</v>
      </c>
      <c r="G431" s="28"/>
      <c r="H431" s="412">
        <f>SUM(H432)</f>
        <v>3000</v>
      </c>
      <c r="I431" s="412">
        <f t="shared" ref="I431:J434" si="153">SUM(I432)</f>
        <v>3000</v>
      </c>
      <c r="J431" s="412">
        <f t="shared" si="153"/>
        <v>3000</v>
      </c>
    </row>
    <row r="432" spans="1:10" s="37" customFormat="1" ht="63.75" customHeight="1" x14ac:dyDescent="0.25">
      <c r="A432" s="69" t="s">
        <v>104</v>
      </c>
      <c r="B432" s="70" t="s">
        <v>29</v>
      </c>
      <c r="C432" s="35" t="s">
        <v>32</v>
      </c>
      <c r="D432" s="257" t="s">
        <v>198</v>
      </c>
      <c r="E432" s="258" t="s">
        <v>359</v>
      </c>
      <c r="F432" s="259" t="s">
        <v>360</v>
      </c>
      <c r="G432" s="71"/>
      <c r="H432" s="416">
        <f>SUM(H433)</f>
        <v>3000</v>
      </c>
      <c r="I432" s="416">
        <f t="shared" si="153"/>
        <v>3000</v>
      </c>
      <c r="J432" s="416">
        <f t="shared" si="153"/>
        <v>3000</v>
      </c>
    </row>
    <row r="433" spans="1:10" s="37" customFormat="1" ht="33" customHeight="1" x14ac:dyDescent="0.25">
      <c r="A433" s="270" t="s">
        <v>367</v>
      </c>
      <c r="B433" s="70" t="s">
        <v>29</v>
      </c>
      <c r="C433" s="35" t="s">
        <v>32</v>
      </c>
      <c r="D433" s="257" t="s">
        <v>198</v>
      </c>
      <c r="E433" s="258" t="s">
        <v>10</v>
      </c>
      <c r="F433" s="259" t="s">
        <v>360</v>
      </c>
      <c r="G433" s="71"/>
      <c r="H433" s="416">
        <f>SUM(H434)</f>
        <v>3000</v>
      </c>
      <c r="I433" s="416">
        <f t="shared" si="153"/>
        <v>3000</v>
      </c>
      <c r="J433" s="416">
        <f t="shared" si="153"/>
        <v>3000</v>
      </c>
    </row>
    <row r="434" spans="1:10" s="37" customFormat="1" ht="33.75" customHeight="1" x14ac:dyDescent="0.25">
      <c r="A434" s="79" t="s">
        <v>95</v>
      </c>
      <c r="B434" s="70" t="s">
        <v>29</v>
      </c>
      <c r="C434" s="35" t="s">
        <v>32</v>
      </c>
      <c r="D434" s="257" t="s">
        <v>198</v>
      </c>
      <c r="E434" s="258" t="s">
        <v>10</v>
      </c>
      <c r="F434" s="259" t="s">
        <v>369</v>
      </c>
      <c r="G434" s="2"/>
      <c r="H434" s="413">
        <f>SUM(H435)</f>
        <v>3000</v>
      </c>
      <c r="I434" s="413">
        <f t="shared" si="153"/>
        <v>3000</v>
      </c>
      <c r="J434" s="413">
        <f t="shared" si="153"/>
        <v>3000</v>
      </c>
    </row>
    <row r="435" spans="1:10" s="37" customFormat="1" ht="32.25" customHeight="1" x14ac:dyDescent="0.25">
      <c r="A435" s="91" t="s">
        <v>507</v>
      </c>
      <c r="B435" s="70" t="s">
        <v>29</v>
      </c>
      <c r="C435" s="35" t="s">
        <v>32</v>
      </c>
      <c r="D435" s="257" t="s">
        <v>198</v>
      </c>
      <c r="E435" s="258" t="s">
        <v>10</v>
      </c>
      <c r="F435" s="259" t="s">
        <v>369</v>
      </c>
      <c r="G435" s="71" t="s">
        <v>16</v>
      </c>
      <c r="H435" s="417">
        <f>SUM(прил4!I475)</f>
        <v>3000</v>
      </c>
      <c r="I435" s="417">
        <f>SUM(прил4!J475)</f>
        <v>3000</v>
      </c>
      <c r="J435" s="417">
        <f>SUM(прил4!K475)</f>
        <v>3000</v>
      </c>
    </row>
    <row r="436" spans="1:10" ht="36" customHeight="1" x14ac:dyDescent="0.25">
      <c r="A436" s="27" t="s">
        <v>131</v>
      </c>
      <c r="B436" s="28" t="s">
        <v>29</v>
      </c>
      <c r="C436" s="28" t="s">
        <v>32</v>
      </c>
      <c r="D436" s="215" t="s">
        <v>417</v>
      </c>
      <c r="E436" s="216" t="s">
        <v>359</v>
      </c>
      <c r="F436" s="217" t="s">
        <v>360</v>
      </c>
      <c r="G436" s="28"/>
      <c r="H436" s="412">
        <f>SUM(H441+H437)</f>
        <v>4860927</v>
      </c>
      <c r="I436" s="412">
        <f t="shared" ref="I436:J436" si="154">SUM(I441+I437)</f>
        <v>4410940</v>
      </c>
      <c r="J436" s="412">
        <f t="shared" si="154"/>
        <v>4410940</v>
      </c>
    </row>
    <row r="437" spans="1:10" s="473" customFormat="1" ht="65.25" customHeight="1" x14ac:dyDescent="0.25">
      <c r="A437" s="76" t="s">
        <v>136</v>
      </c>
      <c r="B437" s="44" t="s">
        <v>29</v>
      </c>
      <c r="C437" s="35" t="s">
        <v>32</v>
      </c>
      <c r="D437" s="254" t="s">
        <v>205</v>
      </c>
      <c r="E437" s="255" t="s">
        <v>359</v>
      </c>
      <c r="F437" s="256" t="s">
        <v>360</v>
      </c>
      <c r="G437" s="44"/>
      <c r="H437" s="413">
        <f>SUM(H438)</f>
        <v>50000</v>
      </c>
      <c r="I437" s="413">
        <f t="shared" ref="I437:J439" si="155">SUM(I438)</f>
        <v>67850</v>
      </c>
      <c r="J437" s="413">
        <f t="shared" si="155"/>
        <v>67850</v>
      </c>
    </row>
    <row r="438" spans="1:10" s="473" customFormat="1" ht="33" customHeight="1" x14ac:dyDescent="0.25">
      <c r="A438" s="268" t="s">
        <v>425</v>
      </c>
      <c r="B438" s="44" t="s">
        <v>29</v>
      </c>
      <c r="C438" s="35" t="s">
        <v>32</v>
      </c>
      <c r="D438" s="254" t="s">
        <v>205</v>
      </c>
      <c r="E438" s="255" t="s">
        <v>10</v>
      </c>
      <c r="F438" s="256" t="s">
        <v>360</v>
      </c>
      <c r="G438" s="44"/>
      <c r="H438" s="413">
        <f>SUM(H439)</f>
        <v>50000</v>
      </c>
      <c r="I438" s="413">
        <f t="shared" si="155"/>
        <v>67850</v>
      </c>
      <c r="J438" s="413">
        <f t="shared" si="155"/>
        <v>67850</v>
      </c>
    </row>
    <row r="439" spans="1:10" s="473" customFormat="1" ht="17.25" customHeight="1" x14ac:dyDescent="0.25">
      <c r="A439" s="79" t="s">
        <v>426</v>
      </c>
      <c r="B439" s="44" t="s">
        <v>29</v>
      </c>
      <c r="C439" s="35" t="s">
        <v>32</v>
      </c>
      <c r="D439" s="254" t="s">
        <v>205</v>
      </c>
      <c r="E439" s="255" t="s">
        <v>10</v>
      </c>
      <c r="F439" s="256" t="s">
        <v>427</v>
      </c>
      <c r="G439" s="44"/>
      <c r="H439" s="413">
        <f>SUM(H440)</f>
        <v>50000</v>
      </c>
      <c r="I439" s="413">
        <f t="shared" si="155"/>
        <v>67850</v>
      </c>
      <c r="J439" s="413">
        <f t="shared" si="155"/>
        <v>67850</v>
      </c>
    </row>
    <row r="440" spans="1:10" s="473" customFormat="1" ht="31.5" customHeight="1" x14ac:dyDescent="0.25">
      <c r="A440" s="89" t="s">
        <v>507</v>
      </c>
      <c r="B440" s="2" t="s">
        <v>29</v>
      </c>
      <c r="C440" s="35" t="s">
        <v>32</v>
      </c>
      <c r="D440" s="218" t="s">
        <v>205</v>
      </c>
      <c r="E440" s="219" t="s">
        <v>10</v>
      </c>
      <c r="F440" s="220" t="s">
        <v>427</v>
      </c>
      <c r="G440" s="2" t="s">
        <v>16</v>
      </c>
      <c r="H440" s="415">
        <f>SUM(прил4!I480)</f>
        <v>50000</v>
      </c>
      <c r="I440" s="415">
        <f>SUM(прил4!J480)</f>
        <v>67850</v>
      </c>
      <c r="J440" s="415">
        <f>SUM(прил4!K480)</f>
        <v>67850</v>
      </c>
    </row>
    <row r="441" spans="1:10" ht="49.5" customHeight="1" x14ac:dyDescent="0.25">
      <c r="A441" s="3" t="s">
        <v>143</v>
      </c>
      <c r="B441" s="2" t="s">
        <v>29</v>
      </c>
      <c r="C441" s="2" t="s">
        <v>32</v>
      </c>
      <c r="D441" s="218" t="s">
        <v>208</v>
      </c>
      <c r="E441" s="219" t="s">
        <v>359</v>
      </c>
      <c r="F441" s="220" t="s">
        <v>360</v>
      </c>
      <c r="G441" s="2"/>
      <c r="H441" s="413">
        <f>SUM(H442+H447)</f>
        <v>4810927</v>
      </c>
      <c r="I441" s="413">
        <f>SUM(I442+I447)</f>
        <v>4343090</v>
      </c>
      <c r="J441" s="413">
        <f>SUM(J442+J447)</f>
        <v>4343090</v>
      </c>
    </row>
    <row r="442" spans="1:10" ht="34.5" customHeight="1" x14ac:dyDescent="0.25">
      <c r="A442" s="3" t="s">
        <v>438</v>
      </c>
      <c r="B442" s="2" t="s">
        <v>29</v>
      </c>
      <c r="C442" s="2" t="s">
        <v>32</v>
      </c>
      <c r="D442" s="218" t="s">
        <v>208</v>
      </c>
      <c r="E442" s="219" t="s">
        <v>10</v>
      </c>
      <c r="F442" s="220" t="s">
        <v>360</v>
      </c>
      <c r="G442" s="2"/>
      <c r="H442" s="413">
        <f>SUM(H443)</f>
        <v>2731179</v>
      </c>
      <c r="I442" s="413">
        <f t="shared" ref="I442:J442" si="156">SUM(I443)</f>
        <v>2503573</v>
      </c>
      <c r="J442" s="413">
        <f t="shared" si="156"/>
        <v>2503573</v>
      </c>
    </row>
    <row r="443" spans="1:10" ht="31.5" x14ac:dyDescent="0.25">
      <c r="A443" s="3" t="s">
        <v>83</v>
      </c>
      <c r="B443" s="44" t="s">
        <v>29</v>
      </c>
      <c r="C443" s="44" t="s">
        <v>32</v>
      </c>
      <c r="D443" s="254" t="s">
        <v>208</v>
      </c>
      <c r="E443" s="255" t="s">
        <v>10</v>
      </c>
      <c r="F443" s="256" t="s">
        <v>391</v>
      </c>
      <c r="G443" s="44"/>
      <c r="H443" s="413">
        <f>SUM(H444:H446)</f>
        <v>2731179</v>
      </c>
      <c r="I443" s="413">
        <f t="shared" ref="I443:J443" si="157">SUM(I444:I446)</f>
        <v>2503573</v>
      </c>
      <c r="J443" s="413">
        <f t="shared" si="157"/>
        <v>2503573</v>
      </c>
    </row>
    <row r="444" spans="1:10" ht="48" customHeight="1" x14ac:dyDescent="0.25">
      <c r="A444" s="84" t="s">
        <v>75</v>
      </c>
      <c r="B444" s="2" t="s">
        <v>29</v>
      </c>
      <c r="C444" s="2" t="s">
        <v>32</v>
      </c>
      <c r="D444" s="218" t="s">
        <v>208</v>
      </c>
      <c r="E444" s="219" t="s">
        <v>10</v>
      </c>
      <c r="F444" s="220" t="s">
        <v>391</v>
      </c>
      <c r="G444" s="2" t="s">
        <v>13</v>
      </c>
      <c r="H444" s="415">
        <f>SUM(прил4!I484)</f>
        <v>2215136</v>
      </c>
      <c r="I444" s="415">
        <f>SUM(прил4!J484)</f>
        <v>1934561</v>
      </c>
      <c r="J444" s="415">
        <f>SUM(прил4!K484)</f>
        <v>1934561</v>
      </c>
    </row>
    <row r="445" spans="1:10" ht="31.5" x14ac:dyDescent="0.25">
      <c r="A445" s="89" t="s">
        <v>507</v>
      </c>
      <c r="B445" s="2" t="s">
        <v>29</v>
      </c>
      <c r="C445" s="2" t="s">
        <v>32</v>
      </c>
      <c r="D445" s="218" t="s">
        <v>208</v>
      </c>
      <c r="E445" s="219" t="s">
        <v>10</v>
      </c>
      <c r="F445" s="220" t="s">
        <v>391</v>
      </c>
      <c r="G445" s="2" t="s">
        <v>16</v>
      </c>
      <c r="H445" s="415">
        <f>SUM(прил4!I485)</f>
        <v>512025</v>
      </c>
      <c r="I445" s="415">
        <f>SUM(прил4!J485)</f>
        <v>564494</v>
      </c>
      <c r="J445" s="415">
        <f>SUM(прил4!K485)</f>
        <v>564494</v>
      </c>
    </row>
    <row r="446" spans="1:10" ht="15.75" x14ac:dyDescent="0.25">
      <c r="A446" s="3" t="s">
        <v>18</v>
      </c>
      <c r="B446" s="2" t="s">
        <v>29</v>
      </c>
      <c r="C446" s="2" t="s">
        <v>32</v>
      </c>
      <c r="D446" s="218" t="s">
        <v>208</v>
      </c>
      <c r="E446" s="219" t="s">
        <v>10</v>
      </c>
      <c r="F446" s="220" t="s">
        <v>391</v>
      </c>
      <c r="G446" s="2" t="s">
        <v>17</v>
      </c>
      <c r="H446" s="415">
        <f>SUM(прил4!I486)</f>
        <v>4018</v>
      </c>
      <c r="I446" s="415">
        <f>SUM(прил4!J486)</f>
        <v>4518</v>
      </c>
      <c r="J446" s="415">
        <f>SUM(прил4!K486)</f>
        <v>4518</v>
      </c>
    </row>
    <row r="447" spans="1:10" ht="63" x14ac:dyDescent="0.25">
      <c r="A447" s="3" t="s">
        <v>613</v>
      </c>
      <c r="B447" s="2" t="s">
        <v>29</v>
      </c>
      <c r="C447" s="2" t="s">
        <v>32</v>
      </c>
      <c r="D447" s="218" t="s">
        <v>208</v>
      </c>
      <c r="E447" s="219" t="s">
        <v>12</v>
      </c>
      <c r="F447" s="220" t="s">
        <v>360</v>
      </c>
      <c r="G447" s="2"/>
      <c r="H447" s="413">
        <f>SUM(H448)</f>
        <v>2079748</v>
      </c>
      <c r="I447" s="413">
        <f t="shared" ref="I447:J447" si="158">SUM(I448)</f>
        <v>1839517</v>
      </c>
      <c r="J447" s="413">
        <f t="shared" si="158"/>
        <v>1839517</v>
      </c>
    </row>
    <row r="448" spans="1:10" ht="31.5" customHeight="1" x14ac:dyDescent="0.25">
      <c r="A448" s="3" t="s">
        <v>74</v>
      </c>
      <c r="B448" s="2" t="s">
        <v>29</v>
      </c>
      <c r="C448" s="2" t="s">
        <v>32</v>
      </c>
      <c r="D448" s="218" t="s">
        <v>208</v>
      </c>
      <c r="E448" s="219" t="s">
        <v>12</v>
      </c>
      <c r="F448" s="220" t="s">
        <v>364</v>
      </c>
      <c r="G448" s="2"/>
      <c r="H448" s="413">
        <f>SUM(H449:H450)</f>
        <v>2079748</v>
      </c>
      <c r="I448" s="413">
        <f t="shared" ref="I448:J448" si="159">SUM(I449:I450)</f>
        <v>1839517</v>
      </c>
      <c r="J448" s="413">
        <f t="shared" si="159"/>
        <v>1839517</v>
      </c>
    </row>
    <row r="449" spans="1:10" ht="47.25" x14ac:dyDescent="0.25">
      <c r="A449" s="84" t="s">
        <v>75</v>
      </c>
      <c r="B449" s="2" t="s">
        <v>29</v>
      </c>
      <c r="C449" s="2" t="s">
        <v>32</v>
      </c>
      <c r="D449" s="218" t="s">
        <v>208</v>
      </c>
      <c r="E449" s="219" t="s">
        <v>12</v>
      </c>
      <c r="F449" s="220" t="s">
        <v>364</v>
      </c>
      <c r="G449" s="2" t="s">
        <v>13</v>
      </c>
      <c r="H449" s="414">
        <f>SUM(прил4!I489)</f>
        <v>2079748</v>
      </c>
      <c r="I449" s="414">
        <f>SUM(прил4!J489)</f>
        <v>1839517</v>
      </c>
      <c r="J449" s="414">
        <f>SUM(прил4!K489)</f>
        <v>1839517</v>
      </c>
    </row>
    <row r="450" spans="1:10" ht="31.5" x14ac:dyDescent="0.25">
      <c r="A450" s="89" t="s">
        <v>507</v>
      </c>
      <c r="B450" s="2" t="s">
        <v>29</v>
      </c>
      <c r="C450" s="2" t="s">
        <v>32</v>
      </c>
      <c r="D450" s="218" t="s">
        <v>208</v>
      </c>
      <c r="E450" s="219" t="s">
        <v>12</v>
      </c>
      <c r="F450" s="220" t="s">
        <v>364</v>
      </c>
      <c r="G450" s="2" t="s">
        <v>16</v>
      </c>
      <c r="H450" s="414">
        <f>SUM(прил4!I490)</f>
        <v>0</v>
      </c>
      <c r="I450" s="414">
        <f>SUM(прил4!J490)</f>
        <v>0</v>
      </c>
      <c r="J450" s="414">
        <f>SUM(прил4!K490)</f>
        <v>0</v>
      </c>
    </row>
    <row r="451" spans="1:10" s="686" customFormat="1" ht="63" x14ac:dyDescent="0.25">
      <c r="A451" s="75" t="s">
        <v>140</v>
      </c>
      <c r="B451" s="28" t="s">
        <v>29</v>
      </c>
      <c r="C451" s="28" t="s">
        <v>32</v>
      </c>
      <c r="D451" s="215" t="s">
        <v>432</v>
      </c>
      <c r="E451" s="216" t="s">
        <v>359</v>
      </c>
      <c r="F451" s="217" t="s">
        <v>360</v>
      </c>
      <c r="G451" s="28"/>
      <c r="H451" s="412">
        <f>SUM(H452)</f>
        <v>2651342</v>
      </c>
      <c r="I451" s="412">
        <f t="shared" ref="I451:J451" si="160">SUM(I452)</f>
        <v>1549323</v>
      </c>
      <c r="J451" s="412">
        <f t="shared" si="160"/>
        <v>1549323</v>
      </c>
    </row>
    <row r="452" spans="1:10" ht="64.5" customHeight="1" x14ac:dyDescent="0.25">
      <c r="A452" s="76" t="s">
        <v>142</v>
      </c>
      <c r="B452" s="44" t="s">
        <v>29</v>
      </c>
      <c r="C452" s="44" t="s">
        <v>32</v>
      </c>
      <c r="D452" s="254" t="s">
        <v>207</v>
      </c>
      <c r="E452" s="255" t="s">
        <v>359</v>
      </c>
      <c r="F452" s="256" t="s">
        <v>360</v>
      </c>
      <c r="G452" s="44"/>
      <c r="H452" s="413">
        <f>SUM(H453)</f>
        <v>2651342</v>
      </c>
      <c r="I452" s="413">
        <f t="shared" ref="I452:J452" si="161">SUM(I453)</f>
        <v>1549323</v>
      </c>
      <c r="J452" s="413">
        <f t="shared" si="161"/>
        <v>1549323</v>
      </c>
    </row>
    <row r="453" spans="1:10" ht="32.25" customHeight="1" x14ac:dyDescent="0.25">
      <c r="A453" s="76" t="s">
        <v>435</v>
      </c>
      <c r="B453" s="44" t="s">
        <v>29</v>
      </c>
      <c r="C453" s="44" t="s">
        <v>32</v>
      </c>
      <c r="D453" s="254" t="s">
        <v>207</v>
      </c>
      <c r="E453" s="255" t="s">
        <v>10</v>
      </c>
      <c r="F453" s="256" t="s">
        <v>360</v>
      </c>
      <c r="G453" s="44"/>
      <c r="H453" s="413">
        <f>SUM(H454+H456+H459)</f>
        <v>2651342</v>
      </c>
      <c r="I453" s="413">
        <f t="shared" ref="I453:J453" si="162">SUM(I454+I456+I459)</f>
        <v>1549323</v>
      </c>
      <c r="J453" s="413">
        <f t="shared" si="162"/>
        <v>1549323</v>
      </c>
    </row>
    <row r="454" spans="1:10" ht="18" customHeight="1" x14ac:dyDescent="0.25">
      <c r="A454" s="76" t="s">
        <v>518</v>
      </c>
      <c r="B454" s="2" t="s">
        <v>29</v>
      </c>
      <c r="C454" s="2" t="s">
        <v>32</v>
      </c>
      <c r="D454" s="254" t="s">
        <v>207</v>
      </c>
      <c r="E454" s="219" t="s">
        <v>10</v>
      </c>
      <c r="F454" s="256" t="s">
        <v>517</v>
      </c>
      <c r="G454" s="44"/>
      <c r="H454" s="413">
        <f>SUM(H455)</f>
        <v>761895</v>
      </c>
      <c r="I454" s="413">
        <f t="shared" ref="I454:J454" si="163">SUM(I455)</f>
        <v>0</v>
      </c>
      <c r="J454" s="413">
        <f t="shared" si="163"/>
        <v>0</v>
      </c>
    </row>
    <row r="455" spans="1:10" ht="16.5" customHeight="1" x14ac:dyDescent="0.25">
      <c r="A455" s="76" t="s">
        <v>40</v>
      </c>
      <c r="B455" s="2" t="s">
        <v>29</v>
      </c>
      <c r="C455" s="2" t="s">
        <v>32</v>
      </c>
      <c r="D455" s="254" t="s">
        <v>207</v>
      </c>
      <c r="E455" s="219" t="s">
        <v>10</v>
      </c>
      <c r="F455" s="256" t="s">
        <v>517</v>
      </c>
      <c r="G455" s="44" t="s">
        <v>39</v>
      </c>
      <c r="H455" s="415">
        <f>SUM(прил4!I569)</f>
        <v>761895</v>
      </c>
      <c r="I455" s="415">
        <f>SUM(прил4!J569)</f>
        <v>0</v>
      </c>
      <c r="J455" s="415">
        <f>SUM(прил4!K569)</f>
        <v>0</v>
      </c>
    </row>
    <row r="456" spans="1:10" ht="18.75" customHeight="1" x14ac:dyDescent="0.25">
      <c r="A456" s="84" t="s">
        <v>436</v>
      </c>
      <c r="B456" s="2" t="s">
        <v>29</v>
      </c>
      <c r="C456" s="2" t="s">
        <v>32</v>
      </c>
      <c r="D456" s="254" t="s">
        <v>207</v>
      </c>
      <c r="E456" s="219" t="s">
        <v>10</v>
      </c>
      <c r="F456" s="220" t="s">
        <v>437</v>
      </c>
      <c r="G456" s="2"/>
      <c r="H456" s="413">
        <f>SUM(H457:H458)</f>
        <v>1478973</v>
      </c>
      <c r="I456" s="413">
        <f t="shared" ref="I456:J456" si="164">SUM(I457:I458)</f>
        <v>1478973</v>
      </c>
      <c r="J456" s="413">
        <f t="shared" si="164"/>
        <v>1478973</v>
      </c>
    </row>
    <row r="457" spans="1:10" ht="31.5" x14ac:dyDescent="0.25">
      <c r="A457" s="89" t="s">
        <v>507</v>
      </c>
      <c r="B457" s="2" t="s">
        <v>29</v>
      </c>
      <c r="C457" s="2" t="s">
        <v>32</v>
      </c>
      <c r="D457" s="254" t="s">
        <v>207</v>
      </c>
      <c r="E457" s="219" t="s">
        <v>10</v>
      </c>
      <c r="F457" s="220" t="s">
        <v>437</v>
      </c>
      <c r="G457" s="2" t="s">
        <v>16</v>
      </c>
      <c r="H457" s="415">
        <f>SUM(прил4!I495)</f>
        <v>880740</v>
      </c>
      <c r="I457" s="415">
        <f>SUM(прил4!J495)</f>
        <v>880740</v>
      </c>
      <c r="J457" s="415">
        <f>SUM(прил4!K495)</f>
        <v>880740</v>
      </c>
    </row>
    <row r="458" spans="1:10" ht="15.75" x14ac:dyDescent="0.25">
      <c r="A458" s="61" t="s">
        <v>40</v>
      </c>
      <c r="B458" s="2" t="s">
        <v>29</v>
      </c>
      <c r="C458" s="2" t="s">
        <v>32</v>
      </c>
      <c r="D458" s="254" t="s">
        <v>207</v>
      </c>
      <c r="E458" s="219" t="s">
        <v>10</v>
      </c>
      <c r="F458" s="220" t="s">
        <v>437</v>
      </c>
      <c r="G458" s="2" t="s">
        <v>39</v>
      </c>
      <c r="H458" s="415">
        <f>SUM(прил4!I571+прил4!I496)</f>
        <v>598233</v>
      </c>
      <c r="I458" s="415">
        <f>SUM(прил4!J571+прил4!J496)</f>
        <v>598233</v>
      </c>
      <c r="J458" s="415">
        <f>SUM(прил4!K571+прил4!K496)</f>
        <v>598233</v>
      </c>
    </row>
    <row r="459" spans="1:10" ht="15.75" x14ac:dyDescent="0.25">
      <c r="A459" s="90" t="s">
        <v>516</v>
      </c>
      <c r="B459" s="2" t="s">
        <v>29</v>
      </c>
      <c r="C459" s="2" t="s">
        <v>32</v>
      </c>
      <c r="D459" s="254" t="s">
        <v>207</v>
      </c>
      <c r="E459" s="219" t="s">
        <v>10</v>
      </c>
      <c r="F459" s="220" t="s">
        <v>515</v>
      </c>
      <c r="G459" s="2"/>
      <c r="H459" s="413">
        <f>SUM(H460:H461)</f>
        <v>410474</v>
      </c>
      <c r="I459" s="413">
        <f t="shared" ref="I459:J459" si="165">SUM(I460:I461)</f>
        <v>70350</v>
      </c>
      <c r="J459" s="413">
        <f t="shared" si="165"/>
        <v>70350</v>
      </c>
    </row>
    <row r="460" spans="1:10" ht="31.5" x14ac:dyDescent="0.25">
      <c r="A460" s="110" t="s">
        <v>507</v>
      </c>
      <c r="B460" s="2" t="s">
        <v>29</v>
      </c>
      <c r="C460" s="2" t="s">
        <v>32</v>
      </c>
      <c r="D460" s="254" t="s">
        <v>207</v>
      </c>
      <c r="E460" s="219" t="s">
        <v>10</v>
      </c>
      <c r="F460" s="220" t="s">
        <v>515</v>
      </c>
      <c r="G460" s="2" t="s">
        <v>16</v>
      </c>
      <c r="H460" s="415">
        <f>SUM(прил4!I573+прил4!I498)</f>
        <v>328167</v>
      </c>
      <c r="I460" s="415">
        <f>SUM(прил4!J573+прил4!J498)</f>
        <v>70350</v>
      </c>
      <c r="J460" s="415">
        <f>SUM(прил4!K573+прил4!K498)</f>
        <v>70350</v>
      </c>
    </row>
    <row r="461" spans="1:10" s="526" customFormat="1" ht="31.5" hidden="1" x14ac:dyDescent="0.25">
      <c r="A461" s="101" t="s">
        <v>770</v>
      </c>
      <c r="B461" s="2" t="s">
        <v>29</v>
      </c>
      <c r="C461" s="2" t="s">
        <v>29</v>
      </c>
      <c r="D461" s="254" t="s">
        <v>207</v>
      </c>
      <c r="E461" s="219" t="s">
        <v>10</v>
      </c>
      <c r="F461" s="220" t="s">
        <v>515</v>
      </c>
      <c r="G461" s="2" t="s">
        <v>771</v>
      </c>
      <c r="H461" s="415">
        <f>SUM(прил4!I499)</f>
        <v>82307</v>
      </c>
      <c r="I461" s="415">
        <f>SUM(прил4!J499)</f>
        <v>0</v>
      </c>
      <c r="J461" s="415">
        <f>SUM(прил4!K499)</f>
        <v>0</v>
      </c>
    </row>
    <row r="462" spans="1:10" s="612" customFormat="1" ht="31.5" hidden="1" customHeight="1" x14ac:dyDescent="0.25">
      <c r="A462" s="102" t="s">
        <v>98</v>
      </c>
      <c r="B462" s="28" t="s">
        <v>29</v>
      </c>
      <c r="C462" s="28" t="s">
        <v>32</v>
      </c>
      <c r="D462" s="215" t="s">
        <v>362</v>
      </c>
      <c r="E462" s="216" t="s">
        <v>359</v>
      </c>
      <c r="F462" s="217" t="s">
        <v>360</v>
      </c>
      <c r="G462" s="28"/>
      <c r="H462" s="412">
        <f>SUM(H463)</f>
        <v>0</v>
      </c>
      <c r="I462" s="412">
        <f t="shared" ref="I462:J465" si="166">SUM(I463)</f>
        <v>0</v>
      </c>
      <c r="J462" s="412">
        <f t="shared" si="166"/>
        <v>0</v>
      </c>
    </row>
    <row r="463" spans="1:10" s="612" customFormat="1" ht="48.75" hidden="1" customHeight="1" x14ac:dyDescent="0.25">
      <c r="A463" s="103" t="s">
        <v>109</v>
      </c>
      <c r="B463" s="2" t="s">
        <v>29</v>
      </c>
      <c r="C463" s="2" t="s">
        <v>32</v>
      </c>
      <c r="D463" s="218" t="s">
        <v>171</v>
      </c>
      <c r="E463" s="219" t="s">
        <v>359</v>
      </c>
      <c r="F463" s="220" t="s">
        <v>360</v>
      </c>
      <c r="G463" s="44"/>
      <c r="H463" s="413">
        <f>SUM(H464)</f>
        <v>0</v>
      </c>
      <c r="I463" s="413">
        <f t="shared" si="166"/>
        <v>0</v>
      </c>
      <c r="J463" s="413">
        <f t="shared" si="166"/>
        <v>0</v>
      </c>
    </row>
    <row r="464" spans="1:10" s="612" customFormat="1" ht="48.75" hidden="1" customHeight="1" x14ac:dyDescent="0.25">
      <c r="A464" s="103" t="s">
        <v>366</v>
      </c>
      <c r="B464" s="2" t="s">
        <v>29</v>
      </c>
      <c r="C464" s="2" t="s">
        <v>32</v>
      </c>
      <c r="D464" s="218" t="s">
        <v>171</v>
      </c>
      <c r="E464" s="219" t="s">
        <v>10</v>
      </c>
      <c r="F464" s="220" t="s">
        <v>360</v>
      </c>
      <c r="G464" s="44"/>
      <c r="H464" s="413">
        <f>SUM(H465)</f>
        <v>0</v>
      </c>
      <c r="I464" s="413">
        <f t="shared" si="166"/>
        <v>0</v>
      </c>
      <c r="J464" s="413">
        <f t="shared" si="166"/>
        <v>0</v>
      </c>
    </row>
    <row r="465" spans="1:10" s="612" customFormat="1" ht="15.75" hidden="1" customHeight="1" x14ac:dyDescent="0.25">
      <c r="A465" s="103" t="s">
        <v>100</v>
      </c>
      <c r="B465" s="2" t="s">
        <v>29</v>
      </c>
      <c r="C465" s="2" t="s">
        <v>32</v>
      </c>
      <c r="D465" s="218" t="s">
        <v>171</v>
      </c>
      <c r="E465" s="219" t="s">
        <v>10</v>
      </c>
      <c r="F465" s="220" t="s">
        <v>365</v>
      </c>
      <c r="G465" s="44"/>
      <c r="H465" s="413">
        <f>SUM(H466)</f>
        <v>0</v>
      </c>
      <c r="I465" s="413">
        <f t="shared" si="166"/>
        <v>0</v>
      </c>
      <c r="J465" s="413">
        <f t="shared" si="166"/>
        <v>0</v>
      </c>
    </row>
    <row r="466" spans="1:10" s="612" customFormat="1" ht="32.25" hidden="1" customHeight="1" x14ac:dyDescent="0.25">
      <c r="A466" s="110" t="s">
        <v>507</v>
      </c>
      <c r="B466" s="2" t="s">
        <v>29</v>
      </c>
      <c r="C466" s="2" t="s">
        <v>32</v>
      </c>
      <c r="D466" s="218" t="s">
        <v>171</v>
      </c>
      <c r="E466" s="219" t="s">
        <v>10</v>
      </c>
      <c r="F466" s="220" t="s">
        <v>365</v>
      </c>
      <c r="G466" s="2" t="s">
        <v>16</v>
      </c>
      <c r="H466" s="415">
        <f>SUM(прил4!I504)</f>
        <v>0</v>
      </c>
      <c r="I466" s="415">
        <f>SUM(прил4!J504)</f>
        <v>0</v>
      </c>
      <c r="J466" s="415">
        <f>SUM(прил4!K504)</f>
        <v>0</v>
      </c>
    </row>
    <row r="467" spans="1:10" s="37" customFormat="1" ht="65.25" customHeight="1" x14ac:dyDescent="0.25">
      <c r="A467" s="75" t="s">
        <v>866</v>
      </c>
      <c r="B467" s="28" t="s">
        <v>29</v>
      </c>
      <c r="C467" s="42" t="s">
        <v>32</v>
      </c>
      <c r="D467" s="227" t="s">
        <v>187</v>
      </c>
      <c r="E467" s="228" t="s">
        <v>359</v>
      </c>
      <c r="F467" s="229" t="s">
        <v>360</v>
      </c>
      <c r="G467" s="28"/>
      <c r="H467" s="412">
        <f>SUM(H468)</f>
        <v>28700</v>
      </c>
      <c r="I467" s="412">
        <f t="shared" ref="I467:J470" si="167">SUM(I468)</f>
        <v>19473</v>
      </c>
      <c r="J467" s="412">
        <f t="shared" si="167"/>
        <v>19473</v>
      </c>
    </row>
    <row r="468" spans="1:10" s="37" customFormat="1" ht="98.25" customHeight="1" x14ac:dyDescent="0.25">
      <c r="A468" s="76" t="s">
        <v>869</v>
      </c>
      <c r="B468" s="2" t="s">
        <v>29</v>
      </c>
      <c r="C468" s="35" t="s">
        <v>32</v>
      </c>
      <c r="D468" s="257" t="s">
        <v>189</v>
      </c>
      <c r="E468" s="258" t="s">
        <v>359</v>
      </c>
      <c r="F468" s="259" t="s">
        <v>360</v>
      </c>
      <c r="G468" s="2"/>
      <c r="H468" s="413">
        <f>SUM(H469)</f>
        <v>28700</v>
      </c>
      <c r="I468" s="413">
        <f t="shared" si="167"/>
        <v>19473</v>
      </c>
      <c r="J468" s="413">
        <f t="shared" si="167"/>
        <v>19473</v>
      </c>
    </row>
    <row r="469" spans="1:10" s="37" customFormat="1" ht="49.5" customHeight="1" x14ac:dyDescent="0.25">
      <c r="A469" s="76" t="s">
        <v>379</v>
      </c>
      <c r="B469" s="2" t="s">
        <v>29</v>
      </c>
      <c r="C469" s="35" t="s">
        <v>32</v>
      </c>
      <c r="D469" s="257" t="s">
        <v>189</v>
      </c>
      <c r="E469" s="258" t="s">
        <v>10</v>
      </c>
      <c r="F469" s="259" t="s">
        <v>360</v>
      </c>
      <c r="G469" s="2"/>
      <c r="H469" s="413">
        <f>SUM(H470)</f>
        <v>28700</v>
      </c>
      <c r="I469" s="413">
        <f t="shared" si="167"/>
        <v>19473</v>
      </c>
      <c r="J469" s="413">
        <f t="shared" si="167"/>
        <v>19473</v>
      </c>
    </row>
    <row r="470" spans="1:10" s="37" customFormat="1" ht="15.75" customHeight="1" x14ac:dyDescent="0.25">
      <c r="A470" s="3" t="s">
        <v>92</v>
      </c>
      <c r="B470" s="2" t="s">
        <v>29</v>
      </c>
      <c r="C470" s="35" t="s">
        <v>32</v>
      </c>
      <c r="D470" s="257" t="s">
        <v>189</v>
      </c>
      <c r="E470" s="258" t="s">
        <v>10</v>
      </c>
      <c r="F470" s="259" t="s">
        <v>380</v>
      </c>
      <c r="G470" s="2"/>
      <c r="H470" s="413">
        <f>SUM(H471)</f>
        <v>28700</v>
      </c>
      <c r="I470" s="413">
        <f t="shared" si="167"/>
        <v>19473</v>
      </c>
      <c r="J470" s="413">
        <f t="shared" si="167"/>
        <v>19473</v>
      </c>
    </row>
    <row r="471" spans="1:10" s="37" customFormat="1" ht="31.5" customHeight="1" x14ac:dyDescent="0.25">
      <c r="A471" s="89" t="s">
        <v>507</v>
      </c>
      <c r="B471" s="2" t="s">
        <v>29</v>
      </c>
      <c r="C471" s="35" t="s">
        <v>32</v>
      </c>
      <c r="D471" s="257" t="s">
        <v>189</v>
      </c>
      <c r="E471" s="258" t="s">
        <v>10</v>
      </c>
      <c r="F471" s="259" t="s">
        <v>380</v>
      </c>
      <c r="G471" s="2" t="s">
        <v>16</v>
      </c>
      <c r="H471" s="414">
        <f>SUM(прил4!I509)</f>
        <v>28700</v>
      </c>
      <c r="I471" s="414">
        <f>SUM(прил4!J509)</f>
        <v>19473</v>
      </c>
      <c r="J471" s="414">
        <f>SUM(прил4!K509)</f>
        <v>19473</v>
      </c>
    </row>
    <row r="472" spans="1:10" ht="15.75" x14ac:dyDescent="0.25">
      <c r="A472" s="74" t="s">
        <v>33</v>
      </c>
      <c r="B472" s="16" t="s">
        <v>35</v>
      </c>
      <c r="C472" s="16"/>
      <c r="D472" s="209"/>
      <c r="E472" s="210"/>
      <c r="F472" s="211"/>
      <c r="G472" s="15"/>
      <c r="H472" s="461">
        <f>SUM(H473,H522)</f>
        <v>37900934</v>
      </c>
      <c r="I472" s="461">
        <f>SUM(I473,I522)</f>
        <v>26809129</v>
      </c>
      <c r="J472" s="461">
        <f>SUM(J473,J522)</f>
        <v>26809129</v>
      </c>
    </row>
    <row r="473" spans="1:10" ht="15.75" x14ac:dyDescent="0.25">
      <c r="A473" s="86" t="s">
        <v>34</v>
      </c>
      <c r="B473" s="23" t="s">
        <v>35</v>
      </c>
      <c r="C473" s="23" t="s">
        <v>10</v>
      </c>
      <c r="D473" s="212"/>
      <c r="E473" s="213"/>
      <c r="F473" s="214"/>
      <c r="G473" s="22"/>
      <c r="H473" s="419">
        <f>SUM(H474+H512+H517+H507)</f>
        <v>36588636</v>
      </c>
      <c r="I473" s="419">
        <f>SUM(I474+I512+I517+I507)</f>
        <v>25835598</v>
      </c>
      <c r="J473" s="419">
        <f>SUM(J474+J512+J517+J507)</f>
        <v>25835598</v>
      </c>
    </row>
    <row r="474" spans="1:10" ht="33.75" customHeight="1" x14ac:dyDescent="0.25">
      <c r="A474" s="27" t="s">
        <v>139</v>
      </c>
      <c r="B474" s="28" t="s">
        <v>35</v>
      </c>
      <c r="C474" s="28" t="s">
        <v>10</v>
      </c>
      <c r="D474" s="215" t="s">
        <v>209</v>
      </c>
      <c r="E474" s="216" t="s">
        <v>359</v>
      </c>
      <c r="F474" s="217" t="s">
        <v>360</v>
      </c>
      <c r="G474" s="31"/>
      <c r="H474" s="412">
        <f>SUM(H475,H492)</f>
        <v>36520636</v>
      </c>
      <c r="I474" s="412">
        <f>SUM(I475,I492)</f>
        <v>25798385</v>
      </c>
      <c r="J474" s="412">
        <f>SUM(J475,J492)</f>
        <v>25798385</v>
      </c>
    </row>
    <row r="475" spans="1:10" ht="35.25" customHeight="1" x14ac:dyDescent="0.25">
      <c r="A475" s="84" t="s">
        <v>145</v>
      </c>
      <c r="B475" s="2" t="s">
        <v>35</v>
      </c>
      <c r="C475" s="2" t="s">
        <v>10</v>
      </c>
      <c r="D475" s="218" t="s">
        <v>212</v>
      </c>
      <c r="E475" s="219" t="s">
        <v>359</v>
      </c>
      <c r="F475" s="220" t="s">
        <v>360</v>
      </c>
      <c r="G475" s="2"/>
      <c r="H475" s="413">
        <f>SUM(H476)</f>
        <v>22599724</v>
      </c>
      <c r="I475" s="413">
        <f t="shared" ref="I475:J475" si="168">SUM(I476)</f>
        <v>15794992</v>
      </c>
      <c r="J475" s="413">
        <f t="shared" si="168"/>
        <v>15794992</v>
      </c>
    </row>
    <row r="476" spans="1:10" ht="18" customHeight="1" x14ac:dyDescent="0.25">
      <c r="A476" s="84" t="s">
        <v>440</v>
      </c>
      <c r="B476" s="2" t="s">
        <v>35</v>
      </c>
      <c r="C476" s="2" t="s">
        <v>10</v>
      </c>
      <c r="D476" s="218" t="s">
        <v>212</v>
      </c>
      <c r="E476" s="219" t="s">
        <v>10</v>
      </c>
      <c r="F476" s="220" t="s">
        <v>360</v>
      </c>
      <c r="G476" s="2"/>
      <c r="H476" s="413">
        <f>SUM(H487+H490+H483+H477+H481+H485)</f>
        <v>22599724</v>
      </c>
      <c r="I476" s="413">
        <f t="shared" ref="I476:J476" si="169">SUM(I487+I490+I483+I477+I481+I485)</f>
        <v>15794992</v>
      </c>
      <c r="J476" s="413">
        <f t="shared" si="169"/>
        <v>15794992</v>
      </c>
    </row>
    <row r="477" spans="1:10" s="642" customFormat="1" ht="47.25" x14ac:dyDescent="0.25">
      <c r="A477" s="644" t="s">
        <v>793</v>
      </c>
      <c r="B477" s="2" t="s">
        <v>35</v>
      </c>
      <c r="C477" s="2" t="s">
        <v>10</v>
      </c>
      <c r="D477" s="218" t="s">
        <v>212</v>
      </c>
      <c r="E477" s="219" t="s">
        <v>10</v>
      </c>
      <c r="F477" s="220" t="s">
        <v>792</v>
      </c>
      <c r="G477" s="2"/>
      <c r="H477" s="413">
        <f>SUM(H478:H480)</f>
        <v>1273441</v>
      </c>
      <c r="I477" s="413">
        <f t="shared" ref="I477:J477" si="170">SUM(I478:I480)</f>
        <v>1273441</v>
      </c>
      <c r="J477" s="413">
        <f t="shared" si="170"/>
        <v>1273441</v>
      </c>
    </row>
    <row r="478" spans="1:10" s="642" customFormat="1" ht="47.25" x14ac:dyDescent="0.25">
      <c r="A478" s="101" t="s">
        <v>75</v>
      </c>
      <c r="B478" s="2" t="s">
        <v>35</v>
      </c>
      <c r="C478" s="2" t="s">
        <v>10</v>
      </c>
      <c r="D478" s="218" t="s">
        <v>212</v>
      </c>
      <c r="E478" s="219" t="s">
        <v>10</v>
      </c>
      <c r="F478" s="220" t="s">
        <v>792</v>
      </c>
      <c r="G478" s="2" t="s">
        <v>13</v>
      </c>
      <c r="H478" s="415">
        <f>SUM(прил4!I580)</f>
        <v>1082400</v>
      </c>
      <c r="I478" s="415">
        <f>SUM(прил4!J580)</f>
        <v>1082400</v>
      </c>
      <c r="J478" s="415">
        <f>SUM(прил4!K580)</f>
        <v>1082400</v>
      </c>
    </row>
    <row r="479" spans="1:10" s="642" customFormat="1" ht="31.5" hidden="1" x14ac:dyDescent="0.25">
      <c r="A479" s="577" t="s">
        <v>507</v>
      </c>
      <c r="B479" s="2" t="s">
        <v>35</v>
      </c>
      <c r="C479" s="2" t="s">
        <v>10</v>
      </c>
      <c r="D479" s="218" t="s">
        <v>212</v>
      </c>
      <c r="E479" s="219" t="s">
        <v>10</v>
      </c>
      <c r="F479" s="220" t="s">
        <v>792</v>
      </c>
      <c r="G479" s="2" t="s">
        <v>16</v>
      </c>
      <c r="H479" s="415">
        <f>SUM(прил4!I581)</f>
        <v>0</v>
      </c>
      <c r="I479" s="415">
        <f>SUM(прил4!J581)</f>
        <v>0</v>
      </c>
      <c r="J479" s="415">
        <f>SUM(прил4!K581)</f>
        <v>0</v>
      </c>
    </row>
    <row r="480" spans="1:10" s="642" customFormat="1" ht="15.75" x14ac:dyDescent="0.25">
      <c r="A480" s="61" t="s">
        <v>40</v>
      </c>
      <c r="B480" s="2" t="s">
        <v>35</v>
      </c>
      <c r="C480" s="2" t="s">
        <v>10</v>
      </c>
      <c r="D480" s="218" t="s">
        <v>212</v>
      </c>
      <c r="E480" s="219" t="s">
        <v>10</v>
      </c>
      <c r="F480" s="220" t="s">
        <v>792</v>
      </c>
      <c r="G480" s="2" t="s">
        <v>39</v>
      </c>
      <c r="H480" s="415">
        <f>SUM(прил4!I582)</f>
        <v>191041</v>
      </c>
      <c r="I480" s="415">
        <f>SUM(прил4!J582)</f>
        <v>191041</v>
      </c>
      <c r="J480" s="415">
        <f>SUM(прил4!K582)</f>
        <v>191041</v>
      </c>
    </row>
    <row r="481" spans="1:10" s="687" customFormat="1" ht="31.5" x14ac:dyDescent="0.25">
      <c r="A481" s="61" t="s">
        <v>929</v>
      </c>
      <c r="B481" s="2" t="s">
        <v>35</v>
      </c>
      <c r="C481" s="2" t="s">
        <v>10</v>
      </c>
      <c r="D481" s="218" t="s">
        <v>212</v>
      </c>
      <c r="E481" s="219" t="s">
        <v>10</v>
      </c>
      <c r="F481" s="220" t="s">
        <v>928</v>
      </c>
      <c r="G481" s="2"/>
      <c r="H481" s="413">
        <f>SUM(H482)</f>
        <v>4203800</v>
      </c>
      <c r="I481" s="413">
        <f t="shared" ref="I481:J481" si="171">SUM(I482)</f>
        <v>0</v>
      </c>
      <c r="J481" s="413">
        <f t="shared" si="171"/>
        <v>0</v>
      </c>
    </row>
    <row r="482" spans="1:10" s="687" customFormat="1" ht="47.25" x14ac:dyDescent="0.25">
      <c r="A482" s="101" t="s">
        <v>75</v>
      </c>
      <c r="B482" s="2" t="s">
        <v>35</v>
      </c>
      <c r="C482" s="2" t="s">
        <v>10</v>
      </c>
      <c r="D482" s="218" t="s">
        <v>212</v>
      </c>
      <c r="E482" s="219" t="s">
        <v>10</v>
      </c>
      <c r="F482" s="220" t="s">
        <v>928</v>
      </c>
      <c r="G482" s="2" t="s">
        <v>13</v>
      </c>
      <c r="H482" s="415">
        <f>SUM(прил4!I584)</f>
        <v>4203800</v>
      </c>
      <c r="I482" s="415"/>
      <c r="J482" s="415"/>
    </row>
    <row r="483" spans="1:10" ht="33.75" customHeight="1" x14ac:dyDescent="0.25">
      <c r="A483" s="84" t="s">
        <v>585</v>
      </c>
      <c r="B483" s="2" t="s">
        <v>35</v>
      </c>
      <c r="C483" s="2" t="s">
        <v>10</v>
      </c>
      <c r="D483" s="218" t="s">
        <v>212</v>
      </c>
      <c r="E483" s="219" t="s">
        <v>10</v>
      </c>
      <c r="F483" s="220" t="s">
        <v>584</v>
      </c>
      <c r="G483" s="2"/>
      <c r="H483" s="413">
        <f>SUM(H484)</f>
        <v>40000</v>
      </c>
      <c r="I483" s="413">
        <f t="shared" ref="I483:J483" si="172">SUM(I484)</f>
        <v>40000</v>
      </c>
      <c r="J483" s="413">
        <f t="shared" si="172"/>
        <v>40000</v>
      </c>
    </row>
    <row r="484" spans="1:10" ht="32.25" customHeight="1" x14ac:dyDescent="0.25">
      <c r="A484" s="89" t="s">
        <v>507</v>
      </c>
      <c r="B484" s="2" t="s">
        <v>35</v>
      </c>
      <c r="C484" s="2" t="s">
        <v>10</v>
      </c>
      <c r="D484" s="218" t="s">
        <v>212</v>
      </c>
      <c r="E484" s="219" t="s">
        <v>10</v>
      </c>
      <c r="F484" s="220" t="s">
        <v>584</v>
      </c>
      <c r="G484" s="2" t="s">
        <v>16</v>
      </c>
      <c r="H484" s="415">
        <f>SUM(прил4!I586)</f>
        <v>40000</v>
      </c>
      <c r="I484" s="415">
        <f>SUM(прил4!J586)</f>
        <v>40000</v>
      </c>
      <c r="J484" s="415">
        <f>SUM(прил4!K586)</f>
        <v>40000</v>
      </c>
    </row>
    <row r="485" spans="1:10" s="687" customFormat="1" ht="33.75" customHeight="1" x14ac:dyDescent="0.25">
      <c r="A485" s="689" t="s">
        <v>931</v>
      </c>
      <c r="B485" s="2" t="s">
        <v>35</v>
      </c>
      <c r="C485" s="2" t="s">
        <v>10</v>
      </c>
      <c r="D485" s="218" t="s">
        <v>212</v>
      </c>
      <c r="E485" s="219" t="s">
        <v>10</v>
      </c>
      <c r="F485" s="220" t="s">
        <v>930</v>
      </c>
      <c r="G485" s="2"/>
      <c r="H485" s="413">
        <f>SUM(H486)</f>
        <v>15808888</v>
      </c>
      <c r="I485" s="413">
        <f t="shared" ref="I485:J485" si="173">SUM(I486)</f>
        <v>13808240</v>
      </c>
      <c r="J485" s="413">
        <f t="shared" si="173"/>
        <v>13808240</v>
      </c>
    </row>
    <row r="486" spans="1:10" ht="47.25" x14ac:dyDescent="0.25">
      <c r="A486" s="84" t="s">
        <v>75</v>
      </c>
      <c r="B486" s="2" t="s">
        <v>35</v>
      </c>
      <c r="C486" s="2" t="s">
        <v>10</v>
      </c>
      <c r="D486" s="218" t="s">
        <v>212</v>
      </c>
      <c r="E486" s="219" t="s">
        <v>10</v>
      </c>
      <c r="F486" s="220" t="s">
        <v>930</v>
      </c>
      <c r="G486" s="2" t="s">
        <v>13</v>
      </c>
      <c r="H486" s="415">
        <f>SUM(прил4!I588)</f>
        <v>15808888</v>
      </c>
      <c r="I486" s="415">
        <f>SUM(прил4!J588)</f>
        <v>13808240</v>
      </c>
      <c r="J486" s="415">
        <f>SUM(прил4!K588)</f>
        <v>13808240</v>
      </c>
    </row>
    <row r="487" spans="1:10" ht="32.25" customHeight="1" x14ac:dyDescent="0.25">
      <c r="A487" s="3" t="s">
        <v>83</v>
      </c>
      <c r="B487" s="2" t="s">
        <v>35</v>
      </c>
      <c r="C487" s="2" t="s">
        <v>10</v>
      </c>
      <c r="D487" s="218" t="s">
        <v>212</v>
      </c>
      <c r="E487" s="219" t="s">
        <v>10</v>
      </c>
      <c r="F487" s="220" t="s">
        <v>391</v>
      </c>
      <c r="G487" s="2"/>
      <c r="H487" s="413">
        <f>SUM(H488:H489)</f>
        <v>1273595</v>
      </c>
      <c r="I487" s="413">
        <f t="shared" ref="I487:J487" si="174">SUM(I488:I489)</f>
        <v>673311</v>
      </c>
      <c r="J487" s="413">
        <f t="shared" si="174"/>
        <v>673311</v>
      </c>
    </row>
    <row r="488" spans="1:10" ht="31.5" x14ac:dyDescent="0.25">
      <c r="A488" s="89" t="s">
        <v>507</v>
      </c>
      <c r="B488" s="2" t="s">
        <v>35</v>
      </c>
      <c r="C488" s="2" t="s">
        <v>10</v>
      </c>
      <c r="D488" s="218" t="s">
        <v>212</v>
      </c>
      <c r="E488" s="219" t="s">
        <v>10</v>
      </c>
      <c r="F488" s="220" t="s">
        <v>391</v>
      </c>
      <c r="G488" s="2" t="s">
        <v>16</v>
      </c>
      <c r="H488" s="415">
        <f>SUM(прил4!I590)</f>
        <v>1241731</v>
      </c>
      <c r="I488" s="415">
        <f>SUM(прил4!J590)</f>
        <v>641277</v>
      </c>
      <c r="J488" s="415">
        <f>SUM(прил4!K590)</f>
        <v>641277</v>
      </c>
    </row>
    <row r="489" spans="1:10" ht="15.75" x14ac:dyDescent="0.25">
      <c r="A489" s="3" t="s">
        <v>18</v>
      </c>
      <c r="B489" s="2" t="s">
        <v>35</v>
      </c>
      <c r="C489" s="2" t="s">
        <v>10</v>
      </c>
      <c r="D489" s="218" t="s">
        <v>212</v>
      </c>
      <c r="E489" s="219" t="s">
        <v>10</v>
      </c>
      <c r="F489" s="220" t="s">
        <v>391</v>
      </c>
      <c r="G489" s="2" t="s">
        <v>17</v>
      </c>
      <c r="H489" s="415">
        <f>SUM(прил4!I591)</f>
        <v>31864</v>
      </c>
      <c r="I489" s="415">
        <f>SUM(прил4!J591)</f>
        <v>32034</v>
      </c>
      <c r="J489" s="415">
        <f>SUM(прил4!K591)</f>
        <v>32034</v>
      </c>
    </row>
    <row r="490" spans="1:10" ht="18" hidden="1" customHeight="1" x14ac:dyDescent="0.25">
      <c r="A490" s="61" t="s">
        <v>93</v>
      </c>
      <c r="B490" s="2" t="s">
        <v>35</v>
      </c>
      <c r="C490" s="2" t="s">
        <v>10</v>
      </c>
      <c r="D490" s="218" t="s">
        <v>212</v>
      </c>
      <c r="E490" s="219" t="s">
        <v>10</v>
      </c>
      <c r="F490" s="220" t="s">
        <v>382</v>
      </c>
      <c r="G490" s="2"/>
      <c r="H490" s="413">
        <f>SUM(H491)</f>
        <v>0</v>
      </c>
      <c r="I490" s="413">
        <f t="shared" ref="I490:J490" si="175">SUM(I491)</f>
        <v>0</v>
      </c>
      <c r="J490" s="413">
        <f t="shared" si="175"/>
        <v>0</v>
      </c>
    </row>
    <row r="491" spans="1:10" ht="31.5" hidden="1" x14ac:dyDescent="0.25">
      <c r="A491" s="110" t="s">
        <v>507</v>
      </c>
      <c r="B491" s="2" t="s">
        <v>35</v>
      </c>
      <c r="C491" s="2" t="s">
        <v>10</v>
      </c>
      <c r="D491" s="218" t="s">
        <v>212</v>
      </c>
      <c r="E491" s="219" t="s">
        <v>10</v>
      </c>
      <c r="F491" s="220" t="s">
        <v>382</v>
      </c>
      <c r="G491" s="2" t="s">
        <v>16</v>
      </c>
      <c r="H491" s="415">
        <f>SUM(прил4!I593)</f>
        <v>0</v>
      </c>
      <c r="I491" s="415">
        <f>SUM(прил4!J593)</f>
        <v>0</v>
      </c>
      <c r="J491" s="415">
        <f>SUM(прил4!K593)</f>
        <v>0</v>
      </c>
    </row>
    <row r="492" spans="1:10" ht="34.5" customHeight="1" x14ac:dyDescent="0.25">
      <c r="A492" s="3" t="s">
        <v>146</v>
      </c>
      <c r="B492" s="2" t="s">
        <v>35</v>
      </c>
      <c r="C492" s="2" t="s">
        <v>10</v>
      </c>
      <c r="D492" s="218" t="s">
        <v>441</v>
      </c>
      <c r="E492" s="219" t="s">
        <v>359</v>
      </c>
      <c r="F492" s="220" t="s">
        <v>360</v>
      </c>
      <c r="G492" s="2"/>
      <c r="H492" s="413">
        <f>SUM(H493)</f>
        <v>13920912</v>
      </c>
      <c r="I492" s="413">
        <f t="shared" ref="I492:J492" si="176">SUM(I493)</f>
        <v>10003393</v>
      </c>
      <c r="J492" s="413">
        <f t="shared" si="176"/>
        <v>10003393</v>
      </c>
    </row>
    <row r="493" spans="1:10" ht="18" customHeight="1" x14ac:dyDescent="0.25">
      <c r="A493" s="3" t="s">
        <v>442</v>
      </c>
      <c r="B493" s="2" t="s">
        <v>35</v>
      </c>
      <c r="C493" s="2" t="s">
        <v>10</v>
      </c>
      <c r="D493" s="218" t="s">
        <v>213</v>
      </c>
      <c r="E493" s="219" t="s">
        <v>10</v>
      </c>
      <c r="F493" s="220" t="s">
        <v>360</v>
      </c>
      <c r="G493" s="2"/>
      <c r="H493" s="413">
        <f>SUM(H504+H500+H494+H498+H502)</f>
        <v>13920912</v>
      </c>
      <c r="I493" s="413">
        <f t="shared" ref="I493:J493" si="177">SUM(I504+I500+I494+I498+I502)</f>
        <v>10003393</v>
      </c>
      <c r="J493" s="413">
        <f t="shared" si="177"/>
        <v>10003393</v>
      </c>
    </row>
    <row r="494" spans="1:10" s="642" customFormat="1" ht="47.25" x14ac:dyDescent="0.25">
      <c r="A494" s="644" t="s">
        <v>793</v>
      </c>
      <c r="B494" s="2" t="s">
        <v>35</v>
      </c>
      <c r="C494" s="2" t="s">
        <v>10</v>
      </c>
      <c r="D494" s="218" t="s">
        <v>213</v>
      </c>
      <c r="E494" s="219" t="s">
        <v>10</v>
      </c>
      <c r="F494" s="220" t="s">
        <v>792</v>
      </c>
      <c r="G494" s="2"/>
      <c r="H494" s="413">
        <f>SUM(H495:H497)</f>
        <v>871200</v>
      </c>
      <c r="I494" s="413">
        <f t="shared" ref="I494:J494" si="178">SUM(I495:I497)</f>
        <v>871200</v>
      </c>
      <c r="J494" s="413">
        <f t="shared" si="178"/>
        <v>871200</v>
      </c>
    </row>
    <row r="495" spans="1:10" s="642" customFormat="1" ht="47.25" x14ac:dyDescent="0.25">
      <c r="A495" s="101" t="s">
        <v>75</v>
      </c>
      <c r="B495" s="2" t="s">
        <v>35</v>
      </c>
      <c r="C495" s="2" t="s">
        <v>10</v>
      </c>
      <c r="D495" s="218" t="s">
        <v>213</v>
      </c>
      <c r="E495" s="219" t="s">
        <v>10</v>
      </c>
      <c r="F495" s="220" t="s">
        <v>792</v>
      </c>
      <c r="G495" s="2" t="s">
        <v>13</v>
      </c>
      <c r="H495" s="415">
        <f>SUM(прил4!I597)</f>
        <v>660000</v>
      </c>
      <c r="I495" s="415">
        <f>SUM(прил4!J597)</f>
        <v>660000</v>
      </c>
      <c r="J495" s="415">
        <f>SUM(прил4!K597)</f>
        <v>660000</v>
      </c>
    </row>
    <row r="496" spans="1:10" s="642" customFormat="1" ht="31.5" hidden="1" x14ac:dyDescent="0.25">
      <c r="A496" s="577" t="s">
        <v>507</v>
      </c>
      <c r="B496" s="2" t="s">
        <v>35</v>
      </c>
      <c r="C496" s="2" t="s">
        <v>10</v>
      </c>
      <c r="D496" s="218" t="s">
        <v>213</v>
      </c>
      <c r="E496" s="219" t="s">
        <v>10</v>
      </c>
      <c r="F496" s="220" t="s">
        <v>792</v>
      </c>
      <c r="G496" s="2" t="s">
        <v>16</v>
      </c>
      <c r="H496" s="415">
        <f>SUM(прил4!I598)</f>
        <v>0</v>
      </c>
      <c r="I496" s="415">
        <f>SUM(прил4!J598)</f>
        <v>0</v>
      </c>
      <c r="J496" s="415">
        <f>SUM(прил4!K598)</f>
        <v>0</v>
      </c>
    </row>
    <row r="497" spans="1:10" s="642" customFormat="1" ht="15.75" x14ac:dyDescent="0.25">
      <c r="A497" s="61" t="s">
        <v>40</v>
      </c>
      <c r="B497" s="2" t="s">
        <v>35</v>
      </c>
      <c r="C497" s="2" t="s">
        <v>10</v>
      </c>
      <c r="D497" s="218" t="s">
        <v>213</v>
      </c>
      <c r="E497" s="219" t="s">
        <v>10</v>
      </c>
      <c r="F497" s="220" t="s">
        <v>792</v>
      </c>
      <c r="G497" s="2" t="s">
        <v>39</v>
      </c>
      <c r="H497" s="415">
        <f>SUM(прил4!I599)</f>
        <v>211200</v>
      </c>
      <c r="I497" s="415">
        <f>SUM(прил4!J599)</f>
        <v>211200</v>
      </c>
      <c r="J497" s="415">
        <f>SUM(прил4!K599)</f>
        <v>211200</v>
      </c>
    </row>
    <row r="498" spans="1:10" s="687" customFormat="1" ht="47.25" x14ac:dyDescent="0.25">
      <c r="A498" s="84" t="s">
        <v>75</v>
      </c>
      <c r="B498" s="2" t="s">
        <v>35</v>
      </c>
      <c r="C498" s="2" t="s">
        <v>10</v>
      </c>
      <c r="D498" s="218" t="s">
        <v>213</v>
      </c>
      <c r="E498" s="219" t="s">
        <v>10</v>
      </c>
      <c r="F498" s="220" t="s">
        <v>928</v>
      </c>
      <c r="G498" s="2"/>
      <c r="H498" s="413">
        <f>SUM(H499)</f>
        <v>2630536</v>
      </c>
      <c r="I498" s="413">
        <f t="shared" ref="I498:J498" si="179">SUM(I499)</f>
        <v>0</v>
      </c>
      <c r="J498" s="413">
        <f t="shared" si="179"/>
        <v>0</v>
      </c>
    </row>
    <row r="499" spans="1:10" s="687" customFormat="1" ht="31.5" x14ac:dyDescent="0.25">
      <c r="A499" s="61" t="s">
        <v>929</v>
      </c>
      <c r="B499" s="2" t="s">
        <v>35</v>
      </c>
      <c r="C499" s="2" t="s">
        <v>10</v>
      </c>
      <c r="D499" s="218" t="s">
        <v>213</v>
      </c>
      <c r="E499" s="219" t="s">
        <v>10</v>
      </c>
      <c r="F499" s="220" t="s">
        <v>928</v>
      </c>
      <c r="G499" s="2" t="s">
        <v>13</v>
      </c>
      <c r="H499" s="415">
        <f>SUM(прил4!I603)</f>
        <v>2630536</v>
      </c>
      <c r="I499" s="415"/>
      <c r="J499" s="415"/>
    </row>
    <row r="500" spans="1:10" s="626" customFormat="1" ht="18.75" hidden="1" customHeight="1" x14ac:dyDescent="0.25">
      <c r="A500" s="580" t="s">
        <v>776</v>
      </c>
      <c r="B500" s="2" t="s">
        <v>35</v>
      </c>
      <c r="C500" s="2" t="s">
        <v>10</v>
      </c>
      <c r="D500" s="218" t="s">
        <v>213</v>
      </c>
      <c r="E500" s="219" t="s">
        <v>10</v>
      </c>
      <c r="F500" s="220" t="s">
        <v>777</v>
      </c>
      <c r="G500" s="2"/>
      <c r="H500" s="413">
        <f>SUM(H501)</f>
        <v>0</v>
      </c>
      <c r="I500" s="413">
        <f t="shared" ref="I500:J500" si="180">SUM(I501)</f>
        <v>0</v>
      </c>
      <c r="J500" s="413">
        <f t="shared" si="180"/>
        <v>0</v>
      </c>
    </row>
    <row r="501" spans="1:10" s="626" customFormat="1" ht="32.25" hidden="1" customHeight="1" x14ac:dyDescent="0.25">
      <c r="A501" s="89" t="s">
        <v>507</v>
      </c>
      <c r="B501" s="2" t="s">
        <v>35</v>
      </c>
      <c r="C501" s="2" t="s">
        <v>10</v>
      </c>
      <c r="D501" s="218" t="s">
        <v>213</v>
      </c>
      <c r="E501" s="219" t="s">
        <v>10</v>
      </c>
      <c r="F501" s="220" t="s">
        <v>777</v>
      </c>
      <c r="G501" s="2" t="s">
        <v>16</v>
      </c>
      <c r="H501" s="415">
        <f>SUM(прил4!I601)</f>
        <v>0</v>
      </c>
      <c r="I501" s="415">
        <f>SUM(прил4!J601)</f>
        <v>0</v>
      </c>
      <c r="J501" s="415">
        <f>SUM(прил4!K601)</f>
        <v>0</v>
      </c>
    </row>
    <row r="502" spans="1:10" s="687" customFormat="1" ht="32.25" customHeight="1" x14ac:dyDescent="0.25">
      <c r="A502" s="689" t="s">
        <v>931</v>
      </c>
      <c r="B502" s="2" t="s">
        <v>35</v>
      </c>
      <c r="C502" s="2" t="s">
        <v>10</v>
      </c>
      <c r="D502" s="218" t="s">
        <v>213</v>
      </c>
      <c r="E502" s="219" t="s">
        <v>10</v>
      </c>
      <c r="F502" s="220" t="s">
        <v>930</v>
      </c>
      <c r="G502" s="2"/>
      <c r="H502" s="413">
        <f>SUM(H503)</f>
        <v>9895034</v>
      </c>
      <c r="I502" s="413">
        <f t="shared" ref="I502:J502" si="181">SUM(I503)</f>
        <v>8641703</v>
      </c>
      <c r="J502" s="413">
        <f t="shared" si="181"/>
        <v>8641703</v>
      </c>
    </row>
    <row r="503" spans="1:10" ht="48.75" customHeight="1" x14ac:dyDescent="0.25">
      <c r="A503" s="84" t="s">
        <v>75</v>
      </c>
      <c r="B503" s="2" t="s">
        <v>35</v>
      </c>
      <c r="C503" s="2" t="s">
        <v>10</v>
      </c>
      <c r="D503" s="218" t="s">
        <v>213</v>
      </c>
      <c r="E503" s="219" t="s">
        <v>10</v>
      </c>
      <c r="F503" s="220" t="s">
        <v>930</v>
      </c>
      <c r="G503" s="2" t="s">
        <v>13</v>
      </c>
      <c r="H503" s="415">
        <f>SUM(прил4!I605)</f>
        <v>9895034</v>
      </c>
      <c r="I503" s="415">
        <f>SUM(прил4!J605)</f>
        <v>8641703</v>
      </c>
      <c r="J503" s="415">
        <f>SUM(прил4!K605)</f>
        <v>8641703</v>
      </c>
    </row>
    <row r="504" spans="1:10" ht="32.25" customHeight="1" x14ac:dyDescent="0.25">
      <c r="A504" s="3" t="s">
        <v>83</v>
      </c>
      <c r="B504" s="2" t="s">
        <v>35</v>
      </c>
      <c r="C504" s="2" t="s">
        <v>10</v>
      </c>
      <c r="D504" s="218" t="s">
        <v>213</v>
      </c>
      <c r="E504" s="219" t="s">
        <v>10</v>
      </c>
      <c r="F504" s="220" t="s">
        <v>391</v>
      </c>
      <c r="G504" s="2"/>
      <c r="H504" s="413">
        <f>SUM(H505:H506)</f>
        <v>524142</v>
      </c>
      <c r="I504" s="413">
        <f t="shared" ref="I504:J504" si="182">SUM(I505:I506)</f>
        <v>490490</v>
      </c>
      <c r="J504" s="413">
        <f t="shared" si="182"/>
        <v>490490</v>
      </c>
    </row>
    <row r="505" spans="1:10" ht="31.5" customHeight="1" x14ac:dyDescent="0.25">
      <c r="A505" s="89" t="s">
        <v>507</v>
      </c>
      <c r="B505" s="2" t="s">
        <v>35</v>
      </c>
      <c r="C505" s="2" t="s">
        <v>10</v>
      </c>
      <c r="D505" s="218" t="s">
        <v>213</v>
      </c>
      <c r="E505" s="219" t="s">
        <v>10</v>
      </c>
      <c r="F505" s="220" t="s">
        <v>391</v>
      </c>
      <c r="G505" s="2" t="s">
        <v>16</v>
      </c>
      <c r="H505" s="415">
        <f>SUM(прил4!I607)</f>
        <v>515796</v>
      </c>
      <c r="I505" s="415">
        <f>SUM(прил4!J607)</f>
        <v>481644</v>
      </c>
      <c r="J505" s="415">
        <f>SUM(прил4!K607)</f>
        <v>481644</v>
      </c>
    </row>
    <row r="506" spans="1:10" ht="17.25" customHeight="1" x14ac:dyDescent="0.25">
      <c r="A506" s="3" t="s">
        <v>18</v>
      </c>
      <c r="B506" s="2" t="s">
        <v>35</v>
      </c>
      <c r="C506" s="2" t="s">
        <v>10</v>
      </c>
      <c r="D506" s="218" t="s">
        <v>213</v>
      </c>
      <c r="E506" s="219" t="s">
        <v>10</v>
      </c>
      <c r="F506" s="220" t="s">
        <v>391</v>
      </c>
      <c r="G506" s="2" t="s">
        <v>17</v>
      </c>
      <c r="H506" s="415">
        <f>SUM(прил4!I608)</f>
        <v>8346</v>
      </c>
      <c r="I506" s="415">
        <f>SUM(прил4!J608)</f>
        <v>8846</v>
      </c>
      <c r="J506" s="415">
        <f>SUM(прил4!K608)</f>
        <v>8846</v>
      </c>
    </row>
    <row r="507" spans="1:10" s="64" customFormat="1" ht="33.75" hidden="1" customHeight="1" x14ac:dyDescent="0.25">
      <c r="A507" s="75" t="s">
        <v>105</v>
      </c>
      <c r="B507" s="28" t="s">
        <v>35</v>
      </c>
      <c r="C507" s="28" t="s">
        <v>10</v>
      </c>
      <c r="D507" s="215" t="s">
        <v>374</v>
      </c>
      <c r="E507" s="216" t="s">
        <v>359</v>
      </c>
      <c r="F507" s="217" t="s">
        <v>360</v>
      </c>
      <c r="G507" s="28"/>
      <c r="H507" s="412">
        <f>SUM(H508)</f>
        <v>0</v>
      </c>
      <c r="I507" s="412">
        <f t="shared" ref="I507:J510" si="183">SUM(I508)</f>
        <v>0</v>
      </c>
      <c r="J507" s="412">
        <f t="shared" si="183"/>
        <v>0</v>
      </c>
    </row>
    <row r="508" spans="1:10" s="64" customFormat="1" ht="47.25" hidden="1" customHeight="1" x14ac:dyDescent="0.25">
      <c r="A508" s="76" t="s">
        <v>137</v>
      </c>
      <c r="B508" s="35" t="s">
        <v>35</v>
      </c>
      <c r="C508" s="44" t="s">
        <v>10</v>
      </c>
      <c r="D508" s="254" t="s">
        <v>206</v>
      </c>
      <c r="E508" s="255" t="s">
        <v>359</v>
      </c>
      <c r="F508" s="256" t="s">
        <v>360</v>
      </c>
      <c r="G508" s="71"/>
      <c r="H508" s="416">
        <f>SUM(H509)</f>
        <v>0</v>
      </c>
      <c r="I508" s="416">
        <f t="shared" si="183"/>
        <v>0</v>
      </c>
      <c r="J508" s="416">
        <f t="shared" si="183"/>
        <v>0</v>
      </c>
    </row>
    <row r="509" spans="1:10" s="64" customFormat="1" ht="32.25" hidden="1" customHeight="1" x14ac:dyDescent="0.25">
      <c r="A509" s="76" t="s">
        <v>429</v>
      </c>
      <c r="B509" s="35" t="s">
        <v>35</v>
      </c>
      <c r="C509" s="44" t="s">
        <v>10</v>
      </c>
      <c r="D509" s="254" t="s">
        <v>206</v>
      </c>
      <c r="E509" s="255" t="s">
        <v>10</v>
      </c>
      <c r="F509" s="256" t="s">
        <v>360</v>
      </c>
      <c r="G509" s="71"/>
      <c r="H509" s="416">
        <f>SUM(H510)</f>
        <v>0</v>
      </c>
      <c r="I509" s="416">
        <f t="shared" si="183"/>
        <v>0</v>
      </c>
      <c r="J509" s="416">
        <f t="shared" si="183"/>
        <v>0</v>
      </c>
    </row>
    <row r="510" spans="1:10" s="37" customFormat="1" ht="32.25" hidden="1" customHeight="1" x14ac:dyDescent="0.25">
      <c r="A510" s="69" t="s">
        <v>138</v>
      </c>
      <c r="B510" s="35" t="s">
        <v>35</v>
      </c>
      <c r="C510" s="44" t="s">
        <v>10</v>
      </c>
      <c r="D510" s="254" t="s">
        <v>206</v>
      </c>
      <c r="E510" s="255" t="s">
        <v>10</v>
      </c>
      <c r="F510" s="256" t="s">
        <v>430</v>
      </c>
      <c r="G510" s="71"/>
      <c r="H510" s="416">
        <f>SUM(H511)</f>
        <v>0</v>
      </c>
      <c r="I510" s="416">
        <f t="shared" si="183"/>
        <v>0</v>
      </c>
      <c r="J510" s="416">
        <f t="shared" si="183"/>
        <v>0</v>
      </c>
    </row>
    <row r="511" spans="1:10" s="37" customFormat="1" ht="30.75" hidden="1" customHeight="1" x14ac:dyDescent="0.25">
      <c r="A511" s="91" t="s">
        <v>507</v>
      </c>
      <c r="B511" s="44" t="s">
        <v>35</v>
      </c>
      <c r="C511" s="44" t="s">
        <v>10</v>
      </c>
      <c r="D511" s="254" t="s">
        <v>206</v>
      </c>
      <c r="E511" s="255" t="s">
        <v>10</v>
      </c>
      <c r="F511" s="256" t="s">
        <v>430</v>
      </c>
      <c r="G511" s="71" t="s">
        <v>16</v>
      </c>
      <c r="H511" s="417">
        <f>SUM(прил4!I613)</f>
        <v>0</v>
      </c>
      <c r="I511" s="417">
        <f>SUM(прил4!J613)</f>
        <v>0</v>
      </c>
      <c r="J511" s="417">
        <f>SUM(прил4!K613)</f>
        <v>0</v>
      </c>
    </row>
    <row r="512" spans="1:10" s="37" customFormat="1" ht="64.5" customHeight="1" x14ac:dyDescent="0.25">
      <c r="A512" s="102" t="s">
        <v>866</v>
      </c>
      <c r="B512" s="28" t="s">
        <v>35</v>
      </c>
      <c r="C512" s="42" t="s">
        <v>10</v>
      </c>
      <c r="D512" s="227" t="s">
        <v>187</v>
      </c>
      <c r="E512" s="228" t="s">
        <v>359</v>
      </c>
      <c r="F512" s="229" t="s">
        <v>360</v>
      </c>
      <c r="G512" s="28"/>
      <c r="H512" s="412">
        <f>SUM(H513)</f>
        <v>58000</v>
      </c>
      <c r="I512" s="412">
        <f t="shared" ref="I512:J515" si="184">SUM(I513)</f>
        <v>12213</v>
      </c>
      <c r="J512" s="412">
        <f t="shared" si="184"/>
        <v>12213</v>
      </c>
    </row>
    <row r="513" spans="1:10" s="37" customFormat="1" ht="94.5" customHeight="1" x14ac:dyDescent="0.25">
      <c r="A513" s="103" t="s">
        <v>869</v>
      </c>
      <c r="B513" s="2" t="s">
        <v>35</v>
      </c>
      <c r="C513" s="35" t="s">
        <v>10</v>
      </c>
      <c r="D513" s="257" t="s">
        <v>189</v>
      </c>
      <c r="E513" s="258" t="s">
        <v>359</v>
      </c>
      <c r="F513" s="259" t="s">
        <v>360</v>
      </c>
      <c r="G513" s="2"/>
      <c r="H513" s="413">
        <f>SUM(H514)</f>
        <v>58000</v>
      </c>
      <c r="I513" s="413">
        <f t="shared" si="184"/>
        <v>12213</v>
      </c>
      <c r="J513" s="413">
        <f t="shared" si="184"/>
        <v>12213</v>
      </c>
    </row>
    <row r="514" spans="1:10" s="37" customFormat="1" ht="46.5" customHeight="1" x14ac:dyDescent="0.25">
      <c r="A514" s="103" t="s">
        <v>379</v>
      </c>
      <c r="B514" s="2" t="s">
        <v>35</v>
      </c>
      <c r="C514" s="35" t="s">
        <v>10</v>
      </c>
      <c r="D514" s="257" t="s">
        <v>189</v>
      </c>
      <c r="E514" s="258" t="s">
        <v>10</v>
      </c>
      <c r="F514" s="259" t="s">
        <v>360</v>
      </c>
      <c r="G514" s="2"/>
      <c r="H514" s="413">
        <f>SUM(H515)</f>
        <v>58000</v>
      </c>
      <c r="I514" s="413">
        <f t="shared" si="184"/>
        <v>12213</v>
      </c>
      <c r="J514" s="413">
        <f t="shared" si="184"/>
        <v>12213</v>
      </c>
    </row>
    <row r="515" spans="1:10" s="37" customFormat="1" ht="18.75" customHeight="1" x14ac:dyDescent="0.25">
      <c r="A515" s="61" t="s">
        <v>92</v>
      </c>
      <c r="B515" s="2" t="s">
        <v>35</v>
      </c>
      <c r="C515" s="35" t="s">
        <v>10</v>
      </c>
      <c r="D515" s="257" t="s">
        <v>189</v>
      </c>
      <c r="E515" s="258" t="s">
        <v>10</v>
      </c>
      <c r="F515" s="259" t="s">
        <v>380</v>
      </c>
      <c r="G515" s="2"/>
      <c r="H515" s="413">
        <f>SUM(H516)</f>
        <v>58000</v>
      </c>
      <c r="I515" s="413">
        <f t="shared" si="184"/>
        <v>12213</v>
      </c>
      <c r="J515" s="413">
        <f t="shared" si="184"/>
        <v>12213</v>
      </c>
    </row>
    <row r="516" spans="1:10" s="37" customFormat="1" ht="34.5" customHeight="1" x14ac:dyDescent="0.25">
      <c r="A516" s="110" t="s">
        <v>507</v>
      </c>
      <c r="B516" s="2" t="s">
        <v>35</v>
      </c>
      <c r="C516" s="35" t="s">
        <v>10</v>
      </c>
      <c r="D516" s="257" t="s">
        <v>189</v>
      </c>
      <c r="E516" s="258" t="s">
        <v>10</v>
      </c>
      <c r="F516" s="259" t="s">
        <v>380</v>
      </c>
      <c r="G516" s="2" t="s">
        <v>16</v>
      </c>
      <c r="H516" s="414">
        <f>SUM(прил4!I618)</f>
        <v>58000</v>
      </c>
      <c r="I516" s="414">
        <f>SUM(прил4!J618)</f>
        <v>12213</v>
      </c>
      <c r="J516" s="414">
        <f>SUM(прил4!K618)</f>
        <v>12213</v>
      </c>
    </row>
    <row r="517" spans="1:10" s="64" customFormat="1" ht="33.75" customHeight="1" x14ac:dyDescent="0.25">
      <c r="A517" s="27" t="s">
        <v>125</v>
      </c>
      <c r="B517" s="28" t="s">
        <v>35</v>
      </c>
      <c r="C517" s="28" t="s">
        <v>10</v>
      </c>
      <c r="D517" s="215" t="s">
        <v>192</v>
      </c>
      <c r="E517" s="216" t="s">
        <v>359</v>
      </c>
      <c r="F517" s="217" t="s">
        <v>360</v>
      </c>
      <c r="G517" s="31"/>
      <c r="H517" s="412">
        <f>SUM(H518)</f>
        <v>10000</v>
      </c>
      <c r="I517" s="412">
        <f t="shared" ref="I517:J518" si="185">SUM(I518)</f>
        <v>25000</v>
      </c>
      <c r="J517" s="412">
        <f t="shared" si="185"/>
        <v>25000</v>
      </c>
    </row>
    <row r="518" spans="1:10" s="64" customFormat="1" ht="64.5" customHeight="1" x14ac:dyDescent="0.25">
      <c r="A518" s="84" t="s">
        <v>147</v>
      </c>
      <c r="B518" s="2" t="s">
        <v>35</v>
      </c>
      <c r="C518" s="2" t="s">
        <v>10</v>
      </c>
      <c r="D518" s="218" t="s">
        <v>214</v>
      </c>
      <c r="E518" s="219" t="s">
        <v>359</v>
      </c>
      <c r="F518" s="220" t="s">
        <v>360</v>
      </c>
      <c r="G518" s="2"/>
      <c r="H518" s="413">
        <f>SUM(H519)</f>
        <v>10000</v>
      </c>
      <c r="I518" s="413">
        <f t="shared" si="185"/>
        <v>25000</v>
      </c>
      <c r="J518" s="413">
        <f t="shared" si="185"/>
        <v>25000</v>
      </c>
    </row>
    <row r="519" spans="1:10" s="64" customFormat="1" ht="33.75" customHeight="1" x14ac:dyDescent="0.25">
      <c r="A519" s="84" t="s">
        <v>443</v>
      </c>
      <c r="B519" s="2" t="s">
        <v>35</v>
      </c>
      <c r="C519" s="2" t="s">
        <v>10</v>
      </c>
      <c r="D519" s="218" t="s">
        <v>214</v>
      </c>
      <c r="E519" s="219" t="s">
        <v>12</v>
      </c>
      <c r="F519" s="220" t="s">
        <v>360</v>
      </c>
      <c r="G519" s="2"/>
      <c r="H519" s="413">
        <f>SUM(+H520)</f>
        <v>10000</v>
      </c>
      <c r="I519" s="413">
        <f t="shared" ref="I519:J519" si="186">SUM(+I520)</f>
        <v>25000</v>
      </c>
      <c r="J519" s="413">
        <f t="shared" si="186"/>
        <v>25000</v>
      </c>
    </row>
    <row r="520" spans="1:10" s="64" customFormat="1" ht="33" customHeight="1" x14ac:dyDescent="0.25">
      <c r="A520" s="3" t="s">
        <v>445</v>
      </c>
      <c r="B520" s="2" t="s">
        <v>35</v>
      </c>
      <c r="C520" s="2" t="s">
        <v>10</v>
      </c>
      <c r="D520" s="218" t="s">
        <v>214</v>
      </c>
      <c r="E520" s="219" t="s">
        <v>12</v>
      </c>
      <c r="F520" s="220" t="s">
        <v>444</v>
      </c>
      <c r="G520" s="2"/>
      <c r="H520" s="413">
        <f>SUM(H521)</f>
        <v>10000</v>
      </c>
      <c r="I520" s="413">
        <f t="shared" ref="I520:J520" si="187">SUM(I521)</f>
        <v>25000</v>
      </c>
      <c r="J520" s="413">
        <f t="shared" si="187"/>
        <v>25000</v>
      </c>
    </row>
    <row r="521" spans="1:10" s="64" customFormat="1" ht="30.75" customHeight="1" x14ac:dyDescent="0.25">
      <c r="A521" s="89" t="s">
        <v>507</v>
      </c>
      <c r="B521" s="2" t="s">
        <v>35</v>
      </c>
      <c r="C521" s="2" t="s">
        <v>10</v>
      </c>
      <c r="D521" s="218" t="s">
        <v>214</v>
      </c>
      <c r="E521" s="219" t="s">
        <v>12</v>
      </c>
      <c r="F521" s="220" t="s">
        <v>444</v>
      </c>
      <c r="G521" s="2" t="s">
        <v>16</v>
      </c>
      <c r="H521" s="415">
        <f>SUM(прил4!I623)</f>
        <v>10000</v>
      </c>
      <c r="I521" s="415">
        <f>SUM(прил4!J623)</f>
        <v>25000</v>
      </c>
      <c r="J521" s="415">
        <f>SUM(прил4!K623)</f>
        <v>25000</v>
      </c>
    </row>
    <row r="522" spans="1:10" ht="15.75" x14ac:dyDescent="0.25">
      <c r="A522" s="86" t="s">
        <v>36</v>
      </c>
      <c r="B522" s="23" t="s">
        <v>35</v>
      </c>
      <c r="C522" s="23" t="s">
        <v>20</v>
      </c>
      <c r="D522" s="212"/>
      <c r="E522" s="213"/>
      <c r="F522" s="214"/>
      <c r="G522" s="22"/>
      <c r="H522" s="419">
        <f>SUM(H523,H532)</f>
        <v>1312298</v>
      </c>
      <c r="I522" s="419">
        <f>SUM(I523,I532)</f>
        <v>973531</v>
      </c>
      <c r="J522" s="419">
        <f>SUM(J523,J532)</f>
        <v>973531</v>
      </c>
    </row>
    <row r="523" spans="1:10" ht="35.25" customHeight="1" x14ac:dyDescent="0.25">
      <c r="A523" s="27" t="s">
        <v>139</v>
      </c>
      <c r="B523" s="28" t="s">
        <v>35</v>
      </c>
      <c r="C523" s="28" t="s">
        <v>20</v>
      </c>
      <c r="D523" s="215" t="s">
        <v>209</v>
      </c>
      <c r="E523" s="216" t="s">
        <v>359</v>
      </c>
      <c r="F523" s="217" t="s">
        <v>360</v>
      </c>
      <c r="G523" s="28"/>
      <c r="H523" s="412">
        <f>SUM(H528+H524)</f>
        <v>1305298</v>
      </c>
      <c r="I523" s="412">
        <f t="shared" ref="I523:J523" si="188">SUM(I528+I524)</f>
        <v>968781</v>
      </c>
      <c r="J523" s="412">
        <f t="shared" si="188"/>
        <v>968781</v>
      </c>
    </row>
    <row r="524" spans="1:10" s="43" customFormat="1" ht="35.25" customHeight="1" x14ac:dyDescent="0.25">
      <c r="A524" s="61" t="s">
        <v>146</v>
      </c>
      <c r="B524" s="2" t="s">
        <v>35</v>
      </c>
      <c r="C524" s="2" t="s">
        <v>20</v>
      </c>
      <c r="D524" s="218" t="s">
        <v>441</v>
      </c>
      <c r="E524" s="219" t="s">
        <v>359</v>
      </c>
      <c r="F524" s="220" t="s">
        <v>360</v>
      </c>
      <c r="G524" s="2"/>
      <c r="H524" s="413">
        <f>SUM(H525)</f>
        <v>210000</v>
      </c>
      <c r="I524" s="413">
        <f t="shared" ref="I524:J526" si="189">SUM(I525)</f>
        <v>0</v>
      </c>
      <c r="J524" s="413">
        <f t="shared" si="189"/>
        <v>0</v>
      </c>
    </row>
    <row r="525" spans="1:10" s="43" customFormat="1" ht="19.5" customHeight="1" x14ac:dyDescent="0.25">
      <c r="A525" s="105" t="s">
        <v>552</v>
      </c>
      <c r="B525" s="2" t="s">
        <v>35</v>
      </c>
      <c r="C525" s="2" t="s">
        <v>20</v>
      </c>
      <c r="D525" s="218" t="s">
        <v>213</v>
      </c>
      <c r="E525" s="219" t="s">
        <v>12</v>
      </c>
      <c r="F525" s="220" t="s">
        <v>360</v>
      </c>
      <c r="G525" s="2"/>
      <c r="H525" s="413">
        <f>SUM(H526)</f>
        <v>210000</v>
      </c>
      <c r="I525" s="413">
        <f t="shared" si="189"/>
        <v>0</v>
      </c>
      <c r="J525" s="413">
        <f t="shared" si="189"/>
        <v>0</v>
      </c>
    </row>
    <row r="526" spans="1:10" s="43" customFormat="1" ht="35.25" customHeight="1" x14ac:dyDescent="0.25">
      <c r="A526" s="105" t="s">
        <v>551</v>
      </c>
      <c r="B526" s="2" t="s">
        <v>35</v>
      </c>
      <c r="C526" s="2" t="s">
        <v>20</v>
      </c>
      <c r="D526" s="218" t="s">
        <v>213</v>
      </c>
      <c r="E526" s="219" t="s">
        <v>12</v>
      </c>
      <c r="F526" s="220" t="s">
        <v>550</v>
      </c>
      <c r="G526" s="2"/>
      <c r="H526" s="413">
        <f>SUM(H527)</f>
        <v>210000</v>
      </c>
      <c r="I526" s="413">
        <f t="shared" si="189"/>
        <v>0</v>
      </c>
      <c r="J526" s="413">
        <f t="shared" si="189"/>
        <v>0</v>
      </c>
    </row>
    <row r="527" spans="1:10" s="43" customFormat="1" ht="18" customHeight="1" x14ac:dyDescent="0.25">
      <c r="A527" s="105" t="s">
        <v>21</v>
      </c>
      <c r="B527" s="2" t="s">
        <v>35</v>
      </c>
      <c r="C527" s="2" t="s">
        <v>20</v>
      </c>
      <c r="D527" s="218" t="s">
        <v>213</v>
      </c>
      <c r="E527" s="219" t="s">
        <v>12</v>
      </c>
      <c r="F527" s="220" t="s">
        <v>550</v>
      </c>
      <c r="G527" s="2" t="s">
        <v>66</v>
      </c>
      <c r="H527" s="415">
        <f>SUM(прил4!I629)</f>
        <v>210000</v>
      </c>
      <c r="I527" s="415">
        <f>SUM(прил4!J629)</f>
        <v>0</v>
      </c>
      <c r="J527" s="415">
        <f>SUM(прил4!K629)</f>
        <v>0</v>
      </c>
    </row>
    <row r="528" spans="1:10" ht="48" customHeight="1" x14ac:dyDescent="0.25">
      <c r="A528" s="3" t="s">
        <v>148</v>
      </c>
      <c r="B528" s="2" t="s">
        <v>35</v>
      </c>
      <c r="C528" s="2" t="s">
        <v>20</v>
      </c>
      <c r="D528" s="218" t="s">
        <v>215</v>
      </c>
      <c r="E528" s="219" t="s">
        <v>359</v>
      </c>
      <c r="F528" s="220" t="s">
        <v>360</v>
      </c>
      <c r="G528" s="2"/>
      <c r="H528" s="413">
        <f>SUM(H529)</f>
        <v>1095298</v>
      </c>
      <c r="I528" s="413">
        <f t="shared" ref="I528:J528" si="190">SUM(I529)</f>
        <v>968781</v>
      </c>
      <c r="J528" s="413">
        <f t="shared" si="190"/>
        <v>968781</v>
      </c>
    </row>
    <row r="529" spans="1:10" ht="66.75" customHeight="1" x14ac:dyDescent="0.25">
      <c r="A529" s="3" t="s">
        <v>446</v>
      </c>
      <c r="B529" s="2" t="s">
        <v>35</v>
      </c>
      <c r="C529" s="2" t="s">
        <v>20</v>
      </c>
      <c r="D529" s="218" t="s">
        <v>215</v>
      </c>
      <c r="E529" s="219" t="s">
        <v>10</v>
      </c>
      <c r="F529" s="220" t="s">
        <v>360</v>
      </c>
      <c r="G529" s="2"/>
      <c r="H529" s="413">
        <f>SUM(H530)</f>
        <v>1095298</v>
      </c>
      <c r="I529" s="413">
        <f t="shared" ref="I529:J529" si="191">SUM(I530)</f>
        <v>968781</v>
      </c>
      <c r="J529" s="413">
        <f t="shared" si="191"/>
        <v>968781</v>
      </c>
    </row>
    <row r="530" spans="1:10" ht="31.5" x14ac:dyDescent="0.25">
      <c r="A530" s="3" t="s">
        <v>74</v>
      </c>
      <c r="B530" s="44" t="s">
        <v>35</v>
      </c>
      <c r="C530" s="44" t="s">
        <v>20</v>
      </c>
      <c r="D530" s="254" t="s">
        <v>215</v>
      </c>
      <c r="E530" s="255" t="s">
        <v>447</v>
      </c>
      <c r="F530" s="256" t="s">
        <v>364</v>
      </c>
      <c r="G530" s="44"/>
      <c r="H530" s="413">
        <f>SUM(H531:H531)</f>
        <v>1095298</v>
      </c>
      <c r="I530" s="413">
        <f t="shared" ref="I530:J530" si="192">SUM(I531:I531)</f>
        <v>968781</v>
      </c>
      <c r="J530" s="413">
        <f t="shared" si="192"/>
        <v>968781</v>
      </c>
    </row>
    <row r="531" spans="1:10" ht="48.75" customHeight="1" x14ac:dyDescent="0.25">
      <c r="A531" s="84" t="s">
        <v>75</v>
      </c>
      <c r="B531" s="2" t="s">
        <v>35</v>
      </c>
      <c r="C531" s="2" t="s">
        <v>20</v>
      </c>
      <c r="D531" s="218" t="s">
        <v>215</v>
      </c>
      <c r="E531" s="219" t="s">
        <v>447</v>
      </c>
      <c r="F531" s="220" t="s">
        <v>364</v>
      </c>
      <c r="G531" s="2" t="s">
        <v>13</v>
      </c>
      <c r="H531" s="415">
        <f>SUM(прил4!I633)</f>
        <v>1095298</v>
      </c>
      <c r="I531" s="415">
        <f>SUM(прил4!J633)</f>
        <v>968781</v>
      </c>
      <c r="J531" s="415">
        <f>SUM(прил4!K633)</f>
        <v>968781</v>
      </c>
    </row>
    <row r="532" spans="1:10" ht="31.5" customHeight="1" x14ac:dyDescent="0.25">
      <c r="A532" s="102" t="s">
        <v>98</v>
      </c>
      <c r="B532" s="28" t="s">
        <v>35</v>
      </c>
      <c r="C532" s="28" t="s">
        <v>20</v>
      </c>
      <c r="D532" s="215" t="s">
        <v>362</v>
      </c>
      <c r="E532" s="216" t="s">
        <v>359</v>
      </c>
      <c r="F532" s="217" t="s">
        <v>360</v>
      </c>
      <c r="G532" s="28"/>
      <c r="H532" s="412">
        <f>SUM(H533)</f>
        <v>7000</v>
      </c>
      <c r="I532" s="412">
        <f t="shared" ref="I532:J535" si="193">SUM(I533)</f>
        <v>4750</v>
      </c>
      <c r="J532" s="412">
        <f t="shared" si="193"/>
        <v>4750</v>
      </c>
    </row>
    <row r="533" spans="1:10" ht="48.75" customHeight="1" x14ac:dyDescent="0.25">
      <c r="A533" s="103" t="s">
        <v>109</v>
      </c>
      <c r="B533" s="2" t="s">
        <v>35</v>
      </c>
      <c r="C533" s="2" t="s">
        <v>20</v>
      </c>
      <c r="D533" s="218" t="s">
        <v>171</v>
      </c>
      <c r="E533" s="219" t="s">
        <v>359</v>
      </c>
      <c r="F533" s="220" t="s">
        <v>360</v>
      </c>
      <c r="G533" s="44"/>
      <c r="H533" s="413">
        <f>SUM(H534)</f>
        <v>7000</v>
      </c>
      <c r="I533" s="413">
        <f t="shared" si="193"/>
        <v>4750</v>
      </c>
      <c r="J533" s="413">
        <f t="shared" si="193"/>
        <v>4750</v>
      </c>
    </row>
    <row r="534" spans="1:10" ht="48.75" customHeight="1" x14ac:dyDescent="0.25">
      <c r="A534" s="103" t="s">
        <v>366</v>
      </c>
      <c r="B534" s="2" t="s">
        <v>35</v>
      </c>
      <c r="C534" s="2" t="s">
        <v>20</v>
      </c>
      <c r="D534" s="218" t="s">
        <v>171</v>
      </c>
      <c r="E534" s="219" t="s">
        <v>10</v>
      </c>
      <c r="F534" s="220" t="s">
        <v>360</v>
      </c>
      <c r="G534" s="44"/>
      <c r="H534" s="413">
        <f>SUM(H535)</f>
        <v>7000</v>
      </c>
      <c r="I534" s="413">
        <f t="shared" si="193"/>
        <v>4750</v>
      </c>
      <c r="J534" s="413">
        <f t="shared" si="193"/>
        <v>4750</v>
      </c>
    </row>
    <row r="535" spans="1:10" ht="15.75" customHeight="1" x14ac:dyDescent="0.25">
      <c r="A535" s="103" t="s">
        <v>100</v>
      </c>
      <c r="B535" s="2" t="s">
        <v>35</v>
      </c>
      <c r="C535" s="2" t="s">
        <v>20</v>
      </c>
      <c r="D535" s="218" t="s">
        <v>171</v>
      </c>
      <c r="E535" s="219" t="s">
        <v>10</v>
      </c>
      <c r="F535" s="220" t="s">
        <v>365</v>
      </c>
      <c r="G535" s="44"/>
      <c r="H535" s="413">
        <f>SUM(H536)</f>
        <v>7000</v>
      </c>
      <c r="I535" s="413">
        <f t="shared" si="193"/>
        <v>4750</v>
      </c>
      <c r="J535" s="413">
        <f t="shared" si="193"/>
        <v>4750</v>
      </c>
    </row>
    <row r="536" spans="1:10" ht="32.25" customHeight="1" x14ac:dyDescent="0.25">
      <c r="A536" s="110" t="s">
        <v>507</v>
      </c>
      <c r="B536" s="2" t="s">
        <v>35</v>
      </c>
      <c r="C536" s="2" t="s">
        <v>20</v>
      </c>
      <c r="D536" s="218" t="s">
        <v>171</v>
      </c>
      <c r="E536" s="219" t="s">
        <v>10</v>
      </c>
      <c r="F536" s="220" t="s">
        <v>365</v>
      </c>
      <c r="G536" s="2" t="s">
        <v>16</v>
      </c>
      <c r="H536" s="415">
        <f>SUM(прил4!I638)</f>
        <v>7000</v>
      </c>
      <c r="I536" s="415">
        <f>SUM(прил4!J638)</f>
        <v>4750</v>
      </c>
      <c r="J536" s="415">
        <f>SUM(прил4!K638)</f>
        <v>4750</v>
      </c>
    </row>
    <row r="537" spans="1:10" ht="17.25" customHeight="1" x14ac:dyDescent="0.25">
      <c r="A537" s="386" t="s">
        <v>554</v>
      </c>
      <c r="B537" s="130" t="s">
        <v>32</v>
      </c>
      <c r="C537" s="39"/>
      <c r="D537" s="245"/>
      <c r="E537" s="246"/>
      <c r="F537" s="247"/>
      <c r="G537" s="16"/>
      <c r="H537" s="461">
        <f>SUM(H538)</f>
        <v>145583</v>
      </c>
      <c r="I537" s="461">
        <f t="shared" ref="I537:J541" si="194">SUM(I538)</f>
        <v>145583</v>
      </c>
      <c r="J537" s="461">
        <f t="shared" si="194"/>
        <v>145583</v>
      </c>
    </row>
    <row r="538" spans="1:10" ht="16.5" customHeight="1" x14ac:dyDescent="0.25">
      <c r="A538" s="380" t="s">
        <v>555</v>
      </c>
      <c r="B538" s="55" t="s">
        <v>32</v>
      </c>
      <c r="C538" s="23" t="s">
        <v>29</v>
      </c>
      <c r="D538" s="212"/>
      <c r="E538" s="213"/>
      <c r="F538" s="214"/>
      <c r="G538" s="23"/>
      <c r="H538" s="419">
        <f>SUM(H539)</f>
        <v>145583</v>
      </c>
      <c r="I538" s="419">
        <f t="shared" si="194"/>
        <v>145583</v>
      </c>
      <c r="J538" s="419">
        <f t="shared" si="194"/>
        <v>145583</v>
      </c>
    </row>
    <row r="539" spans="1:10" ht="16.5" customHeight="1" x14ac:dyDescent="0.25">
      <c r="A539" s="75" t="s">
        <v>164</v>
      </c>
      <c r="B539" s="28" t="s">
        <v>32</v>
      </c>
      <c r="C539" s="30" t="s">
        <v>29</v>
      </c>
      <c r="D539" s="221" t="s">
        <v>183</v>
      </c>
      <c r="E539" s="222" t="s">
        <v>359</v>
      </c>
      <c r="F539" s="223" t="s">
        <v>360</v>
      </c>
      <c r="G539" s="28"/>
      <c r="H539" s="412">
        <f>SUM(H540)</f>
        <v>145583</v>
      </c>
      <c r="I539" s="412">
        <f t="shared" si="194"/>
        <v>145583</v>
      </c>
      <c r="J539" s="412">
        <f t="shared" si="194"/>
        <v>145583</v>
      </c>
    </row>
    <row r="540" spans="1:10" ht="16.5" customHeight="1" x14ac:dyDescent="0.25">
      <c r="A540" s="84" t="s">
        <v>163</v>
      </c>
      <c r="B540" s="2" t="s">
        <v>32</v>
      </c>
      <c r="C540" s="338" t="s">
        <v>29</v>
      </c>
      <c r="D540" s="236" t="s">
        <v>184</v>
      </c>
      <c r="E540" s="237" t="s">
        <v>359</v>
      </c>
      <c r="F540" s="238" t="s">
        <v>360</v>
      </c>
      <c r="G540" s="2"/>
      <c r="H540" s="413">
        <f>SUM(H541)</f>
        <v>145583</v>
      </c>
      <c r="I540" s="413">
        <f t="shared" si="194"/>
        <v>145583</v>
      </c>
      <c r="J540" s="413">
        <f t="shared" si="194"/>
        <v>145583</v>
      </c>
    </row>
    <row r="541" spans="1:10" ht="30.75" customHeight="1" x14ac:dyDescent="0.25">
      <c r="A541" s="84" t="s">
        <v>618</v>
      </c>
      <c r="B541" s="2" t="s">
        <v>32</v>
      </c>
      <c r="C541" s="338" t="s">
        <v>29</v>
      </c>
      <c r="D541" s="236" t="s">
        <v>184</v>
      </c>
      <c r="E541" s="237" t="s">
        <v>359</v>
      </c>
      <c r="F541" s="347">
        <v>12700</v>
      </c>
      <c r="G541" s="2"/>
      <c r="H541" s="413">
        <f>SUM(H542)</f>
        <v>145583</v>
      </c>
      <c r="I541" s="413">
        <f t="shared" si="194"/>
        <v>145583</v>
      </c>
      <c r="J541" s="413">
        <f t="shared" si="194"/>
        <v>145583</v>
      </c>
    </row>
    <row r="542" spans="1:10" ht="31.5" customHeight="1" x14ac:dyDescent="0.25">
      <c r="A542" s="84" t="s">
        <v>507</v>
      </c>
      <c r="B542" s="2" t="s">
        <v>32</v>
      </c>
      <c r="C542" s="338" t="s">
        <v>29</v>
      </c>
      <c r="D542" s="236" t="s">
        <v>184</v>
      </c>
      <c r="E542" s="237" t="s">
        <v>359</v>
      </c>
      <c r="F542" s="347">
        <v>12700</v>
      </c>
      <c r="G542" s="2" t="s">
        <v>16</v>
      </c>
      <c r="H542" s="415">
        <f>SUM(прил4!I237)</f>
        <v>145583</v>
      </c>
      <c r="I542" s="415">
        <f>SUM(прил4!J237)</f>
        <v>145583</v>
      </c>
      <c r="J542" s="415">
        <f>SUM(прил4!K237)</f>
        <v>145583</v>
      </c>
    </row>
    <row r="543" spans="1:10" ht="15.75" x14ac:dyDescent="0.25">
      <c r="A543" s="74" t="s">
        <v>37</v>
      </c>
      <c r="B543" s="39">
        <v>10</v>
      </c>
      <c r="C543" s="39"/>
      <c r="D543" s="245"/>
      <c r="E543" s="246"/>
      <c r="F543" s="247"/>
      <c r="G543" s="15"/>
      <c r="H543" s="461">
        <f>SUM(H544,H550,H591,H620)</f>
        <v>41168513</v>
      </c>
      <c r="I543" s="461">
        <f>SUM(I544,I550,I591,I620)</f>
        <v>26480182</v>
      </c>
      <c r="J543" s="461">
        <f>SUM(J544,J550,J591,J620)</f>
        <v>29296747</v>
      </c>
    </row>
    <row r="544" spans="1:10" ht="15.75" x14ac:dyDescent="0.25">
      <c r="A544" s="86" t="s">
        <v>38</v>
      </c>
      <c r="B544" s="40">
        <v>10</v>
      </c>
      <c r="C544" s="23" t="s">
        <v>10</v>
      </c>
      <c r="D544" s="212"/>
      <c r="E544" s="213"/>
      <c r="F544" s="214"/>
      <c r="G544" s="22"/>
      <c r="H544" s="419">
        <f>SUM(H545)</f>
        <v>2279154</v>
      </c>
      <c r="I544" s="419">
        <f t="shared" ref="I544:J548" si="195">SUM(I545)</f>
        <v>3229241</v>
      </c>
      <c r="J544" s="419">
        <f t="shared" si="195"/>
        <v>3229241</v>
      </c>
    </row>
    <row r="545" spans="1:10" ht="32.25" customHeight="1" x14ac:dyDescent="0.25">
      <c r="A545" s="75" t="s">
        <v>103</v>
      </c>
      <c r="B545" s="30">
        <v>10</v>
      </c>
      <c r="C545" s="28" t="s">
        <v>10</v>
      </c>
      <c r="D545" s="215" t="s">
        <v>168</v>
      </c>
      <c r="E545" s="216" t="s">
        <v>359</v>
      </c>
      <c r="F545" s="217" t="s">
        <v>360</v>
      </c>
      <c r="G545" s="28"/>
      <c r="H545" s="412">
        <f>SUM(H546)</f>
        <v>2279154</v>
      </c>
      <c r="I545" s="412">
        <f t="shared" si="195"/>
        <v>3229241</v>
      </c>
      <c r="J545" s="412">
        <f t="shared" si="195"/>
        <v>3229241</v>
      </c>
    </row>
    <row r="546" spans="1:10" ht="48.75" customHeight="1" x14ac:dyDescent="0.25">
      <c r="A546" s="3" t="s">
        <v>149</v>
      </c>
      <c r="B546" s="338">
        <v>10</v>
      </c>
      <c r="C546" s="2" t="s">
        <v>10</v>
      </c>
      <c r="D546" s="218" t="s">
        <v>170</v>
      </c>
      <c r="E546" s="219" t="s">
        <v>359</v>
      </c>
      <c r="F546" s="220" t="s">
        <v>360</v>
      </c>
      <c r="G546" s="2"/>
      <c r="H546" s="413">
        <f>SUM(H547)</f>
        <v>2279154</v>
      </c>
      <c r="I546" s="413">
        <f t="shared" si="195"/>
        <v>3229241</v>
      </c>
      <c r="J546" s="413">
        <f t="shared" si="195"/>
        <v>3229241</v>
      </c>
    </row>
    <row r="547" spans="1:10" ht="33.75" customHeight="1" x14ac:dyDescent="0.25">
      <c r="A547" s="3" t="s">
        <v>448</v>
      </c>
      <c r="B547" s="338">
        <v>10</v>
      </c>
      <c r="C547" s="2" t="s">
        <v>10</v>
      </c>
      <c r="D547" s="218" t="s">
        <v>170</v>
      </c>
      <c r="E547" s="219" t="s">
        <v>10</v>
      </c>
      <c r="F547" s="220" t="s">
        <v>360</v>
      </c>
      <c r="G547" s="2"/>
      <c r="H547" s="413">
        <f>SUM(H548)</f>
        <v>2279154</v>
      </c>
      <c r="I547" s="413">
        <f t="shared" si="195"/>
        <v>3229241</v>
      </c>
      <c r="J547" s="413">
        <f t="shared" si="195"/>
        <v>3229241</v>
      </c>
    </row>
    <row r="548" spans="1:10" ht="18.75" customHeight="1" x14ac:dyDescent="0.25">
      <c r="A548" s="3" t="s">
        <v>150</v>
      </c>
      <c r="B548" s="338">
        <v>10</v>
      </c>
      <c r="C548" s="2" t="s">
        <v>10</v>
      </c>
      <c r="D548" s="218" t="s">
        <v>170</v>
      </c>
      <c r="E548" s="219" t="s">
        <v>10</v>
      </c>
      <c r="F548" s="220" t="s">
        <v>577</v>
      </c>
      <c r="G548" s="2"/>
      <c r="H548" s="413">
        <f>SUM(H549)</f>
        <v>2279154</v>
      </c>
      <c r="I548" s="413">
        <f t="shared" si="195"/>
        <v>3229241</v>
      </c>
      <c r="J548" s="413">
        <f t="shared" si="195"/>
        <v>3229241</v>
      </c>
    </row>
    <row r="549" spans="1:10" ht="17.25" customHeight="1" x14ac:dyDescent="0.25">
      <c r="A549" s="3" t="s">
        <v>40</v>
      </c>
      <c r="B549" s="338">
        <v>10</v>
      </c>
      <c r="C549" s="2" t="s">
        <v>10</v>
      </c>
      <c r="D549" s="218" t="s">
        <v>170</v>
      </c>
      <c r="E549" s="219" t="s">
        <v>10</v>
      </c>
      <c r="F549" s="220" t="s">
        <v>577</v>
      </c>
      <c r="G549" s="2" t="s">
        <v>39</v>
      </c>
      <c r="H549" s="414">
        <f>SUM(прил4!I654)</f>
        <v>2279154</v>
      </c>
      <c r="I549" s="414">
        <f>SUM(прил4!J654)</f>
        <v>3229241</v>
      </c>
      <c r="J549" s="414">
        <f>SUM(прил4!K654)</f>
        <v>3229241</v>
      </c>
    </row>
    <row r="550" spans="1:10" ht="15.75" x14ac:dyDescent="0.25">
      <c r="A550" s="86" t="s">
        <v>41</v>
      </c>
      <c r="B550" s="40">
        <v>10</v>
      </c>
      <c r="C550" s="23" t="s">
        <v>15</v>
      </c>
      <c r="D550" s="212"/>
      <c r="E550" s="213"/>
      <c r="F550" s="214"/>
      <c r="G550" s="22"/>
      <c r="H550" s="419">
        <f>SUM(H551,H566)</f>
        <v>5080515</v>
      </c>
      <c r="I550" s="419">
        <f>SUM(I551,I566)</f>
        <v>5080515</v>
      </c>
      <c r="J550" s="419">
        <f>SUM(J551,J566)</f>
        <v>5080515</v>
      </c>
    </row>
    <row r="551" spans="1:10" ht="33" customHeight="1" x14ac:dyDescent="0.25">
      <c r="A551" s="75" t="s">
        <v>103</v>
      </c>
      <c r="B551" s="30">
        <v>10</v>
      </c>
      <c r="C551" s="28" t="s">
        <v>15</v>
      </c>
      <c r="D551" s="215" t="s">
        <v>168</v>
      </c>
      <c r="E551" s="216" t="s">
        <v>359</v>
      </c>
      <c r="F551" s="217" t="s">
        <v>360</v>
      </c>
      <c r="G551" s="28"/>
      <c r="H551" s="412">
        <f>SUM(H552)</f>
        <v>4420231</v>
      </c>
      <c r="I551" s="412">
        <f t="shared" ref="I551:J552" si="196">SUM(I552)</f>
        <v>4420231</v>
      </c>
      <c r="J551" s="412">
        <f t="shared" si="196"/>
        <v>4420231</v>
      </c>
    </row>
    <row r="552" spans="1:10" ht="50.25" customHeight="1" x14ac:dyDescent="0.25">
      <c r="A552" s="3" t="s">
        <v>149</v>
      </c>
      <c r="B552" s="338">
        <v>10</v>
      </c>
      <c r="C552" s="2" t="s">
        <v>15</v>
      </c>
      <c r="D552" s="218" t="s">
        <v>170</v>
      </c>
      <c r="E552" s="219" t="s">
        <v>359</v>
      </c>
      <c r="F552" s="220" t="s">
        <v>360</v>
      </c>
      <c r="G552" s="2"/>
      <c r="H552" s="413">
        <f>SUM(H553)</f>
        <v>4420231</v>
      </c>
      <c r="I552" s="413">
        <f t="shared" si="196"/>
        <v>4420231</v>
      </c>
      <c r="J552" s="413">
        <f t="shared" si="196"/>
        <v>4420231</v>
      </c>
    </row>
    <row r="553" spans="1:10" ht="33" customHeight="1" x14ac:dyDescent="0.25">
      <c r="A553" s="3" t="s">
        <v>448</v>
      </c>
      <c r="B553" s="338">
        <v>10</v>
      </c>
      <c r="C553" s="2" t="s">
        <v>15</v>
      </c>
      <c r="D553" s="218" t="s">
        <v>170</v>
      </c>
      <c r="E553" s="219" t="s">
        <v>10</v>
      </c>
      <c r="F553" s="220" t="s">
        <v>360</v>
      </c>
      <c r="G553" s="2"/>
      <c r="H553" s="413">
        <f>SUM(H554+H557+H560+H563)</f>
        <v>4420231</v>
      </c>
      <c r="I553" s="413">
        <f t="shared" ref="I553:J553" si="197">SUM(I554+I557+I560+I563)</f>
        <v>4420231</v>
      </c>
      <c r="J553" s="413">
        <f t="shared" si="197"/>
        <v>4420231</v>
      </c>
    </row>
    <row r="554" spans="1:10" ht="31.5" customHeight="1" x14ac:dyDescent="0.25">
      <c r="A554" s="84" t="s">
        <v>921</v>
      </c>
      <c r="B554" s="338">
        <v>10</v>
      </c>
      <c r="C554" s="2" t="s">
        <v>15</v>
      </c>
      <c r="D554" s="218" t="s">
        <v>170</v>
      </c>
      <c r="E554" s="219" t="s">
        <v>10</v>
      </c>
      <c r="F554" s="220" t="s">
        <v>450</v>
      </c>
      <c r="G554" s="2"/>
      <c r="H554" s="413">
        <f>SUM(H555:H556)</f>
        <v>48856</v>
      </c>
      <c r="I554" s="413">
        <f t="shared" ref="I554:J554" si="198">SUM(I555:I556)</f>
        <v>48856</v>
      </c>
      <c r="J554" s="413">
        <f t="shared" si="198"/>
        <v>48856</v>
      </c>
    </row>
    <row r="555" spans="1:10" ht="18" customHeight="1" x14ac:dyDescent="0.25">
      <c r="A555" s="89" t="s">
        <v>507</v>
      </c>
      <c r="B555" s="338">
        <v>10</v>
      </c>
      <c r="C555" s="2" t="s">
        <v>15</v>
      </c>
      <c r="D555" s="218" t="s">
        <v>170</v>
      </c>
      <c r="E555" s="219" t="s">
        <v>10</v>
      </c>
      <c r="F555" s="220" t="s">
        <v>450</v>
      </c>
      <c r="G555" s="2" t="s">
        <v>16</v>
      </c>
      <c r="H555" s="415">
        <f>SUM(прил4!I660)</f>
        <v>650</v>
      </c>
      <c r="I555" s="415">
        <f>SUM(прил4!J660)</f>
        <v>650</v>
      </c>
      <c r="J555" s="415">
        <f>SUM(прил4!K660)</f>
        <v>650</v>
      </c>
    </row>
    <row r="556" spans="1:10" ht="16.5" customHeight="1" x14ac:dyDescent="0.25">
      <c r="A556" s="3" t="s">
        <v>40</v>
      </c>
      <c r="B556" s="338">
        <v>10</v>
      </c>
      <c r="C556" s="2" t="s">
        <v>15</v>
      </c>
      <c r="D556" s="218" t="s">
        <v>170</v>
      </c>
      <c r="E556" s="219" t="s">
        <v>10</v>
      </c>
      <c r="F556" s="220" t="s">
        <v>450</v>
      </c>
      <c r="G556" s="2" t="s">
        <v>39</v>
      </c>
      <c r="H556" s="414">
        <f>SUM(прил4!I661)</f>
        <v>48206</v>
      </c>
      <c r="I556" s="414">
        <f>SUM(прил4!J661)</f>
        <v>48206</v>
      </c>
      <c r="J556" s="414">
        <f>SUM(прил4!K661)</f>
        <v>48206</v>
      </c>
    </row>
    <row r="557" spans="1:10" ht="32.25" customHeight="1" x14ac:dyDescent="0.25">
      <c r="A557" s="84" t="s">
        <v>922</v>
      </c>
      <c r="B557" s="338">
        <v>10</v>
      </c>
      <c r="C557" s="2" t="s">
        <v>15</v>
      </c>
      <c r="D557" s="218" t="s">
        <v>170</v>
      </c>
      <c r="E557" s="219" t="s">
        <v>10</v>
      </c>
      <c r="F557" s="220" t="s">
        <v>451</v>
      </c>
      <c r="G557" s="2"/>
      <c r="H557" s="413">
        <f>SUM(H558:H559)</f>
        <v>368958</v>
      </c>
      <c r="I557" s="413">
        <f t="shared" ref="I557:J557" si="199">SUM(I558:I559)</f>
        <v>368958</v>
      </c>
      <c r="J557" s="413">
        <f t="shared" si="199"/>
        <v>368958</v>
      </c>
    </row>
    <row r="558" spans="1:10" s="78" customFormat="1" ht="32.25" customHeight="1" x14ac:dyDescent="0.25">
      <c r="A558" s="89" t="s">
        <v>507</v>
      </c>
      <c r="B558" s="338">
        <v>10</v>
      </c>
      <c r="C558" s="2" t="s">
        <v>15</v>
      </c>
      <c r="D558" s="218" t="s">
        <v>170</v>
      </c>
      <c r="E558" s="219" t="s">
        <v>10</v>
      </c>
      <c r="F558" s="220" t="s">
        <v>451</v>
      </c>
      <c r="G558" s="77" t="s">
        <v>16</v>
      </c>
      <c r="H558" s="418">
        <f>SUM(прил4!I663)</f>
        <v>2424</v>
      </c>
      <c r="I558" s="418">
        <f>SUM(прил4!J663)</f>
        <v>2424</v>
      </c>
      <c r="J558" s="418">
        <f>SUM(прил4!K663)</f>
        <v>2424</v>
      </c>
    </row>
    <row r="559" spans="1:10" ht="15.75" x14ac:dyDescent="0.25">
      <c r="A559" s="3" t="s">
        <v>40</v>
      </c>
      <c r="B559" s="338">
        <v>10</v>
      </c>
      <c r="C559" s="2" t="s">
        <v>15</v>
      </c>
      <c r="D559" s="218" t="s">
        <v>170</v>
      </c>
      <c r="E559" s="219" t="s">
        <v>10</v>
      </c>
      <c r="F559" s="220" t="s">
        <v>451</v>
      </c>
      <c r="G559" s="2" t="s">
        <v>39</v>
      </c>
      <c r="H559" s="415">
        <f>SUM(прил4!I664)</f>
        <v>366534</v>
      </c>
      <c r="I559" s="415">
        <f>SUM(прил4!J664)</f>
        <v>366534</v>
      </c>
      <c r="J559" s="415">
        <f>SUM(прил4!K664)</f>
        <v>366534</v>
      </c>
    </row>
    <row r="560" spans="1:10" ht="15.75" x14ac:dyDescent="0.25">
      <c r="A560" s="83" t="s">
        <v>923</v>
      </c>
      <c r="B560" s="338">
        <v>10</v>
      </c>
      <c r="C560" s="2" t="s">
        <v>15</v>
      </c>
      <c r="D560" s="218" t="s">
        <v>170</v>
      </c>
      <c r="E560" s="219" t="s">
        <v>10</v>
      </c>
      <c r="F560" s="220" t="s">
        <v>452</v>
      </c>
      <c r="G560" s="2"/>
      <c r="H560" s="413">
        <f>SUM(H561:H562)</f>
        <v>3744297</v>
      </c>
      <c r="I560" s="413">
        <f t="shared" ref="I560:J560" si="200">SUM(I561:I562)</f>
        <v>3744297</v>
      </c>
      <c r="J560" s="413">
        <f t="shared" si="200"/>
        <v>3744297</v>
      </c>
    </row>
    <row r="561" spans="1:10" ht="31.5" x14ac:dyDescent="0.25">
      <c r="A561" s="89" t="s">
        <v>507</v>
      </c>
      <c r="B561" s="338">
        <v>10</v>
      </c>
      <c r="C561" s="2" t="s">
        <v>15</v>
      </c>
      <c r="D561" s="218" t="s">
        <v>170</v>
      </c>
      <c r="E561" s="219" t="s">
        <v>10</v>
      </c>
      <c r="F561" s="220" t="s">
        <v>452</v>
      </c>
      <c r="G561" s="2" t="s">
        <v>16</v>
      </c>
      <c r="H561" s="415">
        <f>SUM(прил4!I666)</f>
        <v>33370</v>
      </c>
      <c r="I561" s="415">
        <f>SUM(прил4!J666)</f>
        <v>33370</v>
      </c>
      <c r="J561" s="415">
        <f>SUM(прил4!K666)</f>
        <v>33370</v>
      </c>
    </row>
    <row r="562" spans="1:10" ht="15.75" customHeight="1" x14ac:dyDescent="0.25">
      <c r="A562" s="3" t="s">
        <v>40</v>
      </c>
      <c r="B562" s="338">
        <v>10</v>
      </c>
      <c r="C562" s="2" t="s">
        <v>15</v>
      </c>
      <c r="D562" s="218" t="s">
        <v>170</v>
      </c>
      <c r="E562" s="219" t="s">
        <v>10</v>
      </c>
      <c r="F562" s="220" t="s">
        <v>452</v>
      </c>
      <c r="G562" s="2" t="s">
        <v>39</v>
      </c>
      <c r="H562" s="414">
        <f>SUM(прил4!I667)</f>
        <v>3710927</v>
      </c>
      <c r="I562" s="414">
        <f>SUM(прил4!J667)</f>
        <v>3710927</v>
      </c>
      <c r="J562" s="414">
        <f>SUM(прил4!K667)</f>
        <v>3710927</v>
      </c>
    </row>
    <row r="563" spans="1:10" ht="15.75" x14ac:dyDescent="0.25">
      <c r="A563" s="84" t="s">
        <v>924</v>
      </c>
      <c r="B563" s="338">
        <v>10</v>
      </c>
      <c r="C563" s="2" t="s">
        <v>15</v>
      </c>
      <c r="D563" s="218" t="s">
        <v>170</v>
      </c>
      <c r="E563" s="219" t="s">
        <v>10</v>
      </c>
      <c r="F563" s="220" t="s">
        <v>453</v>
      </c>
      <c r="G563" s="2"/>
      <c r="H563" s="413">
        <f>SUM(H564:H565)</f>
        <v>258120</v>
      </c>
      <c r="I563" s="413">
        <f t="shared" ref="I563:J563" si="201">SUM(I564:I565)</f>
        <v>258120</v>
      </c>
      <c r="J563" s="413">
        <f t="shared" si="201"/>
        <v>258120</v>
      </c>
    </row>
    <row r="564" spans="1:10" ht="31.5" x14ac:dyDescent="0.25">
      <c r="A564" s="89" t="s">
        <v>507</v>
      </c>
      <c r="B564" s="338">
        <v>10</v>
      </c>
      <c r="C564" s="2" t="s">
        <v>15</v>
      </c>
      <c r="D564" s="218" t="s">
        <v>170</v>
      </c>
      <c r="E564" s="219" t="s">
        <v>10</v>
      </c>
      <c r="F564" s="220" t="s">
        <v>453</v>
      </c>
      <c r="G564" s="2" t="s">
        <v>16</v>
      </c>
      <c r="H564" s="415">
        <f>SUM(прил4!I669)</f>
        <v>2720</v>
      </c>
      <c r="I564" s="415">
        <f>SUM(прил4!J669)</f>
        <v>2720</v>
      </c>
      <c r="J564" s="415">
        <f>SUM(прил4!K669)</f>
        <v>2720</v>
      </c>
    </row>
    <row r="565" spans="1:10" ht="18" customHeight="1" x14ac:dyDescent="0.25">
      <c r="A565" s="3" t="s">
        <v>40</v>
      </c>
      <c r="B565" s="338">
        <v>10</v>
      </c>
      <c r="C565" s="2" t="s">
        <v>15</v>
      </c>
      <c r="D565" s="218" t="s">
        <v>170</v>
      </c>
      <c r="E565" s="219" t="s">
        <v>10</v>
      </c>
      <c r="F565" s="220" t="s">
        <v>453</v>
      </c>
      <c r="G565" s="2" t="s">
        <v>39</v>
      </c>
      <c r="H565" s="415">
        <f>SUM(прил4!I670)</f>
        <v>255400</v>
      </c>
      <c r="I565" s="415">
        <f>SUM(прил4!J670)</f>
        <v>255400</v>
      </c>
      <c r="J565" s="415">
        <f>SUM(прил4!K670)</f>
        <v>255400</v>
      </c>
    </row>
    <row r="566" spans="1:10" ht="30" customHeight="1" x14ac:dyDescent="0.25">
      <c r="A566" s="75" t="s">
        <v>131</v>
      </c>
      <c r="B566" s="30">
        <v>10</v>
      </c>
      <c r="C566" s="28" t="s">
        <v>15</v>
      </c>
      <c r="D566" s="215" t="s">
        <v>417</v>
      </c>
      <c r="E566" s="216" t="s">
        <v>359</v>
      </c>
      <c r="F566" s="217" t="s">
        <v>360</v>
      </c>
      <c r="G566" s="28"/>
      <c r="H566" s="412">
        <f>SUM(H567,H582)</f>
        <v>660284</v>
      </c>
      <c r="I566" s="412">
        <f>SUM(I567,I582)</f>
        <v>660284</v>
      </c>
      <c r="J566" s="412">
        <f>SUM(J567,J582)</f>
        <v>660284</v>
      </c>
    </row>
    <row r="567" spans="1:10" ht="48" customHeight="1" x14ac:dyDescent="0.25">
      <c r="A567" s="84" t="s">
        <v>132</v>
      </c>
      <c r="B567" s="338">
        <v>10</v>
      </c>
      <c r="C567" s="2" t="s">
        <v>15</v>
      </c>
      <c r="D567" s="218" t="s">
        <v>203</v>
      </c>
      <c r="E567" s="219" t="s">
        <v>359</v>
      </c>
      <c r="F567" s="220" t="s">
        <v>360</v>
      </c>
      <c r="G567" s="2"/>
      <c r="H567" s="413">
        <f>SUM(H568+H575)</f>
        <v>646197</v>
      </c>
      <c r="I567" s="413">
        <f>SUM(I568+I575)</f>
        <v>646197</v>
      </c>
      <c r="J567" s="413">
        <f>SUM(J568+J575)</f>
        <v>646197</v>
      </c>
    </row>
    <row r="568" spans="1:10" ht="18" customHeight="1" x14ac:dyDescent="0.25">
      <c r="A568" s="84" t="s">
        <v>418</v>
      </c>
      <c r="B568" s="338">
        <v>10</v>
      </c>
      <c r="C568" s="2" t="s">
        <v>15</v>
      </c>
      <c r="D568" s="218" t="s">
        <v>203</v>
      </c>
      <c r="E568" s="219" t="s">
        <v>10</v>
      </c>
      <c r="F568" s="220" t="s">
        <v>360</v>
      </c>
      <c r="G568" s="2"/>
      <c r="H568" s="413">
        <f>SUM(H569+H571+H573)</f>
        <v>200338</v>
      </c>
      <c r="I568" s="413">
        <f t="shared" ref="I568:J568" si="202">SUM(I569+I571+I573)</f>
        <v>200338</v>
      </c>
      <c r="J568" s="413">
        <f t="shared" si="202"/>
        <v>200338</v>
      </c>
    </row>
    <row r="569" spans="1:10" ht="31.5" customHeight="1" x14ac:dyDescent="0.25">
      <c r="A569" s="101" t="s">
        <v>514</v>
      </c>
      <c r="B569" s="338">
        <v>10</v>
      </c>
      <c r="C569" s="2" t="s">
        <v>15</v>
      </c>
      <c r="D569" s="218" t="s">
        <v>203</v>
      </c>
      <c r="E569" s="219" t="s">
        <v>10</v>
      </c>
      <c r="F569" s="220" t="s">
        <v>513</v>
      </c>
      <c r="G569" s="2"/>
      <c r="H569" s="413">
        <f>SUM(H570)</f>
        <v>20500</v>
      </c>
      <c r="I569" s="413">
        <f t="shared" ref="I569:J569" si="203">SUM(I570)</f>
        <v>20500</v>
      </c>
      <c r="J569" s="413">
        <f t="shared" si="203"/>
        <v>20500</v>
      </c>
    </row>
    <row r="570" spans="1:10" ht="18" customHeight="1" x14ac:dyDescent="0.25">
      <c r="A570" s="61" t="s">
        <v>40</v>
      </c>
      <c r="B570" s="338">
        <v>10</v>
      </c>
      <c r="C570" s="2" t="s">
        <v>15</v>
      </c>
      <c r="D570" s="218" t="s">
        <v>203</v>
      </c>
      <c r="E570" s="219" t="s">
        <v>10</v>
      </c>
      <c r="F570" s="220" t="s">
        <v>513</v>
      </c>
      <c r="G570" s="2" t="s">
        <v>39</v>
      </c>
      <c r="H570" s="415">
        <f>SUM(прил4!I516)</f>
        <v>20500</v>
      </c>
      <c r="I570" s="415">
        <f>SUM(прил4!J516)</f>
        <v>20500</v>
      </c>
      <c r="J570" s="415">
        <f>SUM(прил4!K516)</f>
        <v>20500</v>
      </c>
    </row>
    <row r="571" spans="1:10" ht="16.5" customHeight="1" x14ac:dyDescent="0.25">
      <c r="A571" s="3" t="s">
        <v>422</v>
      </c>
      <c r="B571" s="338">
        <v>10</v>
      </c>
      <c r="C571" s="2" t="s">
        <v>15</v>
      </c>
      <c r="D571" s="218" t="s">
        <v>203</v>
      </c>
      <c r="E571" s="219" t="s">
        <v>10</v>
      </c>
      <c r="F571" s="220" t="s">
        <v>423</v>
      </c>
      <c r="G571" s="2"/>
      <c r="H571" s="413">
        <f>SUM(H572)</f>
        <v>179838</v>
      </c>
      <c r="I571" s="413">
        <f t="shared" ref="I571:J571" si="204">SUM(I572)</f>
        <v>179838</v>
      </c>
      <c r="J571" s="413">
        <f t="shared" si="204"/>
        <v>179838</v>
      </c>
    </row>
    <row r="572" spans="1:10" ht="16.5" customHeight="1" x14ac:dyDescent="0.25">
      <c r="A572" s="3" t="s">
        <v>40</v>
      </c>
      <c r="B572" s="338">
        <v>10</v>
      </c>
      <c r="C572" s="2" t="s">
        <v>15</v>
      </c>
      <c r="D572" s="218" t="s">
        <v>203</v>
      </c>
      <c r="E572" s="219" t="s">
        <v>10</v>
      </c>
      <c r="F572" s="220" t="s">
        <v>423</v>
      </c>
      <c r="G572" s="2" t="s">
        <v>39</v>
      </c>
      <c r="H572" s="415">
        <f>SUM(прил4!I518)</f>
        <v>179838</v>
      </c>
      <c r="I572" s="415">
        <f>SUM(прил4!J518)</f>
        <v>179838</v>
      </c>
      <c r="J572" s="415">
        <f>SUM(прил4!K518)</f>
        <v>179838</v>
      </c>
    </row>
    <row r="573" spans="1:10" s="526" customFormat="1" ht="31.5" hidden="1" customHeight="1" x14ac:dyDescent="0.25">
      <c r="A573" s="394" t="s">
        <v>583</v>
      </c>
      <c r="B573" s="527">
        <v>10</v>
      </c>
      <c r="C573" s="2" t="s">
        <v>15</v>
      </c>
      <c r="D573" s="218" t="s">
        <v>203</v>
      </c>
      <c r="E573" s="219" t="s">
        <v>10</v>
      </c>
      <c r="F573" s="220" t="s">
        <v>582</v>
      </c>
      <c r="G573" s="2"/>
      <c r="H573" s="413">
        <f>SUM(H574)</f>
        <v>0</v>
      </c>
      <c r="I573" s="413">
        <f t="shared" ref="I573:J573" si="205">SUM(I574)</f>
        <v>0</v>
      </c>
      <c r="J573" s="413">
        <f t="shared" si="205"/>
        <v>0</v>
      </c>
    </row>
    <row r="574" spans="1:10" s="526" customFormat="1" ht="16.5" hidden="1" customHeight="1" x14ac:dyDescent="0.25">
      <c r="A574" s="3" t="s">
        <v>40</v>
      </c>
      <c r="B574" s="527">
        <v>10</v>
      </c>
      <c r="C574" s="2" t="s">
        <v>15</v>
      </c>
      <c r="D574" s="218" t="s">
        <v>203</v>
      </c>
      <c r="E574" s="219" t="s">
        <v>10</v>
      </c>
      <c r="F574" s="220" t="s">
        <v>582</v>
      </c>
      <c r="G574" s="2" t="s">
        <v>39</v>
      </c>
      <c r="H574" s="415">
        <f>SUM(прил4!I520)</f>
        <v>0</v>
      </c>
      <c r="I574" s="415">
        <f>SUM(прил4!J520)</f>
        <v>0</v>
      </c>
      <c r="J574" s="415">
        <f>SUM(прил4!K520)</f>
        <v>0</v>
      </c>
    </row>
    <row r="575" spans="1:10" ht="16.5" customHeight="1" x14ac:dyDescent="0.25">
      <c r="A575" s="3" t="s">
        <v>428</v>
      </c>
      <c r="B575" s="338">
        <v>10</v>
      </c>
      <c r="C575" s="2" t="s">
        <v>15</v>
      </c>
      <c r="D575" s="218" t="s">
        <v>203</v>
      </c>
      <c r="E575" s="219" t="s">
        <v>12</v>
      </c>
      <c r="F575" s="220" t="s">
        <v>360</v>
      </c>
      <c r="G575" s="2"/>
      <c r="H575" s="413">
        <f>SUM(H576+H578+H580)</f>
        <v>445859</v>
      </c>
      <c r="I575" s="413">
        <f t="shared" ref="I575:J575" si="206">SUM(I576+I578+I580)</f>
        <v>445859</v>
      </c>
      <c r="J575" s="413">
        <f t="shared" si="206"/>
        <v>445859</v>
      </c>
    </row>
    <row r="576" spans="1:10" ht="31.5" customHeight="1" x14ac:dyDescent="0.25">
      <c r="A576" s="101" t="s">
        <v>514</v>
      </c>
      <c r="B576" s="338">
        <v>10</v>
      </c>
      <c r="C576" s="2" t="s">
        <v>15</v>
      </c>
      <c r="D576" s="218" t="s">
        <v>203</v>
      </c>
      <c r="E576" s="219" t="s">
        <v>12</v>
      </c>
      <c r="F576" s="220" t="s">
        <v>513</v>
      </c>
      <c r="G576" s="2"/>
      <c r="H576" s="413">
        <f>SUM(H577)</f>
        <v>45450</v>
      </c>
      <c r="I576" s="413">
        <f t="shared" ref="I576:J576" si="207">SUM(I577)</f>
        <v>45450</v>
      </c>
      <c r="J576" s="413">
        <f t="shared" si="207"/>
        <v>45450</v>
      </c>
    </row>
    <row r="577" spans="1:10" ht="16.5" customHeight="1" x14ac:dyDescent="0.25">
      <c r="A577" s="61" t="s">
        <v>40</v>
      </c>
      <c r="B577" s="338">
        <v>10</v>
      </c>
      <c r="C577" s="2" t="s">
        <v>15</v>
      </c>
      <c r="D577" s="218" t="s">
        <v>203</v>
      </c>
      <c r="E577" s="219" t="s">
        <v>12</v>
      </c>
      <c r="F577" s="220" t="s">
        <v>513</v>
      </c>
      <c r="G577" s="2" t="s">
        <v>39</v>
      </c>
      <c r="H577" s="415">
        <f>SUM(прил4!I523)</f>
        <v>45450</v>
      </c>
      <c r="I577" s="415">
        <f>SUM(прил4!J523)</f>
        <v>45450</v>
      </c>
      <c r="J577" s="415">
        <f>SUM(прил4!K523)</f>
        <v>45450</v>
      </c>
    </row>
    <row r="578" spans="1:10" ht="32.25" customHeight="1" x14ac:dyDescent="0.25">
      <c r="A578" s="3" t="s">
        <v>422</v>
      </c>
      <c r="B578" s="338">
        <v>10</v>
      </c>
      <c r="C578" s="2" t="s">
        <v>15</v>
      </c>
      <c r="D578" s="218" t="s">
        <v>203</v>
      </c>
      <c r="E578" s="219" t="s">
        <v>12</v>
      </c>
      <c r="F578" s="220" t="s">
        <v>423</v>
      </c>
      <c r="G578" s="2"/>
      <c r="H578" s="413">
        <f>SUM(H579)</f>
        <v>400409</v>
      </c>
      <c r="I578" s="413">
        <f t="shared" ref="I578:J578" si="208">SUM(I579)</f>
        <v>400409</v>
      </c>
      <c r="J578" s="413">
        <f t="shared" si="208"/>
        <v>400409</v>
      </c>
    </row>
    <row r="579" spans="1:10" ht="16.5" customHeight="1" x14ac:dyDescent="0.25">
      <c r="A579" s="3" t="s">
        <v>40</v>
      </c>
      <c r="B579" s="338">
        <v>10</v>
      </c>
      <c r="C579" s="2" t="s">
        <v>15</v>
      </c>
      <c r="D579" s="218" t="s">
        <v>203</v>
      </c>
      <c r="E579" s="219" t="s">
        <v>12</v>
      </c>
      <c r="F579" s="220" t="s">
        <v>423</v>
      </c>
      <c r="G579" s="2" t="s">
        <v>39</v>
      </c>
      <c r="H579" s="415">
        <f>SUM(прил4!I525)</f>
        <v>400409</v>
      </c>
      <c r="I579" s="415">
        <f>SUM(прил4!J525)</f>
        <v>400409</v>
      </c>
      <c r="J579" s="415">
        <f>SUM(прил4!K525)</f>
        <v>400409</v>
      </c>
    </row>
    <row r="580" spans="1:10" ht="31.5" hidden="1" customHeight="1" x14ac:dyDescent="0.25">
      <c r="A580" s="394" t="s">
        <v>583</v>
      </c>
      <c r="B580" s="338">
        <v>10</v>
      </c>
      <c r="C580" s="2" t="s">
        <v>15</v>
      </c>
      <c r="D580" s="218" t="s">
        <v>203</v>
      </c>
      <c r="E580" s="219" t="s">
        <v>12</v>
      </c>
      <c r="F580" s="220" t="s">
        <v>582</v>
      </c>
      <c r="G580" s="2"/>
      <c r="H580" s="413">
        <f>SUM(H581)</f>
        <v>0</v>
      </c>
      <c r="I580" s="413">
        <f t="shared" ref="I580:J580" si="209">SUM(I581)</f>
        <v>0</v>
      </c>
      <c r="J580" s="413">
        <f t="shared" si="209"/>
        <v>0</v>
      </c>
    </row>
    <row r="581" spans="1:10" ht="16.5" hidden="1" customHeight="1" x14ac:dyDescent="0.25">
      <c r="A581" s="3" t="s">
        <v>40</v>
      </c>
      <c r="B581" s="338">
        <v>10</v>
      </c>
      <c r="C581" s="2" t="s">
        <v>15</v>
      </c>
      <c r="D581" s="218" t="s">
        <v>203</v>
      </c>
      <c r="E581" s="219" t="s">
        <v>12</v>
      </c>
      <c r="F581" s="220" t="s">
        <v>582</v>
      </c>
      <c r="G581" s="2" t="s">
        <v>39</v>
      </c>
      <c r="H581" s="415">
        <f>SUM(прил4!I527)</f>
        <v>0</v>
      </c>
      <c r="I581" s="415">
        <f>SUM(прил4!J527)</f>
        <v>0</v>
      </c>
      <c r="J581" s="415">
        <f>SUM(прил4!K527)</f>
        <v>0</v>
      </c>
    </row>
    <row r="582" spans="1:10" ht="48.75" customHeight="1" x14ac:dyDescent="0.25">
      <c r="A582" s="3" t="s">
        <v>135</v>
      </c>
      <c r="B582" s="338">
        <v>10</v>
      </c>
      <c r="C582" s="2" t="s">
        <v>15</v>
      </c>
      <c r="D582" s="218" t="s">
        <v>204</v>
      </c>
      <c r="E582" s="219" t="s">
        <v>359</v>
      </c>
      <c r="F582" s="220" t="s">
        <v>360</v>
      </c>
      <c r="G582" s="2"/>
      <c r="H582" s="413">
        <f>SUM(H583)</f>
        <v>14087</v>
      </c>
      <c r="I582" s="413">
        <f t="shared" ref="I582:J582" si="210">SUM(I583)</f>
        <v>14087</v>
      </c>
      <c r="J582" s="413">
        <f t="shared" si="210"/>
        <v>14087</v>
      </c>
    </row>
    <row r="583" spans="1:10" ht="32.25" customHeight="1" x14ac:dyDescent="0.25">
      <c r="A583" s="3" t="s">
        <v>431</v>
      </c>
      <c r="B583" s="338">
        <v>10</v>
      </c>
      <c r="C583" s="2" t="s">
        <v>15</v>
      </c>
      <c r="D583" s="218" t="s">
        <v>204</v>
      </c>
      <c r="E583" s="219" t="s">
        <v>10</v>
      </c>
      <c r="F583" s="220" t="s">
        <v>360</v>
      </c>
      <c r="G583" s="2"/>
      <c r="H583" s="413">
        <f>SUM(H584+H586+H589)</f>
        <v>14087</v>
      </c>
      <c r="I583" s="413">
        <f t="shared" ref="I583:J583" si="211">SUM(I584+I586+I589)</f>
        <v>14087</v>
      </c>
      <c r="J583" s="413">
        <f t="shared" si="211"/>
        <v>14087</v>
      </c>
    </row>
    <row r="584" spans="1:10" ht="32.25" customHeight="1" x14ac:dyDescent="0.25">
      <c r="A584" s="101" t="s">
        <v>514</v>
      </c>
      <c r="B584" s="338">
        <v>10</v>
      </c>
      <c r="C584" s="2" t="s">
        <v>15</v>
      </c>
      <c r="D584" s="218" t="s">
        <v>204</v>
      </c>
      <c r="E584" s="219" t="s">
        <v>10</v>
      </c>
      <c r="F584" s="220" t="s">
        <v>513</v>
      </c>
      <c r="G584" s="2"/>
      <c r="H584" s="413">
        <f>SUM(H585)</f>
        <v>1297</v>
      </c>
      <c r="I584" s="413">
        <f t="shared" ref="I584:J584" si="212">SUM(I585)</f>
        <v>1297</v>
      </c>
      <c r="J584" s="413">
        <f t="shared" si="212"/>
        <v>1297</v>
      </c>
    </row>
    <row r="585" spans="1:10" ht="33.75" customHeight="1" x14ac:dyDescent="0.25">
      <c r="A585" s="101" t="s">
        <v>770</v>
      </c>
      <c r="B585" s="338">
        <v>10</v>
      </c>
      <c r="C585" s="2" t="s">
        <v>15</v>
      </c>
      <c r="D585" s="218" t="s">
        <v>204</v>
      </c>
      <c r="E585" s="219" t="s">
        <v>10</v>
      </c>
      <c r="F585" s="220" t="s">
        <v>513</v>
      </c>
      <c r="G585" s="2" t="s">
        <v>771</v>
      </c>
      <c r="H585" s="415">
        <f>SUM(прил4!I531)</f>
        <v>1297</v>
      </c>
      <c r="I585" s="415">
        <f>SUM(прил4!J531)</f>
        <v>1297</v>
      </c>
      <c r="J585" s="415">
        <f>SUM(прил4!K531)</f>
        <v>1297</v>
      </c>
    </row>
    <row r="586" spans="1:10" ht="31.5" x14ac:dyDescent="0.25">
      <c r="A586" s="3" t="s">
        <v>422</v>
      </c>
      <c r="B586" s="338">
        <v>10</v>
      </c>
      <c r="C586" s="2" t="s">
        <v>15</v>
      </c>
      <c r="D586" s="218" t="s">
        <v>204</v>
      </c>
      <c r="E586" s="219" t="s">
        <v>10</v>
      </c>
      <c r="F586" s="220" t="s">
        <v>423</v>
      </c>
      <c r="G586" s="2"/>
      <c r="H586" s="413">
        <f>SUM(H587:H588)</f>
        <v>12790</v>
      </c>
      <c r="I586" s="413">
        <f t="shared" ref="I586:J586" si="213">SUM(I587:I588)</f>
        <v>12790</v>
      </c>
      <c r="J586" s="413">
        <f t="shared" si="213"/>
        <v>12790</v>
      </c>
    </row>
    <row r="587" spans="1:10" ht="15.75" hidden="1" x14ac:dyDescent="0.25">
      <c r="A587" s="3" t="s">
        <v>40</v>
      </c>
      <c r="B587" s="338">
        <v>10</v>
      </c>
      <c r="C587" s="2" t="s">
        <v>15</v>
      </c>
      <c r="D587" s="218" t="s">
        <v>204</v>
      </c>
      <c r="E587" s="219" t="s">
        <v>10</v>
      </c>
      <c r="F587" s="220" t="s">
        <v>423</v>
      </c>
      <c r="G587" s="2" t="s">
        <v>39</v>
      </c>
      <c r="H587" s="415">
        <f>SUM(прил4!I533)</f>
        <v>0</v>
      </c>
      <c r="I587" s="415">
        <f>SUM(прил4!J533)</f>
        <v>0</v>
      </c>
      <c r="J587" s="415">
        <f>SUM(прил4!K533)</f>
        <v>0</v>
      </c>
    </row>
    <row r="588" spans="1:10" s="642" customFormat="1" ht="31.5" x14ac:dyDescent="0.25">
      <c r="A588" s="101" t="s">
        <v>770</v>
      </c>
      <c r="B588" s="643">
        <v>10</v>
      </c>
      <c r="C588" s="2" t="s">
        <v>15</v>
      </c>
      <c r="D588" s="218" t="s">
        <v>204</v>
      </c>
      <c r="E588" s="219" t="s">
        <v>10</v>
      </c>
      <c r="F588" s="220" t="s">
        <v>423</v>
      </c>
      <c r="G588" s="2" t="s">
        <v>771</v>
      </c>
      <c r="H588" s="415">
        <f>SUM(прил4!I534)</f>
        <v>12790</v>
      </c>
      <c r="I588" s="415">
        <f>SUM(прил4!J534)</f>
        <v>12790</v>
      </c>
      <c r="J588" s="415">
        <f>SUM(прил4!K534)</f>
        <v>12790</v>
      </c>
    </row>
    <row r="589" spans="1:10" s="526" customFormat="1" ht="31.5" hidden="1" x14ac:dyDescent="0.25">
      <c r="A589" s="394" t="s">
        <v>583</v>
      </c>
      <c r="B589" s="527">
        <v>10</v>
      </c>
      <c r="C589" s="2" t="s">
        <v>15</v>
      </c>
      <c r="D589" s="218" t="s">
        <v>204</v>
      </c>
      <c r="E589" s="219" t="s">
        <v>10</v>
      </c>
      <c r="F589" s="220" t="s">
        <v>582</v>
      </c>
      <c r="G589" s="2"/>
      <c r="H589" s="413">
        <f>SUM(H590)</f>
        <v>0</v>
      </c>
      <c r="I589" s="413">
        <f t="shared" ref="I589:J589" si="214">SUM(I590)</f>
        <v>0</v>
      </c>
      <c r="J589" s="413">
        <f t="shared" si="214"/>
        <v>0</v>
      </c>
    </row>
    <row r="590" spans="1:10" s="526" customFormat="1" ht="15.75" hidden="1" x14ac:dyDescent="0.25">
      <c r="A590" s="3" t="s">
        <v>40</v>
      </c>
      <c r="B590" s="527">
        <v>10</v>
      </c>
      <c r="C590" s="2" t="s">
        <v>15</v>
      </c>
      <c r="D590" s="218" t="s">
        <v>204</v>
      </c>
      <c r="E590" s="219" t="s">
        <v>10</v>
      </c>
      <c r="F590" s="220" t="s">
        <v>582</v>
      </c>
      <c r="G590" s="2" t="s">
        <v>39</v>
      </c>
      <c r="H590" s="415">
        <f>SUM(прил4!I536)</f>
        <v>0</v>
      </c>
      <c r="I590" s="415">
        <f>SUM(прил4!J536)</f>
        <v>0</v>
      </c>
      <c r="J590" s="415">
        <f>SUM(прил4!K536)</f>
        <v>0</v>
      </c>
    </row>
    <row r="591" spans="1:10" ht="15.75" x14ac:dyDescent="0.25">
      <c r="A591" s="86" t="s">
        <v>42</v>
      </c>
      <c r="B591" s="40">
        <v>10</v>
      </c>
      <c r="C591" s="23" t="s">
        <v>20</v>
      </c>
      <c r="D591" s="212"/>
      <c r="E591" s="213"/>
      <c r="F591" s="214"/>
      <c r="G591" s="22"/>
      <c r="H591" s="419">
        <f>SUM(H610,H592+H615)</f>
        <v>30366581</v>
      </c>
      <c r="I591" s="419">
        <f t="shared" ref="I591:J591" si="215">SUM(I610,I592+I615)</f>
        <v>15062033</v>
      </c>
      <c r="J591" s="419">
        <f t="shared" si="215"/>
        <v>17878598</v>
      </c>
    </row>
    <row r="592" spans="1:10" ht="33.75" customHeight="1" x14ac:dyDescent="0.25">
      <c r="A592" s="75" t="s">
        <v>103</v>
      </c>
      <c r="B592" s="30">
        <v>10</v>
      </c>
      <c r="C592" s="28" t="s">
        <v>20</v>
      </c>
      <c r="D592" s="215" t="s">
        <v>168</v>
      </c>
      <c r="E592" s="216" t="s">
        <v>359</v>
      </c>
      <c r="F592" s="217" t="s">
        <v>360</v>
      </c>
      <c r="G592" s="28"/>
      <c r="H592" s="412">
        <f>SUM(H593+H603)</f>
        <v>27796944</v>
      </c>
      <c r="I592" s="412">
        <f t="shared" ref="I592:J592" si="216">SUM(I593+I603)</f>
        <v>13000585</v>
      </c>
      <c r="J592" s="412">
        <f t="shared" si="216"/>
        <v>15817150</v>
      </c>
    </row>
    <row r="593" spans="1:10" ht="49.5" customHeight="1" x14ac:dyDescent="0.25">
      <c r="A593" s="3" t="s">
        <v>149</v>
      </c>
      <c r="B593" s="6">
        <v>10</v>
      </c>
      <c r="C593" s="2" t="s">
        <v>20</v>
      </c>
      <c r="D593" s="218" t="s">
        <v>170</v>
      </c>
      <c r="E593" s="219" t="s">
        <v>359</v>
      </c>
      <c r="F593" s="220" t="s">
        <v>360</v>
      </c>
      <c r="G593" s="2"/>
      <c r="H593" s="413">
        <f>SUM(H594)</f>
        <v>18658785</v>
      </c>
      <c r="I593" s="413">
        <f t="shared" ref="I593:J593" si="217">SUM(I594)</f>
        <v>1045862</v>
      </c>
      <c r="J593" s="413">
        <f t="shared" si="217"/>
        <v>1045862</v>
      </c>
    </row>
    <row r="594" spans="1:10" ht="33.75" customHeight="1" x14ac:dyDescent="0.25">
      <c r="A594" s="3" t="s">
        <v>448</v>
      </c>
      <c r="B594" s="6">
        <v>10</v>
      </c>
      <c r="C594" s="2" t="s">
        <v>20</v>
      </c>
      <c r="D594" s="218" t="s">
        <v>170</v>
      </c>
      <c r="E594" s="219" t="s">
        <v>10</v>
      </c>
      <c r="F594" s="220" t="s">
        <v>360</v>
      </c>
      <c r="G594" s="2"/>
      <c r="H594" s="413">
        <f>SUM(H595+H599+H601+H597)</f>
        <v>18658785</v>
      </c>
      <c r="I594" s="413">
        <f t="shared" ref="I594:J594" si="218">SUM(I595+I599+I601+I597)</f>
        <v>1045862</v>
      </c>
      <c r="J594" s="413">
        <f t="shared" si="218"/>
        <v>1045862</v>
      </c>
    </row>
    <row r="595" spans="1:10" ht="15" customHeight="1" x14ac:dyDescent="0.25">
      <c r="A595" s="84" t="s">
        <v>520</v>
      </c>
      <c r="B595" s="6">
        <v>10</v>
      </c>
      <c r="C595" s="2" t="s">
        <v>20</v>
      </c>
      <c r="D595" s="218" t="s">
        <v>170</v>
      </c>
      <c r="E595" s="219" t="s">
        <v>10</v>
      </c>
      <c r="F595" s="220" t="s">
        <v>449</v>
      </c>
      <c r="G595" s="2"/>
      <c r="H595" s="413">
        <f>SUM(H596:H596)</f>
        <v>1045862</v>
      </c>
      <c r="I595" s="413">
        <f t="shared" ref="I595:J595" si="219">SUM(I596:I596)</f>
        <v>1045862</v>
      </c>
      <c r="J595" s="413">
        <f t="shared" si="219"/>
        <v>1045862</v>
      </c>
    </row>
    <row r="596" spans="1:10" ht="15.75" x14ac:dyDescent="0.25">
      <c r="A596" s="3" t="s">
        <v>40</v>
      </c>
      <c r="B596" s="6">
        <v>10</v>
      </c>
      <c r="C596" s="2" t="s">
        <v>20</v>
      </c>
      <c r="D596" s="218" t="s">
        <v>170</v>
      </c>
      <c r="E596" s="219" t="s">
        <v>10</v>
      </c>
      <c r="F596" s="220" t="s">
        <v>449</v>
      </c>
      <c r="G596" s="2" t="s">
        <v>39</v>
      </c>
      <c r="H596" s="415">
        <f>SUM(прил4!I676)</f>
        <v>1045862</v>
      </c>
      <c r="I596" s="415">
        <f>SUM(прил4!J676)</f>
        <v>1045862</v>
      </c>
      <c r="J596" s="415">
        <f>SUM(прил4!K676)</f>
        <v>1045862</v>
      </c>
    </row>
    <row r="597" spans="1:10" s="531" customFormat="1" ht="31.5" hidden="1" x14ac:dyDescent="0.25">
      <c r="A597" s="61" t="s">
        <v>683</v>
      </c>
      <c r="B597" s="6">
        <v>10</v>
      </c>
      <c r="C597" s="2" t="s">
        <v>20</v>
      </c>
      <c r="D597" s="218" t="s">
        <v>170</v>
      </c>
      <c r="E597" s="219" t="s">
        <v>10</v>
      </c>
      <c r="F597" s="259" t="s">
        <v>684</v>
      </c>
      <c r="G597" s="266"/>
      <c r="H597" s="413">
        <f>SUM(H598)</f>
        <v>0</v>
      </c>
      <c r="I597" s="413">
        <f t="shared" ref="I597:J597" si="220">SUM(I598)</f>
        <v>0</v>
      </c>
      <c r="J597" s="413">
        <f t="shared" si="220"/>
        <v>0</v>
      </c>
    </row>
    <row r="598" spans="1:10" s="531" customFormat="1" ht="15.75" hidden="1" x14ac:dyDescent="0.25">
      <c r="A598" s="3" t="s">
        <v>40</v>
      </c>
      <c r="B598" s="6">
        <v>10</v>
      </c>
      <c r="C598" s="2" t="s">
        <v>20</v>
      </c>
      <c r="D598" s="218" t="s">
        <v>170</v>
      </c>
      <c r="E598" s="219" t="s">
        <v>10</v>
      </c>
      <c r="F598" s="259" t="s">
        <v>684</v>
      </c>
      <c r="G598" s="266" t="s">
        <v>39</v>
      </c>
      <c r="H598" s="415">
        <f>SUM(прил4!I678)</f>
        <v>0</v>
      </c>
      <c r="I598" s="415">
        <f>SUM(прил4!J678)</f>
        <v>0</v>
      </c>
      <c r="J598" s="415">
        <f>SUM(прил4!K678)</f>
        <v>0</v>
      </c>
    </row>
    <row r="599" spans="1:10" s="526" customFormat="1" ht="18.75" customHeight="1" x14ac:dyDescent="0.25">
      <c r="A599" s="61" t="s">
        <v>925</v>
      </c>
      <c r="B599" s="6">
        <v>10</v>
      </c>
      <c r="C599" s="2" t="s">
        <v>20</v>
      </c>
      <c r="D599" s="218" t="s">
        <v>170</v>
      </c>
      <c r="E599" s="219" t="s">
        <v>10</v>
      </c>
      <c r="F599" s="259" t="s">
        <v>669</v>
      </c>
      <c r="G599" s="266"/>
      <c r="H599" s="413">
        <f>SUM(H600)</f>
        <v>17369747</v>
      </c>
      <c r="I599" s="413">
        <f t="shared" ref="I599:J599" si="221">SUM(I600)</f>
        <v>0</v>
      </c>
      <c r="J599" s="413">
        <f t="shared" si="221"/>
        <v>0</v>
      </c>
    </row>
    <row r="600" spans="1:10" s="526" customFormat="1" ht="18" customHeight="1" x14ac:dyDescent="0.25">
      <c r="A600" s="3" t="s">
        <v>40</v>
      </c>
      <c r="B600" s="6">
        <v>10</v>
      </c>
      <c r="C600" s="2" t="s">
        <v>20</v>
      </c>
      <c r="D600" s="218" t="s">
        <v>170</v>
      </c>
      <c r="E600" s="219" t="s">
        <v>10</v>
      </c>
      <c r="F600" s="259" t="s">
        <v>669</v>
      </c>
      <c r="G600" s="266" t="s">
        <v>39</v>
      </c>
      <c r="H600" s="415">
        <f>SUM(прил4!I680)</f>
        <v>17369747</v>
      </c>
      <c r="I600" s="415">
        <f>SUM(прил4!J680)</f>
        <v>0</v>
      </c>
      <c r="J600" s="415">
        <f>SUM(прил4!K680)</f>
        <v>0</v>
      </c>
    </row>
    <row r="601" spans="1:10" s="526" customFormat="1" ht="32.25" customHeight="1" x14ac:dyDescent="0.25">
      <c r="A601" s="61" t="s">
        <v>926</v>
      </c>
      <c r="B601" s="6">
        <v>10</v>
      </c>
      <c r="C601" s="2" t="s">
        <v>20</v>
      </c>
      <c r="D601" s="218" t="s">
        <v>170</v>
      </c>
      <c r="E601" s="219" t="s">
        <v>10</v>
      </c>
      <c r="F601" s="259" t="s">
        <v>668</v>
      </c>
      <c r="G601" s="266"/>
      <c r="H601" s="413">
        <f>SUM(H602)</f>
        <v>243176</v>
      </c>
      <c r="I601" s="413">
        <f t="shared" ref="I601:J601" si="222">SUM(I602)</f>
        <v>0</v>
      </c>
      <c r="J601" s="413">
        <f t="shared" si="222"/>
        <v>0</v>
      </c>
    </row>
    <row r="602" spans="1:10" s="526" customFormat="1" ht="33" customHeight="1" x14ac:dyDescent="0.25">
      <c r="A602" s="110" t="s">
        <v>507</v>
      </c>
      <c r="B602" s="6">
        <v>10</v>
      </c>
      <c r="C602" s="2" t="s">
        <v>20</v>
      </c>
      <c r="D602" s="218" t="s">
        <v>170</v>
      </c>
      <c r="E602" s="219" t="s">
        <v>10</v>
      </c>
      <c r="F602" s="259" t="s">
        <v>668</v>
      </c>
      <c r="G602" s="266" t="s">
        <v>16</v>
      </c>
      <c r="H602" s="415">
        <f>SUM(прил4!I682)</f>
        <v>243176</v>
      </c>
      <c r="I602" s="415">
        <f>SUM(прил4!J682)</f>
        <v>0</v>
      </c>
      <c r="J602" s="415">
        <f>SUM(прил4!K682)</f>
        <v>0</v>
      </c>
    </row>
    <row r="603" spans="1:10" ht="66" customHeight="1" x14ac:dyDescent="0.25">
      <c r="A603" s="3" t="s">
        <v>104</v>
      </c>
      <c r="B603" s="6">
        <v>10</v>
      </c>
      <c r="C603" s="2" t="s">
        <v>20</v>
      </c>
      <c r="D603" s="218" t="s">
        <v>198</v>
      </c>
      <c r="E603" s="219" t="s">
        <v>359</v>
      </c>
      <c r="F603" s="220" t="s">
        <v>360</v>
      </c>
      <c r="G603" s="2"/>
      <c r="H603" s="413">
        <f>SUM(H604+H607)</f>
        <v>9138159</v>
      </c>
      <c r="I603" s="413">
        <f t="shared" ref="I603:J603" si="223">SUM(I604+I607)</f>
        <v>11954723</v>
      </c>
      <c r="J603" s="413">
        <f t="shared" si="223"/>
        <v>14771288</v>
      </c>
    </row>
    <row r="604" spans="1:10" ht="34.5" customHeight="1" x14ac:dyDescent="0.25">
      <c r="A604" s="3" t="s">
        <v>367</v>
      </c>
      <c r="B604" s="6">
        <v>10</v>
      </c>
      <c r="C604" s="2" t="s">
        <v>20</v>
      </c>
      <c r="D604" s="218" t="s">
        <v>198</v>
      </c>
      <c r="E604" s="219" t="s">
        <v>10</v>
      </c>
      <c r="F604" s="220" t="s">
        <v>360</v>
      </c>
      <c r="G604" s="2"/>
      <c r="H604" s="413">
        <f>SUM(H605)</f>
        <v>9138159</v>
      </c>
      <c r="I604" s="413">
        <f t="shared" ref="I604:J604" si="224">SUM(I605)</f>
        <v>9138159</v>
      </c>
      <c r="J604" s="413">
        <f t="shared" si="224"/>
        <v>9138159</v>
      </c>
    </row>
    <row r="605" spans="1:10" ht="33" customHeight="1" x14ac:dyDescent="0.25">
      <c r="A605" s="3" t="s">
        <v>342</v>
      </c>
      <c r="B605" s="6">
        <v>10</v>
      </c>
      <c r="C605" s="2" t="s">
        <v>20</v>
      </c>
      <c r="D605" s="218" t="s">
        <v>198</v>
      </c>
      <c r="E605" s="219" t="s">
        <v>10</v>
      </c>
      <c r="F605" s="220" t="s">
        <v>454</v>
      </c>
      <c r="G605" s="2"/>
      <c r="H605" s="413">
        <f>SUM(H606:H606)</f>
        <v>9138159</v>
      </c>
      <c r="I605" s="413">
        <f t="shared" ref="I605:J605" si="225">SUM(I606:I606)</f>
        <v>9138159</v>
      </c>
      <c r="J605" s="413">
        <f t="shared" si="225"/>
        <v>9138159</v>
      </c>
    </row>
    <row r="606" spans="1:10" ht="18" customHeight="1" x14ac:dyDescent="0.25">
      <c r="A606" s="3" t="s">
        <v>40</v>
      </c>
      <c r="B606" s="6">
        <v>10</v>
      </c>
      <c r="C606" s="2" t="s">
        <v>20</v>
      </c>
      <c r="D606" s="218" t="s">
        <v>198</v>
      </c>
      <c r="E606" s="219" t="s">
        <v>10</v>
      </c>
      <c r="F606" s="220" t="s">
        <v>454</v>
      </c>
      <c r="G606" s="2" t="s">
        <v>39</v>
      </c>
      <c r="H606" s="415">
        <f>SUM(прил4!I244)</f>
        <v>9138159</v>
      </c>
      <c r="I606" s="415">
        <f>SUM(прил4!J244)</f>
        <v>9138159</v>
      </c>
      <c r="J606" s="415">
        <f>SUM(прил4!K244)</f>
        <v>9138159</v>
      </c>
    </row>
    <row r="607" spans="1:10" s="615" customFormat="1" ht="31.5" x14ac:dyDescent="0.25">
      <c r="A607" s="61" t="s">
        <v>767</v>
      </c>
      <c r="B607" s="6">
        <v>10</v>
      </c>
      <c r="C607" s="2" t="s">
        <v>20</v>
      </c>
      <c r="D607" s="218" t="s">
        <v>198</v>
      </c>
      <c r="E607" s="219" t="s">
        <v>12</v>
      </c>
      <c r="F607" s="220" t="s">
        <v>360</v>
      </c>
      <c r="G607" s="2"/>
      <c r="H607" s="413">
        <f>SUM(H608)</f>
        <v>0</v>
      </c>
      <c r="I607" s="413">
        <f t="shared" ref="I607:J607" si="226">SUM(I608)</f>
        <v>2816564</v>
      </c>
      <c r="J607" s="413">
        <f t="shared" si="226"/>
        <v>5633129</v>
      </c>
    </row>
    <row r="608" spans="1:10" s="615" customFormat="1" ht="48.75" customHeight="1" x14ac:dyDescent="0.25">
      <c r="A608" s="61" t="s">
        <v>768</v>
      </c>
      <c r="B608" s="6">
        <v>10</v>
      </c>
      <c r="C608" s="2" t="s">
        <v>20</v>
      </c>
      <c r="D608" s="218" t="s">
        <v>198</v>
      </c>
      <c r="E608" s="219" t="s">
        <v>12</v>
      </c>
      <c r="F608" s="220" t="s">
        <v>769</v>
      </c>
      <c r="G608" s="2"/>
      <c r="H608" s="413">
        <f>SUM(H609:H609)</f>
        <v>0</v>
      </c>
      <c r="I608" s="413">
        <f t="shared" ref="I608:J608" si="227">SUM(I609:I609)</f>
        <v>2816564</v>
      </c>
      <c r="J608" s="413">
        <f t="shared" si="227"/>
        <v>5633129</v>
      </c>
    </row>
    <row r="609" spans="1:10" s="615" customFormat="1" ht="31.5" x14ac:dyDescent="0.25">
      <c r="A609" s="61" t="s">
        <v>159</v>
      </c>
      <c r="B609" s="6">
        <v>10</v>
      </c>
      <c r="C609" s="2" t="s">
        <v>20</v>
      </c>
      <c r="D609" s="218" t="s">
        <v>198</v>
      </c>
      <c r="E609" s="219" t="s">
        <v>12</v>
      </c>
      <c r="F609" s="220" t="s">
        <v>769</v>
      </c>
      <c r="G609" s="2" t="s">
        <v>158</v>
      </c>
      <c r="H609" s="415">
        <f>SUM(прил4!I247)</f>
        <v>0</v>
      </c>
      <c r="I609" s="415">
        <f>SUM(прил4!J247)</f>
        <v>2816564</v>
      </c>
      <c r="J609" s="415">
        <f>SUM(прил4!K247)</f>
        <v>5633129</v>
      </c>
    </row>
    <row r="610" spans="1:10" ht="32.25" customHeight="1" x14ac:dyDescent="0.25">
      <c r="A610" s="75" t="s">
        <v>151</v>
      </c>
      <c r="B610" s="30">
        <v>10</v>
      </c>
      <c r="C610" s="28" t="s">
        <v>20</v>
      </c>
      <c r="D610" s="215" t="s">
        <v>417</v>
      </c>
      <c r="E610" s="216" t="s">
        <v>359</v>
      </c>
      <c r="F610" s="217" t="s">
        <v>360</v>
      </c>
      <c r="G610" s="28"/>
      <c r="H610" s="412">
        <f>SUM(H611)</f>
        <v>1687637</v>
      </c>
      <c r="I610" s="412">
        <f t="shared" ref="I610:J612" si="228">SUM(I611)</f>
        <v>1605366</v>
      </c>
      <c r="J610" s="412">
        <f t="shared" si="228"/>
        <v>1605366</v>
      </c>
    </row>
    <row r="611" spans="1:10" ht="49.5" customHeight="1" x14ac:dyDescent="0.25">
      <c r="A611" s="3" t="s">
        <v>152</v>
      </c>
      <c r="B611" s="338">
        <v>10</v>
      </c>
      <c r="C611" s="2" t="s">
        <v>20</v>
      </c>
      <c r="D611" s="218" t="s">
        <v>203</v>
      </c>
      <c r="E611" s="219" t="s">
        <v>359</v>
      </c>
      <c r="F611" s="220" t="s">
        <v>360</v>
      </c>
      <c r="G611" s="2"/>
      <c r="H611" s="413">
        <f>SUM(H612)</f>
        <v>1687637</v>
      </c>
      <c r="I611" s="413">
        <f t="shared" si="228"/>
        <v>1605366</v>
      </c>
      <c r="J611" s="413">
        <f t="shared" si="228"/>
        <v>1605366</v>
      </c>
    </row>
    <row r="612" spans="1:10" ht="17.25" customHeight="1" x14ac:dyDescent="0.25">
      <c r="A612" s="3" t="s">
        <v>418</v>
      </c>
      <c r="B612" s="6">
        <v>10</v>
      </c>
      <c r="C612" s="2" t="s">
        <v>20</v>
      </c>
      <c r="D612" s="218" t="s">
        <v>203</v>
      </c>
      <c r="E612" s="219" t="s">
        <v>10</v>
      </c>
      <c r="F612" s="220" t="s">
        <v>360</v>
      </c>
      <c r="G612" s="2"/>
      <c r="H612" s="413">
        <f>SUM(H613)</f>
        <v>1687637</v>
      </c>
      <c r="I612" s="413">
        <f t="shared" si="228"/>
        <v>1605366</v>
      </c>
      <c r="J612" s="413">
        <f t="shared" si="228"/>
        <v>1605366</v>
      </c>
    </row>
    <row r="613" spans="1:10" ht="16.5" customHeight="1" x14ac:dyDescent="0.25">
      <c r="A613" s="84" t="s">
        <v>153</v>
      </c>
      <c r="B613" s="338">
        <v>10</v>
      </c>
      <c r="C613" s="2" t="s">
        <v>20</v>
      </c>
      <c r="D613" s="218" t="s">
        <v>203</v>
      </c>
      <c r="E613" s="219" t="s">
        <v>10</v>
      </c>
      <c r="F613" s="220" t="s">
        <v>455</v>
      </c>
      <c r="G613" s="2"/>
      <c r="H613" s="413">
        <f>SUM(H614:H614)</f>
        <v>1687637</v>
      </c>
      <c r="I613" s="413">
        <f t="shared" ref="I613:J613" si="229">SUM(I614:I614)</f>
        <v>1605366</v>
      </c>
      <c r="J613" s="413">
        <f t="shared" si="229"/>
        <v>1605366</v>
      </c>
    </row>
    <row r="614" spans="1:10" ht="15.75" x14ac:dyDescent="0.25">
      <c r="A614" s="3" t="s">
        <v>40</v>
      </c>
      <c r="B614" s="338">
        <v>10</v>
      </c>
      <c r="C614" s="2" t="s">
        <v>20</v>
      </c>
      <c r="D614" s="218" t="s">
        <v>203</v>
      </c>
      <c r="E614" s="219" t="s">
        <v>10</v>
      </c>
      <c r="F614" s="220" t="s">
        <v>455</v>
      </c>
      <c r="G614" s="2" t="s">
        <v>39</v>
      </c>
      <c r="H614" s="415">
        <f>SUM(прил4!I542)</f>
        <v>1687637</v>
      </c>
      <c r="I614" s="415">
        <f>SUM(прил4!J542)</f>
        <v>1605366</v>
      </c>
      <c r="J614" s="415">
        <f>SUM(прил4!K542)</f>
        <v>1605366</v>
      </c>
    </row>
    <row r="615" spans="1:10" ht="47.25" x14ac:dyDescent="0.25">
      <c r="A615" s="27" t="s">
        <v>166</v>
      </c>
      <c r="B615" s="30">
        <v>10</v>
      </c>
      <c r="C615" s="28" t="s">
        <v>20</v>
      </c>
      <c r="D615" s="215" t="s">
        <v>410</v>
      </c>
      <c r="E615" s="216" t="s">
        <v>359</v>
      </c>
      <c r="F615" s="217" t="s">
        <v>360</v>
      </c>
      <c r="G615" s="28"/>
      <c r="H615" s="412">
        <f>SUM(H616)</f>
        <v>882000</v>
      </c>
      <c r="I615" s="412">
        <f t="shared" ref="I615:J618" si="230">SUM(I616)</f>
        <v>456082</v>
      </c>
      <c r="J615" s="412">
        <f t="shared" si="230"/>
        <v>456082</v>
      </c>
    </row>
    <row r="616" spans="1:10" ht="78.75" x14ac:dyDescent="0.25">
      <c r="A616" s="3" t="s">
        <v>167</v>
      </c>
      <c r="B616" s="338">
        <v>10</v>
      </c>
      <c r="C616" s="2" t="s">
        <v>20</v>
      </c>
      <c r="D616" s="218" t="s">
        <v>194</v>
      </c>
      <c r="E616" s="219" t="s">
        <v>359</v>
      </c>
      <c r="F616" s="220" t="s">
        <v>360</v>
      </c>
      <c r="G616" s="2"/>
      <c r="H616" s="413">
        <f>SUM(H617)</f>
        <v>882000</v>
      </c>
      <c r="I616" s="413">
        <f t="shared" si="230"/>
        <v>456082</v>
      </c>
      <c r="J616" s="413">
        <f t="shared" si="230"/>
        <v>456082</v>
      </c>
    </row>
    <row r="617" spans="1:10" ht="31.5" x14ac:dyDescent="0.25">
      <c r="A617" s="61" t="s">
        <v>416</v>
      </c>
      <c r="B617" s="338">
        <v>10</v>
      </c>
      <c r="C617" s="2" t="s">
        <v>20</v>
      </c>
      <c r="D617" s="218" t="s">
        <v>194</v>
      </c>
      <c r="E617" s="219" t="s">
        <v>10</v>
      </c>
      <c r="F617" s="220" t="s">
        <v>360</v>
      </c>
      <c r="G617" s="2"/>
      <c r="H617" s="413">
        <f>SUM(H618)</f>
        <v>882000</v>
      </c>
      <c r="I617" s="413">
        <f t="shared" si="230"/>
        <v>456082</v>
      </c>
      <c r="J617" s="413">
        <f t="shared" si="230"/>
        <v>456082</v>
      </c>
    </row>
    <row r="618" spans="1:10" ht="15.75" x14ac:dyDescent="0.25">
      <c r="A618" s="61" t="s">
        <v>576</v>
      </c>
      <c r="B618" s="338">
        <v>10</v>
      </c>
      <c r="C618" s="2" t="s">
        <v>20</v>
      </c>
      <c r="D618" s="218" t="s">
        <v>194</v>
      </c>
      <c r="E618" s="219" t="s">
        <v>10</v>
      </c>
      <c r="F618" s="220" t="s">
        <v>575</v>
      </c>
      <c r="G618" s="2"/>
      <c r="H618" s="413">
        <f>SUM(H619)</f>
        <v>882000</v>
      </c>
      <c r="I618" s="413">
        <f t="shared" si="230"/>
        <v>456082</v>
      </c>
      <c r="J618" s="413">
        <f t="shared" si="230"/>
        <v>456082</v>
      </c>
    </row>
    <row r="619" spans="1:10" ht="15.75" x14ac:dyDescent="0.25">
      <c r="A619" s="76" t="s">
        <v>40</v>
      </c>
      <c r="B619" s="338">
        <v>10</v>
      </c>
      <c r="C619" s="2" t="s">
        <v>20</v>
      </c>
      <c r="D619" s="218" t="s">
        <v>194</v>
      </c>
      <c r="E619" s="219" t="s">
        <v>10</v>
      </c>
      <c r="F619" s="220" t="s">
        <v>575</v>
      </c>
      <c r="G619" s="2" t="s">
        <v>39</v>
      </c>
      <c r="H619" s="415">
        <f>SUM(прил4!I252)</f>
        <v>882000</v>
      </c>
      <c r="I619" s="415">
        <f>SUM(прил4!J252)</f>
        <v>456082</v>
      </c>
      <c r="J619" s="415">
        <f>SUM(прил4!K252)</f>
        <v>456082</v>
      </c>
    </row>
    <row r="620" spans="1:10" s="9" customFormat="1" ht="16.5" customHeight="1" x14ac:dyDescent="0.25">
      <c r="A620" s="41" t="s">
        <v>70</v>
      </c>
      <c r="B620" s="40">
        <v>10</v>
      </c>
      <c r="C620" s="51" t="s">
        <v>68</v>
      </c>
      <c r="D620" s="212"/>
      <c r="E620" s="213"/>
      <c r="F620" s="214"/>
      <c r="G620" s="52"/>
      <c r="H620" s="419">
        <f>SUM(H621)</f>
        <v>3442263</v>
      </c>
      <c r="I620" s="419">
        <f t="shared" ref="I620:J620" si="231">SUM(I621)</f>
        <v>3108393</v>
      </c>
      <c r="J620" s="419">
        <f t="shared" si="231"/>
        <v>3108393</v>
      </c>
    </row>
    <row r="621" spans="1:10" ht="35.25" customHeight="1" x14ac:dyDescent="0.25">
      <c r="A621" s="92" t="s">
        <v>116</v>
      </c>
      <c r="B621" s="67">
        <v>10</v>
      </c>
      <c r="C621" s="68" t="s">
        <v>68</v>
      </c>
      <c r="D621" s="260" t="s">
        <v>168</v>
      </c>
      <c r="E621" s="261" t="s">
        <v>359</v>
      </c>
      <c r="F621" s="262" t="s">
        <v>360</v>
      </c>
      <c r="G621" s="31"/>
      <c r="H621" s="412">
        <f>SUM(H622+H636+H632)</f>
        <v>3442263</v>
      </c>
      <c r="I621" s="412">
        <f t="shared" ref="I621:J621" si="232">SUM(I622+I636+I632)</f>
        <v>3108393</v>
      </c>
      <c r="J621" s="412">
        <f t="shared" si="232"/>
        <v>3108393</v>
      </c>
    </row>
    <row r="622" spans="1:10" ht="48" customHeight="1" x14ac:dyDescent="0.25">
      <c r="A622" s="7" t="s">
        <v>115</v>
      </c>
      <c r="B622" s="34">
        <v>10</v>
      </c>
      <c r="C622" s="35" t="s">
        <v>68</v>
      </c>
      <c r="D622" s="257" t="s">
        <v>199</v>
      </c>
      <c r="E622" s="258" t="s">
        <v>359</v>
      </c>
      <c r="F622" s="259" t="s">
        <v>360</v>
      </c>
      <c r="G622" s="266"/>
      <c r="H622" s="413">
        <f>SUM(H623)</f>
        <v>3432263</v>
      </c>
      <c r="I622" s="413">
        <f t="shared" ref="I622:J622" si="233">SUM(I623)</f>
        <v>3098393</v>
      </c>
      <c r="J622" s="413">
        <f t="shared" si="233"/>
        <v>3098393</v>
      </c>
    </row>
    <row r="623" spans="1:10" ht="36" customHeight="1" x14ac:dyDescent="0.25">
      <c r="A623" s="7" t="s">
        <v>383</v>
      </c>
      <c r="B623" s="34">
        <v>10</v>
      </c>
      <c r="C623" s="35" t="s">
        <v>68</v>
      </c>
      <c r="D623" s="257" t="s">
        <v>199</v>
      </c>
      <c r="E623" s="258" t="s">
        <v>10</v>
      </c>
      <c r="F623" s="259" t="s">
        <v>360</v>
      </c>
      <c r="G623" s="266"/>
      <c r="H623" s="413">
        <f>SUM(H624+H630+H627)</f>
        <v>3432263</v>
      </c>
      <c r="I623" s="413">
        <f t="shared" ref="I623:J623" si="234">SUM(I624+I630+I627)</f>
        <v>3098393</v>
      </c>
      <c r="J623" s="413">
        <f t="shared" si="234"/>
        <v>3098393</v>
      </c>
    </row>
    <row r="624" spans="1:10" ht="32.25" customHeight="1" x14ac:dyDescent="0.25">
      <c r="A624" s="3" t="s">
        <v>85</v>
      </c>
      <c r="B624" s="34">
        <v>10</v>
      </c>
      <c r="C624" s="35" t="s">
        <v>68</v>
      </c>
      <c r="D624" s="257" t="s">
        <v>199</v>
      </c>
      <c r="E624" s="258" t="s">
        <v>10</v>
      </c>
      <c r="F624" s="259" t="s">
        <v>456</v>
      </c>
      <c r="G624" s="266"/>
      <c r="H624" s="413">
        <f>SUM(H625:H626)</f>
        <v>2677600</v>
      </c>
      <c r="I624" s="413">
        <f t="shared" ref="I624:J624" si="235">SUM(I625:I626)</f>
        <v>2677600</v>
      </c>
      <c r="J624" s="413">
        <f t="shared" si="235"/>
        <v>2677600</v>
      </c>
    </row>
    <row r="625" spans="1:10" ht="48.75" customHeight="1" x14ac:dyDescent="0.25">
      <c r="A625" s="84" t="s">
        <v>75</v>
      </c>
      <c r="B625" s="34">
        <v>10</v>
      </c>
      <c r="C625" s="35" t="s">
        <v>68</v>
      </c>
      <c r="D625" s="257" t="s">
        <v>199</v>
      </c>
      <c r="E625" s="258" t="s">
        <v>10</v>
      </c>
      <c r="F625" s="259" t="s">
        <v>456</v>
      </c>
      <c r="G625" s="2" t="s">
        <v>13</v>
      </c>
      <c r="H625" s="415">
        <f>SUM(прил4!I688)</f>
        <v>2467600</v>
      </c>
      <c r="I625" s="415">
        <f>SUM(прил4!J688)</f>
        <v>2467600</v>
      </c>
      <c r="J625" s="415">
        <f>SUM(прил4!K688)</f>
        <v>2467600</v>
      </c>
    </row>
    <row r="626" spans="1:10" ht="33" customHeight="1" x14ac:dyDescent="0.25">
      <c r="A626" s="89" t="s">
        <v>507</v>
      </c>
      <c r="B626" s="34">
        <v>10</v>
      </c>
      <c r="C626" s="35" t="s">
        <v>68</v>
      </c>
      <c r="D626" s="257" t="s">
        <v>199</v>
      </c>
      <c r="E626" s="258" t="s">
        <v>10</v>
      </c>
      <c r="F626" s="259" t="s">
        <v>456</v>
      </c>
      <c r="G626" s="2" t="s">
        <v>16</v>
      </c>
      <c r="H626" s="415">
        <f>SUM(прил4!I689)</f>
        <v>210000</v>
      </c>
      <c r="I626" s="415">
        <f>SUM(прил4!J689)</f>
        <v>210000</v>
      </c>
      <c r="J626" s="415">
        <f>SUM(прил4!K689)</f>
        <v>210000</v>
      </c>
    </row>
    <row r="627" spans="1:10" s="526" customFormat="1" ht="48.75" customHeight="1" x14ac:dyDescent="0.25">
      <c r="A627" s="61" t="s">
        <v>927</v>
      </c>
      <c r="B627" s="34">
        <v>10</v>
      </c>
      <c r="C627" s="35" t="s">
        <v>68</v>
      </c>
      <c r="D627" s="257" t="s">
        <v>199</v>
      </c>
      <c r="E627" s="258" t="s">
        <v>10</v>
      </c>
      <c r="F627" s="259" t="s">
        <v>670</v>
      </c>
      <c r="G627" s="2"/>
      <c r="H627" s="413">
        <f>SUM(H628:H629)</f>
        <v>278917</v>
      </c>
      <c r="I627" s="413">
        <f t="shared" ref="I627:J627" si="236">SUM(I628:I629)</f>
        <v>0</v>
      </c>
      <c r="J627" s="413">
        <f t="shared" si="236"/>
        <v>0</v>
      </c>
    </row>
    <row r="628" spans="1:10" s="526" customFormat="1" ht="48" customHeight="1" x14ac:dyDescent="0.25">
      <c r="A628" s="101" t="s">
        <v>75</v>
      </c>
      <c r="B628" s="34">
        <v>10</v>
      </c>
      <c r="C628" s="35" t="s">
        <v>68</v>
      </c>
      <c r="D628" s="257" t="s">
        <v>199</v>
      </c>
      <c r="E628" s="258" t="s">
        <v>10</v>
      </c>
      <c r="F628" s="259" t="s">
        <v>670</v>
      </c>
      <c r="G628" s="2" t="s">
        <v>13</v>
      </c>
      <c r="H628" s="415">
        <f>SUM(прил4!I691)</f>
        <v>278917</v>
      </c>
      <c r="I628" s="415">
        <f>SUM(прил4!J691)</f>
        <v>0</v>
      </c>
      <c r="J628" s="415">
        <f>SUM(прил4!K691)</f>
        <v>0</v>
      </c>
    </row>
    <row r="629" spans="1:10" s="526" customFormat="1" ht="33.75" hidden="1" customHeight="1" x14ac:dyDescent="0.25">
      <c r="A629" s="110" t="s">
        <v>507</v>
      </c>
      <c r="B629" s="34">
        <v>10</v>
      </c>
      <c r="C629" s="35" t="s">
        <v>68</v>
      </c>
      <c r="D629" s="257" t="s">
        <v>199</v>
      </c>
      <c r="E629" s="258" t="s">
        <v>10</v>
      </c>
      <c r="F629" s="259" t="s">
        <v>670</v>
      </c>
      <c r="G629" s="2" t="s">
        <v>16</v>
      </c>
      <c r="H629" s="415">
        <f>SUM(прил4!I692)</f>
        <v>0</v>
      </c>
      <c r="I629" s="415">
        <f>SUM(прил4!J692)</f>
        <v>0</v>
      </c>
      <c r="J629" s="415">
        <f>SUM(прил4!K692)</f>
        <v>0</v>
      </c>
    </row>
    <row r="630" spans="1:10" ht="30.75" customHeight="1" x14ac:dyDescent="0.25">
      <c r="A630" s="3" t="s">
        <v>74</v>
      </c>
      <c r="B630" s="34">
        <v>10</v>
      </c>
      <c r="C630" s="35" t="s">
        <v>68</v>
      </c>
      <c r="D630" s="257" t="s">
        <v>199</v>
      </c>
      <c r="E630" s="258" t="s">
        <v>10</v>
      </c>
      <c r="F630" s="259" t="s">
        <v>364</v>
      </c>
      <c r="G630" s="2"/>
      <c r="H630" s="413">
        <f>SUM(H631)</f>
        <v>475746</v>
      </c>
      <c r="I630" s="413">
        <f t="shared" ref="I630:J630" si="237">SUM(I631)</f>
        <v>420793</v>
      </c>
      <c r="J630" s="413">
        <f t="shared" si="237"/>
        <v>420793</v>
      </c>
    </row>
    <row r="631" spans="1:10" ht="48.75" customHeight="1" x14ac:dyDescent="0.25">
      <c r="A631" s="84" t="s">
        <v>75</v>
      </c>
      <c r="B631" s="34">
        <v>10</v>
      </c>
      <c r="C631" s="35" t="s">
        <v>68</v>
      </c>
      <c r="D631" s="257" t="s">
        <v>199</v>
      </c>
      <c r="E631" s="258" t="s">
        <v>10</v>
      </c>
      <c r="F631" s="259" t="s">
        <v>364</v>
      </c>
      <c r="G631" s="2" t="s">
        <v>13</v>
      </c>
      <c r="H631" s="415">
        <f>SUM(прил4!I694)</f>
        <v>475746</v>
      </c>
      <c r="I631" s="415">
        <f>SUM(прил4!J694)</f>
        <v>420793</v>
      </c>
      <c r="J631" s="415">
        <f>SUM(прил4!K694)</f>
        <v>420793</v>
      </c>
    </row>
    <row r="632" spans="1:10" ht="48.75" customHeight="1" x14ac:dyDescent="0.25">
      <c r="A632" s="84" t="s">
        <v>149</v>
      </c>
      <c r="B632" s="35">
        <v>10</v>
      </c>
      <c r="C632" s="35" t="s">
        <v>68</v>
      </c>
      <c r="D632" s="257" t="s">
        <v>170</v>
      </c>
      <c r="E632" s="258" t="s">
        <v>359</v>
      </c>
      <c r="F632" s="259" t="s">
        <v>360</v>
      </c>
      <c r="G632" s="36"/>
      <c r="H632" s="416">
        <f>SUM(H633)</f>
        <v>5000</v>
      </c>
      <c r="I632" s="416">
        <f t="shared" ref="I632:J634" si="238">SUM(I633)</f>
        <v>5000</v>
      </c>
      <c r="J632" s="416">
        <f t="shared" si="238"/>
        <v>5000</v>
      </c>
    </row>
    <row r="633" spans="1:10" ht="34.5" customHeight="1" x14ac:dyDescent="0.25">
      <c r="A633" s="84" t="s">
        <v>448</v>
      </c>
      <c r="B633" s="35">
        <v>10</v>
      </c>
      <c r="C633" s="35" t="s">
        <v>68</v>
      </c>
      <c r="D633" s="257" t="s">
        <v>170</v>
      </c>
      <c r="E633" s="258" t="s">
        <v>10</v>
      </c>
      <c r="F633" s="259" t="s">
        <v>360</v>
      </c>
      <c r="G633" s="36"/>
      <c r="H633" s="416">
        <f>SUM(H634)</f>
        <v>5000</v>
      </c>
      <c r="I633" s="416">
        <f t="shared" si="238"/>
        <v>5000</v>
      </c>
      <c r="J633" s="416">
        <f t="shared" si="238"/>
        <v>5000</v>
      </c>
    </row>
    <row r="634" spans="1:10" ht="21" customHeight="1" x14ac:dyDescent="0.25">
      <c r="A634" s="84" t="s">
        <v>458</v>
      </c>
      <c r="B634" s="35">
        <v>10</v>
      </c>
      <c r="C634" s="35" t="s">
        <v>68</v>
      </c>
      <c r="D634" s="257" t="s">
        <v>170</v>
      </c>
      <c r="E634" s="258" t="s">
        <v>10</v>
      </c>
      <c r="F634" s="259" t="s">
        <v>457</v>
      </c>
      <c r="G634" s="36"/>
      <c r="H634" s="416">
        <f>SUM(H635)</f>
        <v>5000</v>
      </c>
      <c r="I634" s="416">
        <f t="shared" si="238"/>
        <v>5000</v>
      </c>
      <c r="J634" s="416">
        <f t="shared" si="238"/>
        <v>5000</v>
      </c>
    </row>
    <row r="635" spans="1:10" ht="33" customHeight="1" x14ac:dyDescent="0.25">
      <c r="A635" s="84" t="s">
        <v>507</v>
      </c>
      <c r="B635" s="35">
        <v>10</v>
      </c>
      <c r="C635" s="35" t="s">
        <v>68</v>
      </c>
      <c r="D635" s="257" t="s">
        <v>170</v>
      </c>
      <c r="E635" s="258" t="s">
        <v>10</v>
      </c>
      <c r="F635" s="259" t="s">
        <v>457</v>
      </c>
      <c r="G635" s="36" t="s">
        <v>16</v>
      </c>
      <c r="H635" s="417">
        <f>SUM(прил4!I698)</f>
        <v>5000</v>
      </c>
      <c r="I635" s="417">
        <f>SUM(прил4!J698)</f>
        <v>5000</v>
      </c>
      <c r="J635" s="417">
        <f>SUM(прил4!K698)</f>
        <v>5000</v>
      </c>
    </row>
    <row r="636" spans="1:10" ht="66.75" customHeight="1" x14ac:dyDescent="0.25">
      <c r="A636" s="76" t="s">
        <v>104</v>
      </c>
      <c r="B636" s="34">
        <v>10</v>
      </c>
      <c r="C636" s="35" t="s">
        <v>68</v>
      </c>
      <c r="D636" s="257" t="s">
        <v>198</v>
      </c>
      <c r="E636" s="258" t="s">
        <v>359</v>
      </c>
      <c r="F636" s="259" t="s">
        <v>360</v>
      </c>
      <c r="G636" s="2"/>
      <c r="H636" s="413">
        <f>SUM(H637)</f>
        <v>5000</v>
      </c>
      <c r="I636" s="413">
        <f t="shared" ref="I636:J638" si="239">SUM(I637)</f>
        <v>5000</v>
      </c>
      <c r="J636" s="413">
        <f t="shared" si="239"/>
        <v>5000</v>
      </c>
    </row>
    <row r="637" spans="1:10" ht="33" customHeight="1" x14ac:dyDescent="0.25">
      <c r="A637" s="268" t="s">
        <v>367</v>
      </c>
      <c r="B637" s="34">
        <v>10</v>
      </c>
      <c r="C637" s="35" t="s">
        <v>68</v>
      </c>
      <c r="D637" s="257" t="s">
        <v>198</v>
      </c>
      <c r="E637" s="258" t="s">
        <v>10</v>
      </c>
      <c r="F637" s="259" t="s">
        <v>360</v>
      </c>
      <c r="G637" s="2"/>
      <c r="H637" s="413">
        <f>SUM(H638)</f>
        <v>5000</v>
      </c>
      <c r="I637" s="413">
        <f t="shared" si="239"/>
        <v>5000</v>
      </c>
      <c r="J637" s="413">
        <f t="shared" si="239"/>
        <v>5000</v>
      </c>
    </row>
    <row r="638" spans="1:10" ht="33" customHeight="1" x14ac:dyDescent="0.25">
      <c r="A638" s="79" t="s">
        <v>95</v>
      </c>
      <c r="B638" s="34">
        <v>10</v>
      </c>
      <c r="C638" s="35" t="s">
        <v>68</v>
      </c>
      <c r="D638" s="257" t="s">
        <v>198</v>
      </c>
      <c r="E638" s="258" t="s">
        <v>10</v>
      </c>
      <c r="F638" s="259" t="s">
        <v>369</v>
      </c>
      <c r="G638" s="2"/>
      <c r="H638" s="413">
        <f>SUM(H639)</f>
        <v>5000</v>
      </c>
      <c r="I638" s="413">
        <f t="shared" si="239"/>
        <v>5000</v>
      </c>
      <c r="J638" s="413">
        <f t="shared" si="239"/>
        <v>5000</v>
      </c>
    </row>
    <row r="639" spans="1:10" ht="32.25" customHeight="1" x14ac:dyDescent="0.25">
      <c r="A639" s="89" t="s">
        <v>507</v>
      </c>
      <c r="B639" s="34">
        <v>10</v>
      </c>
      <c r="C639" s="35" t="s">
        <v>68</v>
      </c>
      <c r="D639" s="257" t="s">
        <v>198</v>
      </c>
      <c r="E639" s="258" t="s">
        <v>10</v>
      </c>
      <c r="F639" s="259" t="s">
        <v>369</v>
      </c>
      <c r="G639" s="2" t="s">
        <v>16</v>
      </c>
      <c r="H639" s="414">
        <f>SUM(прил4!I702)</f>
        <v>5000</v>
      </c>
      <c r="I639" s="414">
        <f>SUM(прил4!J702)</f>
        <v>5000</v>
      </c>
      <c r="J639" s="414">
        <f>SUM(прил4!K702)</f>
        <v>5000</v>
      </c>
    </row>
    <row r="640" spans="1:10" ht="15.75" x14ac:dyDescent="0.25">
      <c r="A640" s="74" t="s">
        <v>43</v>
      </c>
      <c r="B640" s="39">
        <v>11</v>
      </c>
      <c r="C640" s="39"/>
      <c r="D640" s="245"/>
      <c r="E640" s="246"/>
      <c r="F640" s="247"/>
      <c r="G640" s="15"/>
      <c r="H640" s="461">
        <f>SUM(H641)</f>
        <v>75000</v>
      </c>
      <c r="I640" s="461">
        <f t="shared" ref="I640:J644" si="240">SUM(I641)</f>
        <v>150000</v>
      </c>
      <c r="J640" s="461">
        <f t="shared" si="240"/>
        <v>150000</v>
      </c>
    </row>
    <row r="641" spans="1:10" ht="15.75" x14ac:dyDescent="0.25">
      <c r="A641" s="86" t="s">
        <v>44</v>
      </c>
      <c r="B641" s="40">
        <v>11</v>
      </c>
      <c r="C641" s="23" t="s">
        <v>12</v>
      </c>
      <c r="D641" s="212"/>
      <c r="E641" s="213"/>
      <c r="F641" s="214"/>
      <c r="G641" s="22"/>
      <c r="H641" s="419">
        <f>SUM(H642)</f>
        <v>75000</v>
      </c>
      <c r="I641" s="419">
        <f t="shared" si="240"/>
        <v>150000</v>
      </c>
      <c r="J641" s="419">
        <f t="shared" si="240"/>
        <v>150000</v>
      </c>
    </row>
    <row r="642" spans="1:10" ht="64.5" customHeight="1" x14ac:dyDescent="0.25">
      <c r="A642" s="66" t="s">
        <v>140</v>
      </c>
      <c r="B642" s="28" t="s">
        <v>45</v>
      </c>
      <c r="C642" s="28" t="s">
        <v>12</v>
      </c>
      <c r="D642" s="215" t="s">
        <v>432</v>
      </c>
      <c r="E642" s="216" t="s">
        <v>359</v>
      </c>
      <c r="F642" s="217" t="s">
        <v>360</v>
      </c>
      <c r="G642" s="28"/>
      <c r="H642" s="412">
        <f>SUM(H643)</f>
        <v>75000</v>
      </c>
      <c r="I642" s="412">
        <f t="shared" si="240"/>
        <v>150000</v>
      </c>
      <c r="J642" s="412">
        <f t="shared" si="240"/>
        <v>150000</v>
      </c>
    </row>
    <row r="643" spans="1:10" ht="81.75" customHeight="1" x14ac:dyDescent="0.25">
      <c r="A643" s="80" t="s">
        <v>155</v>
      </c>
      <c r="B643" s="2" t="s">
        <v>45</v>
      </c>
      <c r="C643" s="2" t="s">
        <v>12</v>
      </c>
      <c r="D643" s="218" t="s">
        <v>216</v>
      </c>
      <c r="E643" s="219" t="s">
        <v>359</v>
      </c>
      <c r="F643" s="220" t="s">
        <v>360</v>
      </c>
      <c r="G643" s="2"/>
      <c r="H643" s="413">
        <f>SUM(H644)</f>
        <v>75000</v>
      </c>
      <c r="I643" s="413">
        <f t="shared" si="240"/>
        <v>150000</v>
      </c>
      <c r="J643" s="413">
        <f t="shared" si="240"/>
        <v>150000</v>
      </c>
    </row>
    <row r="644" spans="1:10" ht="32.25" customHeight="1" x14ac:dyDescent="0.25">
      <c r="A644" s="80" t="s">
        <v>459</v>
      </c>
      <c r="B644" s="2" t="s">
        <v>45</v>
      </c>
      <c r="C644" s="2" t="s">
        <v>12</v>
      </c>
      <c r="D644" s="218" t="s">
        <v>216</v>
      </c>
      <c r="E644" s="219" t="s">
        <v>10</v>
      </c>
      <c r="F644" s="220" t="s">
        <v>360</v>
      </c>
      <c r="G644" s="2"/>
      <c r="H644" s="413">
        <f>SUM(H645)</f>
        <v>75000</v>
      </c>
      <c r="I644" s="413">
        <f t="shared" si="240"/>
        <v>150000</v>
      </c>
      <c r="J644" s="413">
        <f t="shared" si="240"/>
        <v>150000</v>
      </c>
    </row>
    <row r="645" spans="1:10" ht="47.25" x14ac:dyDescent="0.25">
      <c r="A645" s="3" t="s">
        <v>156</v>
      </c>
      <c r="B645" s="2" t="s">
        <v>45</v>
      </c>
      <c r="C645" s="2" t="s">
        <v>12</v>
      </c>
      <c r="D645" s="218" t="s">
        <v>216</v>
      </c>
      <c r="E645" s="219" t="s">
        <v>10</v>
      </c>
      <c r="F645" s="220" t="s">
        <v>460</v>
      </c>
      <c r="G645" s="2"/>
      <c r="H645" s="413">
        <f>SUM(H646:H647)</f>
        <v>75000</v>
      </c>
      <c r="I645" s="413">
        <f t="shared" ref="I645:J645" si="241">SUM(I646:I647)</f>
        <v>150000</v>
      </c>
      <c r="J645" s="413">
        <f t="shared" si="241"/>
        <v>150000</v>
      </c>
    </row>
    <row r="646" spans="1:10" ht="31.5" hidden="1" x14ac:dyDescent="0.25">
      <c r="A646" s="89" t="s">
        <v>507</v>
      </c>
      <c r="B646" s="2" t="s">
        <v>45</v>
      </c>
      <c r="C646" s="2" t="s">
        <v>12</v>
      </c>
      <c r="D646" s="218" t="s">
        <v>216</v>
      </c>
      <c r="E646" s="219" t="s">
        <v>10</v>
      </c>
      <c r="F646" s="220" t="s">
        <v>460</v>
      </c>
      <c r="G646" s="2" t="s">
        <v>16</v>
      </c>
      <c r="H646" s="415">
        <f>SUM(прил4!I645)</f>
        <v>35000</v>
      </c>
      <c r="I646" s="415">
        <f>SUM(прил4!J645)</f>
        <v>70000</v>
      </c>
      <c r="J646" s="415">
        <f>SUM(прил4!K645)</f>
        <v>70000</v>
      </c>
    </row>
    <row r="647" spans="1:10" s="612" customFormat="1" ht="15.75" x14ac:dyDescent="0.25">
      <c r="A647" s="61" t="s">
        <v>40</v>
      </c>
      <c r="B647" s="2" t="s">
        <v>45</v>
      </c>
      <c r="C647" s="2" t="s">
        <v>12</v>
      </c>
      <c r="D647" s="218" t="s">
        <v>216</v>
      </c>
      <c r="E647" s="219" t="s">
        <v>10</v>
      </c>
      <c r="F647" s="220" t="s">
        <v>460</v>
      </c>
      <c r="G647" s="2" t="s">
        <v>39</v>
      </c>
      <c r="H647" s="415">
        <f>SUM(прил4!I646)</f>
        <v>40000</v>
      </c>
      <c r="I647" s="415">
        <f>SUM(прил4!J646)</f>
        <v>80000</v>
      </c>
      <c r="J647" s="415">
        <f>SUM(прил4!K646)</f>
        <v>80000</v>
      </c>
    </row>
    <row r="648" spans="1:10" ht="47.25" x14ac:dyDescent="0.25">
      <c r="A648" s="74" t="s">
        <v>46</v>
      </c>
      <c r="B648" s="39">
        <v>14</v>
      </c>
      <c r="C648" s="39"/>
      <c r="D648" s="245"/>
      <c r="E648" s="246"/>
      <c r="F648" s="247"/>
      <c r="G648" s="15"/>
      <c r="H648" s="461">
        <f>SUM(H649+H655)</f>
        <v>10559024</v>
      </c>
      <c r="I648" s="461">
        <f t="shared" ref="I648:J648" si="242">SUM(I649+I655)</f>
        <v>5741151</v>
      </c>
      <c r="J648" s="461">
        <f t="shared" si="242"/>
        <v>5279219</v>
      </c>
    </row>
    <row r="649" spans="1:10" ht="31.5" customHeight="1" x14ac:dyDescent="0.25">
      <c r="A649" s="86" t="s">
        <v>47</v>
      </c>
      <c r="B649" s="40">
        <v>14</v>
      </c>
      <c r="C649" s="23" t="s">
        <v>10</v>
      </c>
      <c r="D649" s="212"/>
      <c r="E649" s="213"/>
      <c r="F649" s="214"/>
      <c r="G649" s="22"/>
      <c r="H649" s="419">
        <f>SUM(H650)</f>
        <v>6599024</v>
      </c>
      <c r="I649" s="419">
        <f t="shared" ref="I649:J653" si="243">SUM(I650)</f>
        <v>5741151</v>
      </c>
      <c r="J649" s="419">
        <f t="shared" si="243"/>
        <v>5279219</v>
      </c>
    </row>
    <row r="650" spans="1:10" ht="32.25" customHeight="1" x14ac:dyDescent="0.25">
      <c r="A650" s="75" t="s">
        <v>113</v>
      </c>
      <c r="B650" s="30">
        <v>14</v>
      </c>
      <c r="C650" s="28" t="s">
        <v>10</v>
      </c>
      <c r="D650" s="215" t="s">
        <v>196</v>
      </c>
      <c r="E650" s="216" t="s">
        <v>359</v>
      </c>
      <c r="F650" s="217" t="s">
        <v>360</v>
      </c>
      <c r="G650" s="28"/>
      <c r="H650" s="412">
        <f>SUM(H651)</f>
        <v>6599024</v>
      </c>
      <c r="I650" s="412">
        <f t="shared" si="243"/>
        <v>5741151</v>
      </c>
      <c r="J650" s="412">
        <f t="shared" si="243"/>
        <v>5279219</v>
      </c>
    </row>
    <row r="651" spans="1:10" ht="50.25" customHeight="1" x14ac:dyDescent="0.25">
      <c r="A651" s="84" t="s">
        <v>157</v>
      </c>
      <c r="B651" s="338">
        <v>14</v>
      </c>
      <c r="C651" s="2" t="s">
        <v>10</v>
      </c>
      <c r="D651" s="218" t="s">
        <v>200</v>
      </c>
      <c r="E651" s="219" t="s">
        <v>359</v>
      </c>
      <c r="F651" s="220" t="s">
        <v>360</v>
      </c>
      <c r="G651" s="2"/>
      <c r="H651" s="413">
        <f>SUM(H652)</f>
        <v>6599024</v>
      </c>
      <c r="I651" s="413">
        <f t="shared" si="243"/>
        <v>5741151</v>
      </c>
      <c r="J651" s="413">
        <f t="shared" si="243"/>
        <v>5279219</v>
      </c>
    </row>
    <row r="652" spans="1:10" ht="31.5" customHeight="1" x14ac:dyDescent="0.25">
      <c r="A652" s="84" t="s">
        <v>461</v>
      </c>
      <c r="B652" s="338">
        <v>14</v>
      </c>
      <c r="C652" s="2" t="s">
        <v>10</v>
      </c>
      <c r="D652" s="218" t="s">
        <v>200</v>
      </c>
      <c r="E652" s="219" t="s">
        <v>12</v>
      </c>
      <c r="F652" s="220" t="s">
        <v>360</v>
      </c>
      <c r="G652" s="2"/>
      <c r="H652" s="413">
        <f>SUM(H653)</f>
        <v>6599024</v>
      </c>
      <c r="I652" s="413">
        <f t="shared" si="243"/>
        <v>5741151</v>
      </c>
      <c r="J652" s="413">
        <f t="shared" si="243"/>
        <v>5279219</v>
      </c>
    </row>
    <row r="653" spans="1:10" ht="32.25" customHeight="1" x14ac:dyDescent="0.25">
      <c r="A653" s="84" t="s">
        <v>463</v>
      </c>
      <c r="B653" s="338">
        <v>14</v>
      </c>
      <c r="C653" s="2" t="s">
        <v>10</v>
      </c>
      <c r="D653" s="218" t="s">
        <v>200</v>
      </c>
      <c r="E653" s="219" t="s">
        <v>12</v>
      </c>
      <c r="F653" s="220" t="s">
        <v>462</v>
      </c>
      <c r="G653" s="2"/>
      <c r="H653" s="413">
        <f>SUM(H654)</f>
        <v>6599024</v>
      </c>
      <c r="I653" s="413">
        <f t="shared" si="243"/>
        <v>5741151</v>
      </c>
      <c r="J653" s="413">
        <f t="shared" si="243"/>
        <v>5279219</v>
      </c>
    </row>
    <row r="654" spans="1:10" ht="15.75" x14ac:dyDescent="0.25">
      <c r="A654" s="84" t="s">
        <v>21</v>
      </c>
      <c r="B654" s="338">
        <v>14</v>
      </c>
      <c r="C654" s="2" t="s">
        <v>10</v>
      </c>
      <c r="D654" s="218" t="s">
        <v>200</v>
      </c>
      <c r="E654" s="219" t="s">
        <v>12</v>
      </c>
      <c r="F654" s="220" t="s">
        <v>462</v>
      </c>
      <c r="G654" s="2" t="s">
        <v>66</v>
      </c>
      <c r="H654" s="415">
        <f>SUM(прил4!I292)</f>
        <v>6599024</v>
      </c>
      <c r="I654" s="415">
        <f>SUM(прил4!J292)</f>
        <v>5741151</v>
      </c>
      <c r="J654" s="415">
        <f>SUM(прил4!K292)</f>
        <v>5279219</v>
      </c>
    </row>
    <row r="655" spans="1:10" ht="15.75" x14ac:dyDescent="0.25">
      <c r="A655" s="86" t="s">
        <v>162</v>
      </c>
      <c r="B655" s="40">
        <v>14</v>
      </c>
      <c r="C655" s="23" t="s">
        <v>15</v>
      </c>
      <c r="D655" s="212"/>
      <c r="E655" s="213"/>
      <c r="F655" s="214"/>
      <c r="G655" s="23"/>
      <c r="H655" s="419">
        <f>SUM(H656)</f>
        <v>3960000</v>
      </c>
      <c r="I655" s="419">
        <f t="shared" ref="I655:J659" si="244">SUM(I656)</f>
        <v>0</v>
      </c>
      <c r="J655" s="419">
        <f t="shared" si="244"/>
        <v>0</v>
      </c>
    </row>
    <row r="656" spans="1:10" ht="33.75" customHeight="1" x14ac:dyDescent="0.25">
      <c r="A656" s="75" t="s">
        <v>113</v>
      </c>
      <c r="B656" s="30">
        <v>14</v>
      </c>
      <c r="C656" s="28" t="s">
        <v>15</v>
      </c>
      <c r="D656" s="215" t="s">
        <v>196</v>
      </c>
      <c r="E656" s="216" t="s">
        <v>359</v>
      </c>
      <c r="F656" s="217" t="s">
        <v>360</v>
      </c>
      <c r="G656" s="28"/>
      <c r="H656" s="412">
        <f>SUM(H657)</f>
        <v>3960000</v>
      </c>
      <c r="I656" s="412">
        <f t="shared" si="244"/>
        <v>0</v>
      </c>
      <c r="J656" s="412">
        <f t="shared" si="244"/>
        <v>0</v>
      </c>
    </row>
    <row r="657" spans="1:10" ht="50.25" customHeight="1" x14ac:dyDescent="0.25">
      <c r="A657" s="84" t="s">
        <v>157</v>
      </c>
      <c r="B657" s="338">
        <v>14</v>
      </c>
      <c r="C657" s="2" t="s">
        <v>15</v>
      </c>
      <c r="D657" s="218" t="s">
        <v>200</v>
      </c>
      <c r="E657" s="219" t="s">
        <v>359</v>
      </c>
      <c r="F657" s="220" t="s">
        <v>360</v>
      </c>
      <c r="G657" s="72"/>
      <c r="H657" s="413">
        <f>SUM(H658)</f>
        <v>3960000</v>
      </c>
      <c r="I657" s="413">
        <f t="shared" si="244"/>
        <v>0</v>
      </c>
      <c r="J657" s="413">
        <f t="shared" si="244"/>
        <v>0</v>
      </c>
    </row>
    <row r="658" spans="1:10" ht="35.25" customHeight="1" x14ac:dyDescent="0.25">
      <c r="A658" s="342" t="s">
        <v>498</v>
      </c>
      <c r="B658" s="282">
        <v>14</v>
      </c>
      <c r="C658" s="36" t="s">
        <v>15</v>
      </c>
      <c r="D658" s="257" t="s">
        <v>200</v>
      </c>
      <c r="E658" s="258" t="s">
        <v>20</v>
      </c>
      <c r="F658" s="259" t="s">
        <v>360</v>
      </c>
      <c r="G658" s="72"/>
      <c r="H658" s="413">
        <f>SUM(H659)</f>
        <v>3960000</v>
      </c>
      <c r="I658" s="413">
        <f t="shared" si="244"/>
        <v>0</v>
      </c>
      <c r="J658" s="413">
        <f t="shared" si="244"/>
        <v>0</v>
      </c>
    </row>
    <row r="659" spans="1:10" ht="35.25" customHeight="1" x14ac:dyDescent="0.25">
      <c r="A659" s="69" t="s">
        <v>736</v>
      </c>
      <c r="B659" s="282">
        <v>14</v>
      </c>
      <c r="C659" s="36" t="s">
        <v>15</v>
      </c>
      <c r="D659" s="257" t="s">
        <v>200</v>
      </c>
      <c r="E659" s="258" t="s">
        <v>20</v>
      </c>
      <c r="F659" s="259" t="s">
        <v>499</v>
      </c>
      <c r="G659" s="72"/>
      <c r="H659" s="413">
        <f>SUM(H660)</f>
        <v>3960000</v>
      </c>
      <c r="I659" s="413">
        <f t="shared" si="244"/>
        <v>0</v>
      </c>
      <c r="J659" s="413">
        <f t="shared" si="244"/>
        <v>0</v>
      </c>
    </row>
    <row r="660" spans="1:10" ht="16.5" customHeight="1" x14ac:dyDescent="0.25">
      <c r="A660" s="343" t="s">
        <v>21</v>
      </c>
      <c r="B660" s="282">
        <v>14</v>
      </c>
      <c r="C660" s="36" t="s">
        <v>15</v>
      </c>
      <c r="D660" s="257" t="s">
        <v>200</v>
      </c>
      <c r="E660" s="258" t="s">
        <v>20</v>
      </c>
      <c r="F660" s="259" t="s">
        <v>499</v>
      </c>
      <c r="G660" s="2" t="s">
        <v>66</v>
      </c>
      <c r="H660" s="400">
        <f>SUM(прил4!I298)</f>
        <v>3960000</v>
      </c>
      <c r="I660" s="400">
        <f>SUM(прил4!J298)</f>
        <v>0</v>
      </c>
      <c r="J660" s="400">
        <f>SUM(прил4!K298)</f>
        <v>0</v>
      </c>
    </row>
    <row r="661" spans="1:10" ht="15.75" x14ac:dyDescent="0.25">
      <c r="A661" s="446" t="s">
        <v>885</v>
      </c>
      <c r="B661" s="674"/>
      <c r="C661" s="674"/>
      <c r="D661" s="674"/>
      <c r="E661" s="674"/>
      <c r="F661" s="674"/>
      <c r="G661" s="674"/>
      <c r="H661" s="675"/>
      <c r="I661" s="428">
        <f>SUM(прил4!J703)</f>
        <v>3363332</v>
      </c>
      <c r="J661" s="428">
        <f>SUM(прил4!K703)</f>
        <v>6750840</v>
      </c>
    </row>
  </sheetData>
  <mergeCells count="3">
    <mergeCell ref="D14:F14"/>
    <mergeCell ref="K215:M215"/>
    <mergeCell ref="A10:J12"/>
  </mergeCells>
  <pageMargins left="0.78740157480314965" right="0.19685039370078741" top="0.74803149606299213" bottom="0.74803149606299213" header="0.31496062992125984" footer="0.31496062992125984"/>
  <pageSetup paperSize="9" scale="5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703"/>
  <sheetViews>
    <sheetView zoomScaleNormal="100" workbookViewId="0">
      <selection activeCell="I347" sqref="I347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1" width="13.42578125" style="654" customWidth="1"/>
    <col min="12" max="12" width="12.42578125" customWidth="1"/>
    <col min="13" max="13" width="11.5703125" customWidth="1"/>
    <col min="14" max="15" width="10.85546875" bestFit="1" customWidth="1"/>
  </cols>
  <sheetData>
    <row r="1" spans="1:15" x14ac:dyDescent="0.25">
      <c r="D1" s="359" t="s">
        <v>846</v>
      </c>
      <c r="E1" s="359"/>
      <c r="F1" s="359"/>
      <c r="G1" s="1"/>
    </row>
    <row r="2" spans="1:15" x14ac:dyDescent="0.25">
      <c r="D2" s="359" t="s">
        <v>7</v>
      </c>
      <c r="E2" s="359"/>
      <c r="F2" s="359"/>
    </row>
    <row r="3" spans="1:15" x14ac:dyDescent="0.25">
      <c r="D3" s="359" t="s">
        <v>6</v>
      </c>
      <c r="E3" s="359"/>
      <c r="F3" s="359"/>
    </row>
    <row r="4" spans="1:15" x14ac:dyDescent="0.25">
      <c r="D4" s="359" t="s">
        <v>86</v>
      </c>
      <c r="E4" s="359"/>
      <c r="F4" s="359"/>
    </row>
    <row r="5" spans="1:15" x14ac:dyDescent="0.25">
      <c r="D5" s="359" t="s">
        <v>805</v>
      </c>
      <c r="E5" s="359"/>
      <c r="F5" s="359"/>
    </row>
    <row r="6" spans="1:15" x14ac:dyDescent="0.25">
      <c r="D6" s="359" t="s">
        <v>806</v>
      </c>
      <c r="E6" s="359"/>
      <c r="F6" s="359"/>
    </row>
    <row r="7" spans="1:15" x14ac:dyDescent="0.25">
      <c r="D7" s="4" t="s">
        <v>947</v>
      </c>
      <c r="E7" s="4"/>
      <c r="F7" s="4"/>
    </row>
    <row r="8" spans="1:15" x14ac:dyDescent="0.25">
      <c r="D8" s="592" t="s">
        <v>944</v>
      </c>
      <c r="E8" s="359"/>
      <c r="F8" s="359"/>
    </row>
    <row r="9" spans="1:15" ht="18.75" x14ac:dyDescent="0.25">
      <c r="A9" s="709" t="s">
        <v>467</v>
      </c>
      <c r="B9" s="709"/>
      <c r="C9" s="709"/>
      <c r="D9" s="709"/>
      <c r="E9" s="709"/>
      <c r="F9" s="709"/>
      <c r="G9" s="709"/>
      <c r="H9" s="709"/>
      <c r="I9" s="709"/>
      <c r="J9" s="656"/>
      <c r="K9" s="656"/>
    </row>
    <row r="10" spans="1:15" ht="18.75" x14ac:dyDescent="0.25">
      <c r="A10" s="709" t="s">
        <v>67</v>
      </c>
      <c r="B10" s="709"/>
      <c r="C10" s="709"/>
      <c r="D10" s="709"/>
      <c r="E10" s="709"/>
      <c r="F10" s="709"/>
      <c r="G10" s="709"/>
      <c r="H10" s="709"/>
      <c r="I10" s="709"/>
      <c r="J10" s="656"/>
      <c r="K10" s="656"/>
    </row>
    <row r="11" spans="1:15" ht="18.75" x14ac:dyDescent="0.25">
      <c r="A11" s="709" t="s">
        <v>836</v>
      </c>
      <c r="B11" s="709"/>
      <c r="C11" s="709"/>
      <c r="D11" s="709"/>
      <c r="E11" s="709"/>
      <c r="F11" s="709"/>
      <c r="G11" s="709"/>
      <c r="H11" s="709"/>
      <c r="I11" s="709"/>
      <c r="J11" s="656"/>
      <c r="K11" s="656"/>
    </row>
    <row r="12" spans="1:15" ht="15.75" x14ac:dyDescent="0.25">
      <c r="C12" s="350"/>
      <c r="K12" s="654" t="s">
        <v>482</v>
      </c>
    </row>
    <row r="13" spans="1:15" ht="39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704" t="s">
        <v>3</v>
      </c>
      <c r="F13" s="705"/>
      <c r="G13" s="706"/>
      <c r="H13" s="50" t="s">
        <v>4</v>
      </c>
      <c r="I13" s="10" t="s">
        <v>835</v>
      </c>
      <c r="J13" s="10" t="s">
        <v>759</v>
      </c>
      <c r="K13" s="10" t="s">
        <v>804</v>
      </c>
      <c r="L13" s="623"/>
    </row>
    <row r="14" spans="1:15" ht="15.75" x14ac:dyDescent="0.25">
      <c r="A14" s="81" t="s">
        <v>8</v>
      </c>
      <c r="B14" s="81"/>
      <c r="C14" s="38"/>
      <c r="D14" s="38"/>
      <c r="E14" s="206"/>
      <c r="F14" s="207"/>
      <c r="G14" s="208"/>
      <c r="H14" s="38"/>
      <c r="I14" s="409">
        <f>SUM(I15+I253+I299+I543+I321+I647)</f>
        <v>653179844</v>
      </c>
      <c r="J14" s="409">
        <f>SUM(J15+J253+J299+J543+J321+J647+J703)</f>
        <v>423485540</v>
      </c>
      <c r="K14" s="409">
        <f>SUM(K15+K253+K299+K543+K321+K647+K703)</f>
        <v>418217473</v>
      </c>
      <c r="L14" s="460"/>
      <c r="M14" s="460"/>
      <c r="N14" s="460"/>
      <c r="O14" s="460"/>
    </row>
    <row r="15" spans="1:15" ht="15.75" x14ac:dyDescent="0.25">
      <c r="A15" s="575" t="s">
        <v>49</v>
      </c>
      <c r="B15" s="421" t="s">
        <v>50</v>
      </c>
      <c r="C15" s="429"/>
      <c r="D15" s="429"/>
      <c r="E15" s="430"/>
      <c r="F15" s="431"/>
      <c r="G15" s="432"/>
      <c r="H15" s="429"/>
      <c r="I15" s="428">
        <f>SUM(I16+I136+I157+I203+I238+I232+I225)</f>
        <v>72285224</v>
      </c>
      <c r="J15" s="428">
        <f t="shared" ref="J15:K15" si="0">SUM(J16+J136+J157+J203+J238+J232+J225)</f>
        <v>51851082</v>
      </c>
      <c r="K15" s="428">
        <f t="shared" si="0"/>
        <v>55179197</v>
      </c>
      <c r="L15" s="460"/>
      <c r="M15" s="591"/>
      <c r="O15" s="460"/>
    </row>
    <row r="16" spans="1:15" ht="15.75" x14ac:dyDescent="0.25">
      <c r="A16" s="278" t="s">
        <v>9</v>
      </c>
      <c r="B16" s="295" t="s">
        <v>50</v>
      </c>
      <c r="C16" s="15" t="s">
        <v>10</v>
      </c>
      <c r="D16" s="15"/>
      <c r="E16" s="289"/>
      <c r="F16" s="290"/>
      <c r="G16" s="291"/>
      <c r="H16" s="15"/>
      <c r="I16" s="410">
        <f>SUM(I17+I22+I81+I66+I71+I76)</f>
        <v>29354326</v>
      </c>
      <c r="J16" s="410">
        <f t="shared" ref="J16:K16" si="1">SUM(J17+J22+J81+J66+J71+J76)</f>
        <v>26296991</v>
      </c>
      <c r="K16" s="410">
        <f t="shared" si="1"/>
        <v>26322991</v>
      </c>
      <c r="L16" s="460"/>
      <c r="M16" s="460"/>
      <c r="N16" s="460"/>
    </row>
    <row r="17" spans="1:11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63"/>
      <c r="F17" s="264"/>
      <c r="G17" s="265"/>
      <c r="H17" s="22"/>
      <c r="I17" s="411">
        <f>SUM(I18)</f>
        <v>1577774</v>
      </c>
      <c r="J17" s="411">
        <f t="shared" ref="J17:K20" si="2">SUM(J18)</f>
        <v>1395526</v>
      </c>
      <c r="K17" s="411">
        <f t="shared" si="2"/>
        <v>1395526</v>
      </c>
    </row>
    <row r="18" spans="1:11" ht="15.75" x14ac:dyDescent="0.25">
      <c r="A18" s="27" t="s">
        <v>96</v>
      </c>
      <c r="B18" s="30" t="s">
        <v>50</v>
      </c>
      <c r="C18" s="28" t="s">
        <v>10</v>
      </c>
      <c r="D18" s="28" t="s">
        <v>12</v>
      </c>
      <c r="E18" s="215" t="s">
        <v>361</v>
      </c>
      <c r="F18" s="216" t="s">
        <v>359</v>
      </c>
      <c r="G18" s="217" t="s">
        <v>360</v>
      </c>
      <c r="H18" s="28"/>
      <c r="I18" s="412">
        <f>SUM(I19)</f>
        <v>1577774</v>
      </c>
      <c r="J18" s="412">
        <f t="shared" si="2"/>
        <v>1395526</v>
      </c>
      <c r="K18" s="412">
        <f t="shared" si="2"/>
        <v>1395526</v>
      </c>
    </row>
    <row r="19" spans="1:11" ht="15.75" x14ac:dyDescent="0.25">
      <c r="A19" s="83" t="s">
        <v>97</v>
      </c>
      <c r="B19" s="50" t="s">
        <v>50</v>
      </c>
      <c r="C19" s="2" t="s">
        <v>10</v>
      </c>
      <c r="D19" s="2" t="s">
        <v>12</v>
      </c>
      <c r="E19" s="218" t="s">
        <v>169</v>
      </c>
      <c r="F19" s="219" t="s">
        <v>359</v>
      </c>
      <c r="G19" s="220" t="s">
        <v>360</v>
      </c>
      <c r="H19" s="2"/>
      <c r="I19" s="413">
        <f>SUM(I20)</f>
        <v>1577774</v>
      </c>
      <c r="J19" s="413">
        <f t="shared" si="2"/>
        <v>1395526</v>
      </c>
      <c r="K19" s="413">
        <f t="shared" si="2"/>
        <v>1395526</v>
      </c>
    </row>
    <row r="20" spans="1:11" ht="31.5" x14ac:dyDescent="0.25">
      <c r="A20" s="3" t="s">
        <v>74</v>
      </c>
      <c r="B20" s="338" t="s">
        <v>50</v>
      </c>
      <c r="C20" s="2" t="s">
        <v>10</v>
      </c>
      <c r="D20" s="2" t="s">
        <v>12</v>
      </c>
      <c r="E20" s="218" t="s">
        <v>169</v>
      </c>
      <c r="F20" s="219" t="s">
        <v>359</v>
      </c>
      <c r="G20" s="220" t="s">
        <v>364</v>
      </c>
      <c r="H20" s="2"/>
      <c r="I20" s="413">
        <f>SUM(I21)</f>
        <v>1577774</v>
      </c>
      <c r="J20" s="413">
        <f t="shared" si="2"/>
        <v>1395526</v>
      </c>
      <c r="K20" s="413">
        <f t="shared" si="2"/>
        <v>1395526</v>
      </c>
    </row>
    <row r="21" spans="1:11" ht="63" x14ac:dyDescent="0.25">
      <c r="A21" s="84" t="s">
        <v>75</v>
      </c>
      <c r="B21" s="338" t="s">
        <v>50</v>
      </c>
      <c r="C21" s="2" t="s">
        <v>10</v>
      </c>
      <c r="D21" s="2" t="s">
        <v>12</v>
      </c>
      <c r="E21" s="218" t="s">
        <v>169</v>
      </c>
      <c r="F21" s="219" t="s">
        <v>359</v>
      </c>
      <c r="G21" s="220" t="s">
        <v>364</v>
      </c>
      <c r="H21" s="2" t="s">
        <v>13</v>
      </c>
      <c r="I21" s="414">
        <v>1577774</v>
      </c>
      <c r="J21" s="414">
        <v>1395526</v>
      </c>
      <c r="K21" s="414">
        <v>1395526</v>
      </c>
    </row>
    <row r="22" spans="1:11" ht="47.25" x14ac:dyDescent="0.25">
      <c r="A22" s="97" t="s">
        <v>19</v>
      </c>
      <c r="B22" s="26" t="s">
        <v>50</v>
      </c>
      <c r="C22" s="22" t="s">
        <v>10</v>
      </c>
      <c r="D22" s="22" t="s">
        <v>20</v>
      </c>
      <c r="E22" s="263"/>
      <c r="F22" s="264"/>
      <c r="G22" s="265"/>
      <c r="H22" s="22"/>
      <c r="I22" s="411">
        <f>SUM(I23+I38+I43+I49+I56+I61+I30)</f>
        <v>15796210</v>
      </c>
      <c r="J22" s="411">
        <f t="shared" ref="J22:K22" si="3">SUM(J23+J38+J43+J49+J56+J61+J30)</f>
        <v>14592265</v>
      </c>
      <c r="K22" s="411">
        <f t="shared" si="3"/>
        <v>14592265</v>
      </c>
    </row>
    <row r="23" spans="1:11" ht="47.25" x14ac:dyDescent="0.25">
      <c r="A23" s="75" t="s">
        <v>103</v>
      </c>
      <c r="B23" s="30" t="s">
        <v>50</v>
      </c>
      <c r="C23" s="28" t="s">
        <v>10</v>
      </c>
      <c r="D23" s="28" t="s">
        <v>20</v>
      </c>
      <c r="E23" s="221" t="s">
        <v>168</v>
      </c>
      <c r="F23" s="222" t="s">
        <v>359</v>
      </c>
      <c r="G23" s="223" t="s">
        <v>360</v>
      </c>
      <c r="H23" s="28"/>
      <c r="I23" s="412">
        <f>SUM(I24)</f>
        <v>1014100</v>
      </c>
      <c r="J23" s="412">
        <f t="shared" ref="J23:K24" si="4">SUM(J24)</f>
        <v>1014100</v>
      </c>
      <c r="K23" s="412">
        <f t="shared" si="4"/>
        <v>1014100</v>
      </c>
    </row>
    <row r="24" spans="1:11" ht="80.25" customHeight="1" x14ac:dyDescent="0.25">
      <c r="A24" s="76" t="s">
        <v>104</v>
      </c>
      <c r="B24" s="53" t="s">
        <v>50</v>
      </c>
      <c r="C24" s="2" t="s">
        <v>10</v>
      </c>
      <c r="D24" s="2" t="s">
        <v>20</v>
      </c>
      <c r="E24" s="233" t="s">
        <v>198</v>
      </c>
      <c r="F24" s="234" t="s">
        <v>359</v>
      </c>
      <c r="G24" s="235" t="s">
        <v>360</v>
      </c>
      <c r="H24" s="2"/>
      <c r="I24" s="413">
        <f>SUM(I25)</f>
        <v>1014100</v>
      </c>
      <c r="J24" s="413">
        <f t="shared" si="4"/>
        <v>1014100</v>
      </c>
      <c r="K24" s="413">
        <f t="shared" si="4"/>
        <v>1014100</v>
      </c>
    </row>
    <row r="25" spans="1:11" ht="47.25" x14ac:dyDescent="0.25">
      <c r="A25" s="76" t="s">
        <v>367</v>
      </c>
      <c r="B25" s="53" t="s">
        <v>50</v>
      </c>
      <c r="C25" s="2" t="s">
        <v>10</v>
      </c>
      <c r="D25" s="2" t="s">
        <v>20</v>
      </c>
      <c r="E25" s="233" t="s">
        <v>198</v>
      </c>
      <c r="F25" s="234" t="s">
        <v>10</v>
      </c>
      <c r="G25" s="235" t="s">
        <v>360</v>
      </c>
      <c r="H25" s="2"/>
      <c r="I25" s="413">
        <f>SUM(I26+I28)</f>
        <v>1014100</v>
      </c>
      <c r="J25" s="413">
        <f t="shared" ref="J25:K25" si="5">SUM(J26+J28)</f>
        <v>1014100</v>
      </c>
      <c r="K25" s="413">
        <f t="shared" si="5"/>
        <v>1014100</v>
      </c>
    </row>
    <row r="26" spans="1:11" ht="47.25" x14ac:dyDescent="0.25">
      <c r="A26" s="84" t="s">
        <v>76</v>
      </c>
      <c r="B26" s="338" t="s">
        <v>50</v>
      </c>
      <c r="C26" s="2" t="s">
        <v>10</v>
      </c>
      <c r="D26" s="2" t="s">
        <v>20</v>
      </c>
      <c r="E26" s="236" t="s">
        <v>198</v>
      </c>
      <c r="F26" s="237" t="s">
        <v>10</v>
      </c>
      <c r="G26" s="238" t="s">
        <v>368</v>
      </c>
      <c r="H26" s="2"/>
      <c r="I26" s="413">
        <f>SUM(I27)</f>
        <v>1004100</v>
      </c>
      <c r="J26" s="413">
        <f t="shared" ref="J26:K26" si="6">SUM(J27)</f>
        <v>1004100</v>
      </c>
      <c r="K26" s="413">
        <f t="shared" si="6"/>
        <v>1004100</v>
      </c>
    </row>
    <row r="27" spans="1:11" ht="63" x14ac:dyDescent="0.25">
      <c r="A27" s="84" t="s">
        <v>75</v>
      </c>
      <c r="B27" s="338" t="s">
        <v>50</v>
      </c>
      <c r="C27" s="2" t="s">
        <v>10</v>
      </c>
      <c r="D27" s="2" t="s">
        <v>20</v>
      </c>
      <c r="E27" s="236" t="s">
        <v>198</v>
      </c>
      <c r="F27" s="237" t="s">
        <v>10</v>
      </c>
      <c r="G27" s="238" t="s">
        <v>368</v>
      </c>
      <c r="H27" s="2" t="s">
        <v>13</v>
      </c>
      <c r="I27" s="414">
        <v>1004100</v>
      </c>
      <c r="J27" s="414">
        <v>1004100</v>
      </c>
      <c r="K27" s="414">
        <v>1004100</v>
      </c>
    </row>
    <row r="28" spans="1:11" ht="31.5" x14ac:dyDescent="0.25">
      <c r="A28" s="576" t="s">
        <v>95</v>
      </c>
      <c r="B28" s="296" t="s">
        <v>50</v>
      </c>
      <c r="C28" s="2" t="s">
        <v>10</v>
      </c>
      <c r="D28" s="2" t="s">
        <v>20</v>
      </c>
      <c r="E28" s="233" t="s">
        <v>198</v>
      </c>
      <c r="F28" s="234" t="s">
        <v>10</v>
      </c>
      <c r="G28" s="235" t="s">
        <v>369</v>
      </c>
      <c r="H28" s="2"/>
      <c r="I28" s="413">
        <f>SUM(I29)</f>
        <v>10000</v>
      </c>
      <c r="J28" s="413">
        <f t="shared" ref="J28:K28" si="7">SUM(J29)</f>
        <v>10000</v>
      </c>
      <c r="K28" s="413">
        <f t="shared" si="7"/>
        <v>10000</v>
      </c>
    </row>
    <row r="29" spans="1:11" ht="32.25" customHeight="1" x14ac:dyDescent="0.25">
      <c r="A29" s="577" t="s">
        <v>507</v>
      </c>
      <c r="B29" s="6" t="s">
        <v>50</v>
      </c>
      <c r="C29" s="2" t="s">
        <v>10</v>
      </c>
      <c r="D29" s="2" t="s">
        <v>20</v>
      </c>
      <c r="E29" s="233" t="s">
        <v>198</v>
      </c>
      <c r="F29" s="234" t="s">
        <v>10</v>
      </c>
      <c r="G29" s="235" t="s">
        <v>369</v>
      </c>
      <c r="H29" s="2" t="s">
        <v>16</v>
      </c>
      <c r="I29" s="414">
        <v>10000</v>
      </c>
      <c r="J29" s="414">
        <v>10000</v>
      </c>
      <c r="K29" s="414">
        <v>10000</v>
      </c>
    </row>
    <row r="30" spans="1:11" ht="49.5" customHeight="1" x14ac:dyDescent="0.25">
      <c r="A30" s="27" t="s">
        <v>117</v>
      </c>
      <c r="B30" s="30" t="s">
        <v>50</v>
      </c>
      <c r="C30" s="28" t="s">
        <v>10</v>
      </c>
      <c r="D30" s="28" t="s">
        <v>20</v>
      </c>
      <c r="E30" s="227" t="s">
        <v>384</v>
      </c>
      <c r="F30" s="228" t="s">
        <v>359</v>
      </c>
      <c r="G30" s="229" t="s">
        <v>360</v>
      </c>
      <c r="H30" s="28"/>
      <c r="I30" s="412">
        <f>SUM(I31)</f>
        <v>76279</v>
      </c>
      <c r="J30" s="412">
        <f t="shared" ref="J30:K31" si="8">SUM(J31)</f>
        <v>56460</v>
      </c>
      <c r="K30" s="412">
        <f t="shared" si="8"/>
        <v>56460</v>
      </c>
    </row>
    <row r="31" spans="1:11" ht="82.5" customHeight="1" x14ac:dyDescent="0.25">
      <c r="A31" s="54" t="s">
        <v>118</v>
      </c>
      <c r="B31" s="53" t="s">
        <v>50</v>
      </c>
      <c r="C31" s="2" t="s">
        <v>10</v>
      </c>
      <c r="D31" s="2" t="s">
        <v>20</v>
      </c>
      <c r="E31" s="230" t="s">
        <v>468</v>
      </c>
      <c r="F31" s="231" t="s">
        <v>359</v>
      </c>
      <c r="G31" s="232" t="s">
        <v>360</v>
      </c>
      <c r="H31" s="44"/>
      <c r="I31" s="413">
        <f>SUM(I32)</f>
        <v>76279</v>
      </c>
      <c r="J31" s="413">
        <f t="shared" si="8"/>
        <v>56460</v>
      </c>
      <c r="K31" s="413">
        <f t="shared" si="8"/>
        <v>56460</v>
      </c>
    </row>
    <row r="32" spans="1:11" ht="48" customHeight="1" x14ac:dyDescent="0.25">
      <c r="A32" s="76" t="s">
        <v>385</v>
      </c>
      <c r="B32" s="53" t="s">
        <v>50</v>
      </c>
      <c r="C32" s="2" t="s">
        <v>10</v>
      </c>
      <c r="D32" s="2" t="s">
        <v>20</v>
      </c>
      <c r="E32" s="230" t="s">
        <v>468</v>
      </c>
      <c r="F32" s="231" t="s">
        <v>10</v>
      </c>
      <c r="G32" s="232" t="s">
        <v>360</v>
      </c>
      <c r="H32" s="44"/>
      <c r="I32" s="413">
        <f>SUM(I33+I35)</f>
        <v>76279</v>
      </c>
      <c r="J32" s="413">
        <f t="shared" ref="J32:K32" si="9">SUM(J33+J35)</f>
        <v>56460</v>
      </c>
      <c r="K32" s="413">
        <f t="shared" si="9"/>
        <v>56460</v>
      </c>
    </row>
    <row r="33" spans="1:11" ht="18.75" hidden="1" customHeight="1" x14ac:dyDescent="0.25">
      <c r="A33" s="76" t="s">
        <v>568</v>
      </c>
      <c r="B33" s="53" t="s">
        <v>50</v>
      </c>
      <c r="C33" s="2" t="s">
        <v>10</v>
      </c>
      <c r="D33" s="2" t="s">
        <v>20</v>
      </c>
      <c r="E33" s="230" t="s">
        <v>180</v>
      </c>
      <c r="F33" s="231" t="s">
        <v>10</v>
      </c>
      <c r="G33" s="232" t="s">
        <v>569</v>
      </c>
      <c r="H33" s="44"/>
      <c r="I33" s="413">
        <f>SUM(I34)</f>
        <v>0</v>
      </c>
      <c r="J33" s="413">
        <f t="shared" ref="J33:K33" si="10">SUM(J34)</f>
        <v>0</v>
      </c>
      <c r="K33" s="413">
        <f t="shared" si="10"/>
        <v>0</v>
      </c>
    </row>
    <row r="34" spans="1:11" ht="34.5" hidden="1" customHeight="1" x14ac:dyDescent="0.25">
      <c r="A34" s="578" t="s">
        <v>507</v>
      </c>
      <c r="B34" s="53" t="s">
        <v>50</v>
      </c>
      <c r="C34" s="2" t="s">
        <v>10</v>
      </c>
      <c r="D34" s="2" t="s">
        <v>20</v>
      </c>
      <c r="E34" s="230" t="s">
        <v>180</v>
      </c>
      <c r="F34" s="231" t="s">
        <v>10</v>
      </c>
      <c r="G34" s="232" t="s">
        <v>569</v>
      </c>
      <c r="H34" s="44" t="s">
        <v>16</v>
      </c>
      <c r="I34" s="415"/>
      <c r="J34" s="415"/>
      <c r="K34" s="415"/>
    </row>
    <row r="35" spans="1:11" ht="16.5" customHeight="1" x14ac:dyDescent="0.25">
      <c r="A35" s="76" t="s">
        <v>470</v>
      </c>
      <c r="B35" s="53" t="s">
        <v>50</v>
      </c>
      <c r="C35" s="2" t="s">
        <v>10</v>
      </c>
      <c r="D35" s="2" t="s">
        <v>20</v>
      </c>
      <c r="E35" s="230" t="s">
        <v>180</v>
      </c>
      <c r="F35" s="231" t="s">
        <v>10</v>
      </c>
      <c r="G35" s="232" t="s">
        <v>469</v>
      </c>
      <c r="H35" s="44"/>
      <c r="I35" s="413">
        <f>SUM(I36:I37)</f>
        <v>76279</v>
      </c>
      <c r="J35" s="413">
        <f t="shared" ref="J35:K35" si="11">SUM(J36:J37)</f>
        <v>56460</v>
      </c>
      <c r="K35" s="413">
        <f t="shared" si="11"/>
        <v>56460</v>
      </c>
    </row>
    <row r="36" spans="1:11" ht="32.25" customHeight="1" x14ac:dyDescent="0.25">
      <c r="A36" s="578" t="s">
        <v>507</v>
      </c>
      <c r="B36" s="53" t="s">
        <v>50</v>
      </c>
      <c r="C36" s="2" t="s">
        <v>10</v>
      </c>
      <c r="D36" s="2" t="s">
        <v>20</v>
      </c>
      <c r="E36" s="230" t="s">
        <v>180</v>
      </c>
      <c r="F36" s="231" t="s">
        <v>10</v>
      </c>
      <c r="G36" s="232" t="s">
        <v>469</v>
      </c>
      <c r="H36" s="2" t="s">
        <v>16</v>
      </c>
      <c r="I36" s="415">
        <v>76279</v>
      </c>
      <c r="J36" s="415">
        <v>56460</v>
      </c>
      <c r="K36" s="415">
        <v>56460</v>
      </c>
    </row>
    <row r="37" spans="1:11" s="473" customFormat="1" ht="17.25" hidden="1" customHeight="1" x14ac:dyDescent="0.25">
      <c r="A37" s="3" t="s">
        <v>18</v>
      </c>
      <c r="B37" s="53" t="s">
        <v>50</v>
      </c>
      <c r="C37" s="2" t="s">
        <v>10</v>
      </c>
      <c r="D37" s="2" t="s">
        <v>20</v>
      </c>
      <c r="E37" s="230" t="s">
        <v>180</v>
      </c>
      <c r="F37" s="231" t="s">
        <v>10</v>
      </c>
      <c r="G37" s="232" t="s">
        <v>469</v>
      </c>
      <c r="H37" s="2" t="s">
        <v>17</v>
      </c>
      <c r="I37" s="415"/>
      <c r="J37" s="415"/>
      <c r="K37" s="415"/>
    </row>
    <row r="38" spans="1:11" ht="47.25" x14ac:dyDescent="0.25">
      <c r="A38" s="75" t="s">
        <v>98</v>
      </c>
      <c r="B38" s="30" t="s">
        <v>50</v>
      </c>
      <c r="C38" s="28" t="s">
        <v>10</v>
      </c>
      <c r="D38" s="28" t="s">
        <v>20</v>
      </c>
      <c r="E38" s="227" t="s">
        <v>362</v>
      </c>
      <c r="F38" s="228" t="s">
        <v>359</v>
      </c>
      <c r="G38" s="229" t="s">
        <v>360</v>
      </c>
      <c r="H38" s="28"/>
      <c r="I38" s="412">
        <f>SUM(I39)</f>
        <v>773401</v>
      </c>
      <c r="J38" s="412">
        <f t="shared" ref="J38:K41" si="12">SUM(J39)</f>
        <v>1048961</v>
      </c>
      <c r="K38" s="412">
        <f t="shared" si="12"/>
        <v>1048961</v>
      </c>
    </row>
    <row r="39" spans="1:11" ht="63" x14ac:dyDescent="0.25">
      <c r="A39" s="76" t="s">
        <v>109</v>
      </c>
      <c r="B39" s="53" t="s">
        <v>50</v>
      </c>
      <c r="C39" s="2" t="s">
        <v>10</v>
      </c>
      <c r="D39" s="2" t="s">
        <v>20</v>
      </c>
      <c r="E39" s="230" t="s">
        <v>363</v>
      </c>
      <c r="F39" s="231" t="s">
        <v>359</v>
      </c>
      <c r="G39" s="232" t="s">
        <v>360</v>
      </c>
      <c r="H39" s="44"/>
      <c r="I39" s="413">
        <f>SUM(I40)</f>
        <v>773401</v>
      </c>
      <c r="J39" s="413">
        <f t="shared" si="12"/>
        <v>1048961</v>
      </c>
      <c r="K39" s="413">
        <f t="shared" si="12"/>
        <v>1048961</v>
      </c>
    </row>
    <row r="40" spans="1:11" ht="47.25" x14ac:dyDescent="0.25">
      <c r="A40" s="76" t="s">
        <v>366</v>
      </c>
      <c r="B40" s="53" t="s">
        <v>50</v>
      </c>
      <c r="C40" s="2" t="s">
        <v>10</v>
      </c>
      <c r="D40" s="2" t="s">
        <v>20</v>
      </c>
      <c r="E40" s="230" t="s">
        <v>363</v>
      </c>
      <c r="F40" s="231" t="s">
        <v>10</v>
      </c>
      <c r="G40" s="232" t="s">
        <v>360</v>
      </c>
      <c r="H40" s="44"/>
      <c r="I40" s="413">
        <f>SUM(I41)</f>
        <v>773401</v>
      </c>
      <c r="J40" s="413">
        <f t="shared" si="12"/>
        <v>1048961</v>
      </c>
      <c r="K40" s="413">
        <f t="shared" si="12"/>
        <v>1048961</v>
      </c>
    </row>
    <row r="41" spans="1:11" ht="17.25" customHeight="1" x14ac:dyDescent="0.25">
      <c r="A41" s="76" t="s">
        <v>100</v>
      </c>
      <c r="B41" s="53" t="s">
        <v>50</v>
      </c>
      <c r="C41" s="2" t="s">
        <v>10</v>
      </c>
      <c r="D41" s="2" t="s">
        <v>20</v>
      </c>
      <c r="E41" s="230" t="s">
        <v>363</v>
      </c>
      <c r="F41" s="231" t="s">
        <v>10</v>
      </c>
      <c r="G41" s="232" t="s">
        <v>365</v>
      </c>
      <c r="H41" s="44"/>
      <c r="I41" s="413">
        <f>SUM(I42)</f>
        <v>773401</v>
      </c>
      <c r="J41" s="413">
        <f t="shared" si="12"/>
        <v>1048961</v>
      </c>
      <c r="K41" s="413">
        <f t="shared" si="12"/>
        <v>1048961</v>
      </c>
    </row>
    <row r="42" spans="1:11" ht="31.5" customHeight="1" x14ac:dyDescent="0.25">
      <c r="A42" s="578" t="s">
        <v>507</v>
      </c>
      <c r="B42" s="279" t="s">
        <v>50</v>
      </c>
      <c r="C42" s="2" t="s">
        <v>10</v>
      </c>
      <c r="D42" s="2" t="s">
        <v>20</v>
      </c>
      <c r="E42" s="230" t="s">
        <v>363</v>
      </c>
      <c r="F42" s="231" t="s">
        <v>10</v>
      </c>
      <c r="G42" s="232" t="s">
        <v>365</v>
      </c>
      <c r="H42" s="2" t="s">
        <v>16</v>
      </c>
      <c r="I42" s="477">
        <v>773401</v>
      </c>
      <c r="J42" s="477">
        <v>1048961</v>
      </c>
      <c r="K42" s="477">
        <v>1048961</v>
      </c>
    </row>
    <row r="43" spans="1:11" ht="31.5" x14ac:dyDescent="0.25">
      <c r="A43" s="75" t="s">
        <v>110</v>
      </c>
      <c r="B43" s="30" t="s">
        <v>50</v>
      </c>
      <c r="C43" s="28" t="s">
        <v>10</v>
      </c>
      <c r="D43" s="28" t="s">
        <v>20</v>
      </c>
      <c r="E43" s="215" t="s">
        <v>371</v>
      </c>
      <c r="F43" s="216" t="s">
        <v>359</v>
      </c>
      <c r="G43" s="217" t="s">
        <v>360</v>
      </c>
      <c r="H43" s="28"/>
      <c r="I43" s="412">
        <f>SUM(I44)</f>
        <v>185165</v>
      </c>
      <c r="J43" s="412">
        <f t="shared" ref="J43:K45" si="13">SUM(J44)</f>
        <v>185165</v>
      </c>
      <c r="K43" s="412">
        <f t="shared" si="13"/>
        <v>185165</v>
      </c>
    </row>
    <row r="44" spans="1:11" ht="63" x14ac:dyDescent="0.25">
      <c r="A44" s="76" t="s">
        <v>508</v>
      </c>
      <c r="B44" s="53" t="s">
        <v>50</v>
      </c>
      <c r="C44" s="2" t="s">
        <v>10</v>
      </c>
      <c r="D44" s="2" t="s">
        <v>20</v>
      </c>
      <c r="E44" s="218" t="s">
        <v>172</v>
      </c>
      <c r="F44" s="219" t="s">
        <v>359</v>
      </c>
      <c r="G44" s="220" t="s">
        <v>360</v>
      </c>
      <c r="H44" s="2"/>
      <c r="I44" s="413">
        <f>SUM(I45)</f>
        <v>185165</v>
      </c>
      <c r="J44" s="413">
        <f t="shared" si="13"/>
        <v>185165</v>
      </c>
      <c r="K44" s="413">
        <f t="shared" si="13"/>
        <v>185165</v>
      </c>
    </row>
    <row r="45" spans="1:11" ht="47.25" x14ac:dyDescent="0.25">
      <c r="A45" s="76" t="s">
        <v>370</v>
      </c>
      <c r="B45" s="53" t="s">
        <v>50</v>
      </c>
      <c r="C45" s="2" t="s">
        <v>10</v>
      </c>
      <c r="D45" s="2" t="s">
        <v>20</v>
      </c>
      <c r="E45" s="218" t="s">
        <v>172</v>
      </c>
      <c r="F45" s="219" t="s">
        <v>10</v>
      </c>
      <c r="G45" s="220" t="s">
        <v>360</v>
      </c>
      <c r="H45" s="2"/>
      <c r="I45" s="413">
        <f>SUM(I46)</f>
        <v>185165</v>
      </c>
      <c r="J45" s="413">
        <f t="shared" si="13"/>
        <v>185165</v>
      </c>
      <c r="K45" s="413">
        <f t="shared" si="13"/>
        <v>185165</v>
      </c>
    </row>
    <row r="46" spans="1:11" ht="32.25" customHeight="1" x14ac:dyDescent="0.25">
      <c r="A46" s="76" t="s">
        <v>79</v>
      </c>
      <c r="B46" s="297" t="s">
        <v>50</v>
      </c>
      <c r="C46" s="2" t="s">
        <v>10</v>
      </c>
      <c r="D46" s="2" t="s">
        <v>20</v>
      </c>
      <c r="E46" s="218" t="s">
        <v>172</v>
      </c>
      <c r="F46" s="219" t="s">
        <v>10</v>
      </c>
      <c r="G46" s="220" t="s">
        <v>372</v>
      </c>
      <c r="H46" s="2"/>
      <c r="I46" s="413">
        <f>SUM(I47:I48)</f>
        <v>185165</v>
      </c>
      <c r="J46" s="413">
        <f t="shared" ref="J46:K46" si="14">SUM(J47:J48)</f>
        <v>185165</v>
      </c>
      <c r="K46" s="413">
        <f t="shared" si="14"/>
        <v>185165</v>
      </c>
    </row>
    <row r="47" spans="1:11" ht="63" x14ac:dyDescent="0.25">
      <c r="A47" s="84" t="s">
        <v>75</v>
      </c>
      <c r="B47" s="338" t="s">
        <v>50</v>
      </c>
      <c r="C47" s="2" t="s">
        <v>10</v>
      </c>
      <c r="D47" s="2" t="s">
        <v>20</v>
      </c>
      <c r="E47" s="218" t="s">
        <v>172</v>
      </c>
      <c r="F47" s="219" t="s">
        <v>10</v>
      </c>
      <c r="G47" s="220" t="s">
        <v>372</v>
      </c>
      <c r="H47" s="2" t="s">
        <v>13</v>
      </c>
      <c r="I47" s="415">
        <v>185165</v>
      </c>
      <c r="J47" s="415">
        <v>185165</v>
      </c>
      <c r="K47" s="415">
        <v>185165</v>
      </c>
    </row>
    <row r="48" spans="1:11" s="633" customFormat="1" ht="31.5" hidden="1" x14ac:dyDescent="0.25">
      <c r="A48" s="578" t="s">
        <v>507</v>
      </c>
      <c r="B48" s="634" t="s">
        <v>50</v>
      </c>
      <c r="C48" s="2" t="s">
        <v>10</v>
      </c>
      <c r="D48" s="2" t="s">
        <v>20</v>
      </c>
      <c r="E48" s="218" t="s">
        <v>172</v>
      </c>
      <c r="F48" s="219" t="s">
        <v>10</v>
      </c>
      <c r="G48" s="220" t="s">
        <v>372</v>
      </c>
      <c r="H48" s="2" t="s">
        <v>16</v>
      </c>
      <c r="I48" s="415"/>
      <c r="J48" s="415"/>
      <c r="K48" s="415"/>
    </row>
    <row r="49" spans="1:11" ht="47.25" x14ac:dyDescent="0.25">
      <c r="A49" s="93" t="s">
        <v>105</v>
      </c>
      <c r="B49" s="32" t="s">
        <v>50</v>
      </c>
      <c r="C49" s="28" t="s">
        <v>10</v>
      </c>
      <c r="D49" s="28" t="s">
        <v>20</v>
      </c>
      <c r="E49" s="215" t="s">
        <v>374</v>
      </c>
      <c r="F49" s="216" t="s">
        <v>359</v>
      </c>
      <c r="G49" s="217" t="s">
        <v>360</v>
      </c>
      <c r="H49" s="28"/>
      <c r="I49" s="412">
        <f>SUM(I50)</f>
        <v>669400</v>
      </c>
      <c r="J49" s="412">
        <f t="shared" ref="J49:K50" si="15">SUM(J50)</f>
        <v>669400</v>
      </c>
      <c r="K49" s="412">
        <f t="shared" si="15"/>
        <v>669400</v>
      </c>
    </row>
    <row r="50" spans="1:11" ht="63" x14ac:dyDescent="0.25">
      <c r="A50" s="579" t="s">
        <v>106</v>
      </c>
      <c r="B50" s="279" t="s">
        <v>50</v>
      </c>
      <c r="C50" s="2" t="s">
        <v>10</v>
      </c>
      <c r="D50" s="2" t="s">
        <v>20</v>
      </c>
      <c r="E50" s="218" t="s">
        <v>173</v>
      </c>
      <c r="F50" s="219" t="s">
        <v>359</v>
      </c>
      <c r="G50" s="220" t="s">
        <v>360</v>
      </c>
      <c r="H50" s="2"/>
      <c r="I50" s="413">
        <f>SUM(I51)</f>
        <v>669400</v>
      </c>
      <c r="J50" s="413">
        <f t="shared" si="15"/>
        <v>669400</v>
      </c>
      <c r="K50" s="413">
        <f t="shared" si="15"/>
        <v>669400</v>
      </c>
    </row>
    <row r="51" spans="1:11" ht="63" x14ac:dyDescent="0.25">
      <c r="A51" s="580" t="s">
        <v>373</v>
      </c>
      <c r="B51" s="6" t="s">
        <v>50</v>
      </c>
      <c r="C51" s="2" t="s">
        <v>10</v>
      </c>
      <c r="D51" s="2" t="s">
        <v>20</v>
      </c>
      <c r="E51" s="218" t="s">
        <v>173</v>
      </c>
      <c r="F51" s="219" t="s">
        <v>10</v>
      </c>
      <c r="G51" s="220" t="s">
        <v>360</v>
      </c>
      <c r="H51" s="2"/>
      <c r="I51" s="413">
        <f>SUM(I52+I54)</f>
        <v>669400</v>
      </c>
      <c r="J51" s="413">
        <f t="shared" ref="J51:K51" si="16">SUM(J52+J54)</f>
        <v>669400</v>
      </c>
      <c r="K51" s="413">
        <f t="shared" si="16"/>
        <v>669400</v>
      </c>
    </row>
    <row r="52" spans="1:11" ht="47.25" x14ac:dyDescent="0.25">
      <c r="A52" s="84" t="s">
        <v>570</v>
      </c>
      <c r="B52" s="338" t="s">
        <v>50</v>
      </c>
      <c r="C52" s="2" t="s">
        <v>10</v>
      </c>
      <c r="D52" s="2" t="s">
        <v>20</v>
      </c>
      <c r="E52" s="218" t="s">
        <v>173</v>
      </c>
      <c r="F52" s="219" t="s">
        <v>10</v>
      </c>
      <c r="G52" s="220" t="s">
        <v>375</v>
      </c>
      <c r="H52" s="2"/>
      <c r="I52" s="413">
        <f>SUM(I53)</f>
        <v>334700</v>
      </c>
      <c r="J52" s="413">
        <f t="shared" ref="J52:K52" si="17">SUM(J53)</f>
        <v>334700</v>
      </c>
      <c r="K52" s="413">
        <f t="shared" si="17"/>
        <v>334700</v>
      </c>
    </row>
    <row r="53" spans="1:11" ht="63" x14ac:dyDescent="0.25">
      <c r="A53" s="84" t="s">
        <v>75</v>
      </c>
      <c r="B53" s="338" t="s">
        <v>50</v>
      </c>
      <c r="C53" s="2" t="s">
        <v>10</v>
      </c>
      <c r="D53" s="2" t="s">
        <v>20</v>
      </c>
      <c r="E53" s="218" t="s">
        <v>173</v>
      </c>
      <c r="F53" s="219" t="s">
        <v>10</v>
      </c>
      <c r="G53" s="220" t="s">
        <v>375</v>
      </c>
      <c r="H53" s="2" t="s">
        <v>13</v>
      </c>
      <c r="I53" s="414">
        <v>334700</v>
      </c>
      <c r="J53" s="414">
        <v>334700</v>
      </c>
      <c r="K53" s="414">
        <v>334700</v>
      </c>
    </row>
    <row r="54" spans="1:11" ht="35.25" customHeight="1" x14ac:dyDescent="0.25">
      <c r="A54" s="84" t="s">
        <v>78</v>
      </c>
      <c r="B54" s="338" t="s">
        <v>50</v>
      </c>
      <c r="C54" s="2" t="s">
        <v>10</v>
      </c>
      <c r="D54" s="2" t="s">
        <v>20</v>
      </c>
      <c r="E54" s="218" t="s">
        <v>173</v>
      </c>
      <c r="F54" s="219" t="s">
        <v>10</v>
      </c>
      <c r="G54" s="220" t="s">
        <v>376</v>
      </c>
      <c r="H54" s="2"/>
      <c r="I54" s="413">
        <f>SUM(I55)</f>
        <v>334700</v>
      </c>
      <c r="J54" s="413">
        <f t="shared" ref="J54:K54" si="18">SUM(J55)</f>
        <v>334700</v>
      </c>
      <c r="K54" s="413">
        <f t="shared" si="18"/>
        <v>334700</v>
      </c>
    </row>
    <row r="55" spans="1:11" ht="63" x14ac:dyDescent="0.25">
      <c r="A55" s="84" t="s">
        <v>75</v>
      </c>
      <c r="B55" s="338" t="s">
        <v>50</v>
      </c>
      <c r="C55" s="2" t="s">
        <v>10</v>
      </c>
      <c r="D55" s="2" t="s">
        <v>20</v>
      </c>
      <c r="E55" s="218" t="s">
        <v>173</v>
      </c>
      <c r="F55" s="219" t="s">
        <v>10</v>
      </c>
      <c r="G55" s="220" t="s">
        <v>376</v>
      </c>
      <c r="H55" s="2" t="s">
        <v>13</v>
      </c>
      <c r="I55" s="415">
        <v>334700</v>
      </c>
      <c r="J55" s="415">
        <v>334700</v>
      </c>
      <c r="K55" s="415">
        <v>334700</v>
      </c>
    </row>
    <row r="56" spans="1:11" ht="47.25" x14ac:dyDescent="0.25">
      <c r="A56" s="75" t="s">
        <v>107</v>
      </c>
      <c r="B56" s="30" t="s">
        <v>50</v>
      </c>
      <c r="C56" s="28" t="s">
        <v>10</v>
      </c>
      <c r="D56" s="28" t="s">
        <v>20</v>
      </c>
      <c r="E56" s="215" t="s">
        <v>174</v>
      </c>
      <c r="F56" s="216" t="s">
        <v>359</v>
      </c>
      <c r="G56" s="217" t="s">
        <v>360</v>
      </c>
      <c r="H56" s="28"/>
      <c r="I56" s="412">
        <f>SUM(I57)</f>
        <v>334700</v>
      </c>
      <c r="J56" s="412">
        <f t="shared" ref="J56:K59" si="19">SUM(J57)</f>
        <v>334700</v>
      </c>
      <c r="K56" s="412">
        <f t="shared" si="19"/>
        <v>334700</v>
      </c>
    </row>
    <row r="57" spans="1:11" ht="47.25" x14ac:dyDescent="0.25">
      <c r="A57" s="76" t="s">
        <v>108</v>
      </c>
      <c r="B57" s="53" t="s">
        <v>50</v>
      </c>
      <c r="C57" s="2" t="s">
        <v>10</v>
      </c>
      <c r="D57" s="2" t="s">
        <v>20</v>
      </c>
      <c r="E57" s="218" t="s">
        <v>175</v>
      </c>
      <c r="F57" s="219" t="s">
        <v>359</v>
      </c>
      <c r="G57" s="220" t="s">
        <v>360</v>
      </c>
      <c r="H57" s="44"/>
      <c r="I57" s="413">
        <f>SUM(I58)</f>
        <v>334700</v>
      </c>
      <c r="J57" s="413">
        <f t="shared" si="19"/>
        <v>334700</v>
      </c>
      <c r="K57" s="413">
        <f t="shared" si="19"/>
        <v>334700</v>
      </c>
    </row>
    <row r="58" spans="1:11" ht="47.25" x14ac:dyDescent="0.25">
      <c r="A58" s="76" t="s">
        <v>377</v>
      </c>
      <c r="B58" s="53" t="s">
        <v>50</v>
      </c>
      <c r="C58" s="2" t="s">
        <v>10</v>
      </c>
      <c r="D58" s="2" t="s">
        <v>20</v>
      </c>
      <c r="E58" s="218" t="s">
        <v>175</v>
      </c>
      <c r="F58" s="219" t="s">
        <v>12</v>
      </c>
      <c r="G58" s="220" t="s">
        <v>360</v>
      </c>
      <c r="H58" s="44"/>
      <c r="I58" s="413">
        <f>SUM(I59)</f>
        <v>334700</v>
      </c>
      <c r="J58" s="413">
        <f t="shared" si="19"/>
        <v>334700</v>
      </c>
      <c r="K58" s="413">
        <f t="shared" si="19"/>
        <v>334700</v>
      </c>
    </row>
    <row r="59" spans="1:11" ht="33.75" customHeight="1" x14ac:dyDescent="0.25">
      <c r="A59" s="3" t="s">
        <v>77</v>
      </c>
      <c r="B59" s="338" t="s">
        <v>50</v>
      </c>
      <c r="C59" s="2" t="s">
        <v>10</v>
      </c>
      <c r="D59" s="2" t="s">
        <v>20</v>
      </c>
      <c r="E59" s="218" t="s">
        <v>175</v>
      </c>
      <c r="F59" s="219" t="s">
        <v>12</v>
      </c>
      <c r="G59" s="220" t="s">
        <v>378</v>
      </c>
      <c r="H59" s="2"/>
      <c r="I59" s="413">
        <f>SUM(I60)</f>
        <v>334700</v>
      </c>
      <c r="J59" s="413">
        <f t="shared" si="19"/>
        <v>334700</v>
      </c>
      <c r="K59" s="413">
        <f t="shared" si="19"/>
        <v>334700</v>
      </c>
    </row>
    <row r="60" spans="1:11" ht="63" x14ac:dyDescent="0.25">
      <c r="A60" s="84" t="s">
        <v>75</v>
      </c>
      <c r="B60" s="338" t="s">
        <v>50</v>
      </c>
      <c r="C60" s="2" t="s">
        <v>10</v>
      </c>
      <c r="D60" s="2" t="s">
        <v>20</v>
      </c>
      <c r="E60" s="218" t="s">
        <v>175</v>
      </c>
      <c r="F60" s="219" t="s">
        <v>12</v>
      </c>
      <c r="G60" s="220" t="s">
        <v>378</v>
      </c>
      <c r="H60" s="2" t="s">
        <v>13</v>
      </c>
      <c r="I60" s="415">
        <v>334700</v>
      </c>
      <c r="J60" s="415">
        <v>334700</v>
      </c>
      <c r="K60" s="415">
        <v>334700</v>
      </c>
    </row>
    <row r="61" spans="1:11" ht="15.75" x14ac:dyDescent="0.25">
      <c r="A61" s="27" t="s">
        <v>111</v>
      </c>
      <c r="B61" s="30" t="s">
        <v>50</v>
      </c>
      <c r="C61" s="28" t="s">
        <v>10</v>
      </c>
      <c r="D61" s="28" t="s">
        <v>20</v>
      </c>
      <c r="E61" s="215" t="s">
        <v>176</v>
      </c>
      <c r="F61" s="216" t="s">
        <v>359</v>
      </c>
      <c r="G61" s="217" t="s">
        <v>360</v>
      </c>
      <c r="H61" s="28"/>
      <c r="I61" s="412">
        <f>SUM(I62)</f>
        <v>12743165</v>
      </c>
      <c r="J61" s="412">
        <f t="shared" ref="J61:K62" si="20">SUM(J62)</f>
        <v>11283479</v>
      </c>
      <c r="K61" s="412">
        <f t="shared" si="20"/>
        <v>11283479</v>
      </c>
    </row>
    <row r="62" spans="1:11" ht="31.5" x14ac:dyDescent="0.25">
      <c r="A62" s="3" t="s">
        <v>112</v>
      </c>
      <c r="B62" s="338" t="s">
        <v>50</v>
      </c>
      <c r="C62" s="2" t="s">
        <v>10</v>
      </c>
      <c r="D62" s="2" t="s">
        <v>20</v>
      </c>
      <c r="E62" s="218" t="s">
        <v>177</v>
      </c>
      <c r="F62" s="219" t="s">
        <v>359</v>
      </c>
      <c r="G62" s="220" t="s">
        <v>360</v>
      </c>
      <c r="H62" s="2"/>
      <c r="I62" s="413">
        <f>SUM(I63)</f>
        <v>12743165</v>
      </c>
      <c r="J62" s="413">
        <f t="shared" si="20"/>
        <v>11283479</v>
      </c>
      <c r="K62" s="413">
        <f t="shared" si="20"/>
        <v>11283479</v>
      </c>
    </row>
    <row r="63" spans="1:11" ht="31.5" x14ac:dyDescent="0.25">
      <c r="A63" s="3" t="s">
        <v>74</v>
      </c>
      <c r="B63" s="338" t="s">
        <v>50</v>
      </c>
      <c r="C63" s="2" t="s">
        <v>10</v>
      </c>
      <c r="D63" s="2" t="s">
        <v>20</v>
      </c>
      <c r="E63" s="218" t="s">
        <v>177</v>
      </c>
      <c r="F63" s="219" t="s">
        <v>359</v>
      </c>
      <c r="G63" s="220" t="s">
        <v>364</v>
      </c>
      <c r="H63" s="2"/>
      <c r="I63" s="413">
        <f>SUM(I64:I65)</f>
        <v>12743165</v>
      </c>
      <c r="J63" s="413">
        <f t="shared" ref="J63:K63" si="21">SUM(J64:J65)</f>
        <v>11283479</v>
      </c>
      <c r="K63" s="413">
        <f t="shared" si="21"/>
        <v>11283479</v>
      </c>
    </row>
    <row r="64" spans="1:11" ht="63" x14ac:dyDescent="0.25">
      <c r="A64" s="84" t="s">
        <v>75</v>
      </c>
      <c r="B64" s="338" t="s">
        <v>50</v>
      </c>
      <c r="C64" s="2" t="s">
        <v>10</v>
      </c>
      <c r="D64" s="2" t="s">
        <v>20</v>
      </c>
      <c r="E64" s="218" t="s">
        <v>177</v>
      </c>
      <c r="F64" s="219" t="s">
        <v>359</v>
      </c>
      <c r="G64" s="220" t="s">
        <v>364</v>
      </c>
      <c r="H64" s="2" t="s">
        <v>13</v>
      </c>
      <c r="I64" s="417">
        <v>12735121</v>
      </c>
      <c r="J64" s="417">
        <v>11272935</v>
      </c>
      <c r="K64" s="417">
        <v>11272935</v>
      </c>
    </row>
    <row r="65" spans="1:11" ht="15.75" x14ac:dyDescent="0.25">
      <c r="A65" s="3" t="s">
        <v>18</v>
      </c>
      <c r="B65" s="338" t="s">
        <v>50</v>
      </c>
      <c r="C65" s="2" t="s">
        <v>10</v>
      </c>
      <c r="D65" s="2" t="s">
        <v>20</v>
      </c>
      <c r="E65" s="218" t="s">
        <v>177</v>
      </c>
      <c r="F65" s="219" t="s">
        <v>359</v>
      </c>
      <c r="G65" s="220" t="s">
        <v>364</v>
      </c>
      <c r="H65" s="2" t="s">
        <v>17</v>
      </c>
      <c r="I65" s="414">
        <v>8044</v>
      </c>
      <c r="J65" s="414">
        <v>10544</v>
      </c>
      <c r="K65" s="414">
        <v>10544</v>
      </c>
    </row>
    <row r="66" spans="1:11" ht="15.75" hidden="1" x14ac:dyDescent="0.25">
      <c r="A66" s="97" t="s">
        <v>589</v>
      </c>
      <c r="B66" s="26" t="s">
        <v>50</v>
      </c>
      <c r="C66" s="22" t="s">
        <v>10</v>
      </c>
      <c r="D66" s="56" t="s">
        <v>91</v>
      </c>
      <c r="E66" s="98"/>
      <c r="F66" s="286"/>
      <c r="G66" s="287"/>
      <c r="H66" s="22"/>
      <c r="I66" s="411">
        <f>SUM(I67)</f>
        <v>0</v>
      </c>
      <c r="J66" s="411">
        <f t="shared" ref="J66:K69" si="22">SUM(J67)</f>
        <v>0</v>
      </c>
      <c r="K66" s="411">
        <f t="shared" si="22"/>
        <v>0</v>
      </c>
    </row>
    <row r="67" spans="1:11" ht="20.25" hidden="1" customHeight="1" x14ac:dyDescent="0.25">
      <c r="A67" s="75" t="s">
        <v>164</v>
      </c>
      <c r="B67" s="30" t="s">
        <v>50</v>
      </c>
      <c r="C67" s="28" t="s">
        <v>10</v>
      </c>
      <c r="D67" s="42" t="s">
        <v>91</v>
      </c>
      <c r="E67" s="221" t="s">
        <v>184</v>
      </c>
      <c r="F67" s="222" t="s">
        <v>359</v>
      </c>
      <c r="G67" s="223" t="s">
        <v>360</v>
      </c>
      <c r="H67" s="28"/>
      <c r="I67" s="412">
        <f>SUM(I68)</f>
        <v>0</v>
      </c>
      <c r="J67" s="412">
        <f t="shared" si="22"/>
        <v>0</v>
      </c>
      <c r="K67" s="412">
        <f t="shared" si="22"/>
        <v>0</v>
      </c>
    </row>
    <row r="68" spans="1:11" ht="18" hidden="1" customHeight="1" x14ac:dyDescent="0.25">
      <c r="A68" s="87" t="s">
        <v>163</v>
      </c>
      <c r="B68" s="6" t="s">
        <v>50</v>
      </c>
      <c r="C68" s="2" t="s">
        <v>10</v>
      </c>
      <c r="D68" s="8" t="s">
        <v>91</v>
      </c>
      <c r="E68" s="236" t="s">
        <v>184</v>
      </c>
      <c r="F68" s="237" t="s">
        <v>359</v>
      </c>
      <c r="G68" s="238" t="s">
        <v>360</v>
      </c>
      <c r="H68" s="2"/>
      <c r="I68" s="413">
        <f>SUM(I69)</f>
        <v>0</v>
      </c>
      <c r="J68" s="413">
        <f t="shared" si="22"/>
        <v>0</v>
      </c>
      <c r="K68" s="413">
        <f t="shared" si="22"/>
        <v>0</v>
      </c>
    </row>
    <row r="69" spans="1:11" ht="47.25" hidden="1" x14ac:dyDescent="0.25">
      <c r="A69" s="3" t="s">
        <v>590</v>
      </c>
      <c r="B69" s="338" t="s">
        <v>50</v>
      </c>
      <c r="C69" s="2" t="s">
        <v>10</v>
      </c>
      <c r="D69" s="8" t="s">
        <v>91</v>
      </c>
      <c r="E69" s="236" t="s">
        <v>184</v>
      </c>
      <c r="F69" s="237" t="s">
        <v>359</v>
      </c>
      <c r="G69" s="347">
        <v>51200</v>
      </c>
      <c r="H69" s="2"/>
      <c r="I69" s="413">
        <f>SUM(I70)</f>
        <v>0</v>
      </c>
      <c r="J69" s="413">
        <f t="shared" si="22"/>
        <v>0</v>
      </c>
      <c r="K69" s="413">
        <f t="shared" si="22"/>
        <v>0</v>
      </c>
    </row>
    <row r="70" spans="1:11" ht="31.5" hidden="1" x14ac:dyDescent="0.25">
      <c r="A70" s="579" t="s">
        <v>507</v>
      </c>
      <c r="B70" s="338" t="s">
        <v>50</v>
      </c>
      <c r="C70" s="2" t="s">
        <v>10</v>
      </c>
      <c r="D70" s="8" t="s">
        <v>91</v>
      </c>
      <c r="E70" s="236" t="s">
        <v>184</v>
      </c>
      <c r="F70" s="237" t="s">
        <v>359</v>
      </c>
      <c r="G70" s="347">
        <v>51200</v>
      </c>
      <c r="H70" s="2" t="s">
        <v>16</v>
      </c>
      <c r="I70" s="414"/>
      <c r="J70" s="414"/>
      <c r="K70" s="414"/>
    </row>
    <row r="71" spans="1:11" s="658" customFormat="1" ht="17.25" customHeight="1" x14ac:dyDescent="0.25">
      <c r="A71" s="97" t="s">
        <v>872</v>
      </c>
      <c r="B71" s="26" t="s">
        <v>50</v>
      </c>
      <c r="C71" s="22" t="s">
        <v>10</v>
      </c>
      <c r="D71" s="56" t="s">
        <v>29</v>
      </c>
      <c r="E71" s="98"/>
      <c r="F71" s="286"/>
      <c r="G71" s="665"/>
      <c r="H71" s="22"/>
      <c r="I71" s="411">
        <f>SUM(I72)</f>
        <v>200000</v>
      </c>
      <c r="J71" s="666">
        <f t="shared" ref="J71:K74" si="23">SUM(J72)</f>
        <v>0</v>
      </c>
      <c r="K71" s="666">
        <f t="shared" si="23"/>
        <v>0</v>
      </c>
    </row>
    <row r="72" spans="1:11" s="658" customFormat="1" ht="18" customHeight="1" x14ac:dyDescent="0.25">
      <c r="A72" s="75" t="s">
        <v>164</v>
      </c>
      <c r="B72" s="30" t="s">
        <v>50</v>
      </c>
      <c r="C72" s="28" t="s">
        <v>10</v>
      </c>
      <c r="D72" s="42" t="s">
        <v>29</v>
      </c>
      <c r="E72" s="221" t="s">
        <v>183</v>
      </c>
      <c r="F72" s="222" t="s">
        <v>359</v>
      </c>
      <c r="G72" s="667" t="s">
        <v>360</v>
      </c>
      <c r="H72" s="28"/>
      <c r="I72" s="412">
        <f>SUM(I73)</f>
        <v>200000</v>
      </c>
      <c r="J72" s="668">
        <f t="shared" si="23"/>
        <v>0</v>
      </c>
      <c r="K72" s="668">
        <f t="shared" si="23"/>
        <v>0</v>
      </c>
    </row>
    <row r="73" spans="1:11" s="658" customFormat="1" ht="16.5" customHeight="1" x14ac:dyDescent="0.25">
      <c r="A73" s="87" t="s">
        <v>873</v>
      </c>
      <c r="B73" s="6" t="s">
        <v>50</v>
      </c>
      <c r="C73" s="2" t="s">
        <v>10</v>
      </c>
      <c r="D73" s="8" t="s">
        <v>29</v>
      </c>
      <c r="E73" s="236" t="s">
        <v>875</v>
      </c>
      <c r="F73" s="237" t="s">
        <v>359</v>
      </c>
      <c r="G73" s="347" t="s">
        <v>360</v>
      </c>
      <c r="H73" s="2"/>
      <c r="I73" s="413">
        <f>SUM(I74)</f>
        <v>200000</v>
      </c>
      <c r="J73" s="669">
        <f t="shared" si="23"/>
        <v>0</v>
      </c>
      <c r="K73" s="669">
        <f t="shared" si="23"/>
        <v>0</v>
      </c>
    </row>
    <row r="74" spans="1:11" s="658" customFormat="1" ht="17.25" customHeight="1" x14ac:dyDescent="0.25">
      <c r="A74" s="3" t="s">
        <v>874</v>
      </c>
      <c r="B74" s="659" t="s">
        <v>50</v>
      </c>
      <c r="C74" s="2" t="s">
        <v>10</v>
      </c>
      <c r="D74" s="8" t="s">
        <v>29</v>
      </c>
      <c r="E74" s="236" t="s">
        <v>875</v>
      </c>
      <c r="F74" s="237" t="s">
        <v>359</v>
      </c>
      <c r="G74" s="347" t="s">
        <v>876</v>
      </c>
      <c r="H74" s="2"/>
      <c r="I74" s="413">
        <f>SUM(I75)</f>
        <v>200000</v>
      </c>
      <c r="J74" s="669">
        <f t="shared" si="23"/>
        <v>0</v>
      </c>
      <c r="K74" s="669">
        <f t="shared" si="23"/>
        <v>0</v>
      </c>
    </row>
    <row r="75" spans="1:11" s="658" customFormat="1" ht="18.75" customHeight="1" x14ac:dyDescent="0.25">
      <c r="A75" s="3" t="s">
        <v>18</v>
      </c>
      <c r="B75" s="659" t="s">
        <v>50</v>
      </c>
      <c r="C75" s="2" t="s">
        <v>10</v>
      </c>
      <c r="D75" s="8" t="s">
        <v>29</v>
      </c>
      <c r="E75" s="236" t="s">
        <v>875</v>
      </c>
      <c r="F75" s="237" t="s">
        <v>359</v>
      </c>
      <c r="G75" s="347" t="s">
        <v>876</v>
      </c>
      <c r="H75" s="2" t="s">
        <v>17</v>
      </c>
      <c r="I75" s="414">
        <v>200000</v>
      </c>
      <c r="J75" s="414"/>
      <c r="K75" s="414"/>
    </row>
    <row r="76" spans="1:11" ht="15.75" x14ac:dyDescent="0.25">
      <c r="A76" s="97" t="s">
        <v>22</v>
      </c>
      <c r="B76" s="26" t="s">
        <v>50</v>
      </c>
      <c r="C76" s="22" t="s">
        <v>10</v>
      </c>
      <c r="D76" s="26">
        <v>11</v>
      </c>
      <c r="E76" s="98"/>
      <c r="F76" s="286"/>
      <c r="G76" s="287"/>
      <c r="H76" s="22"/>
      <c r="I76" s="411">
        <f>SUM(I77)</f>
        <v>400000</v>
      </c>
      <c r="J76" s="411">
        <f t="shared" ref="J76:K79" si="24">SUM(J77)</f>
        <v>400000</v>
      </c>
      <c r="K76" s="411">
        <f t="shared" si="24"/>
        <v>400000</v>
      </c>
    </row>
    <row r="77" spans="1:11" ht="16.5" customHeight="1" x14ac:dyDescent="0.25">
      <c r="A77" s="75" t="s">
        <v>80</v>
      </c>
      <c r="B77" s="30" t="s">
        <v>50</v>
      </c>
      <c r="C77" s="28" t="s">
        <v>10</v>
      </c>
      <c r="D77" s="30">
        <v>11</v>
      </c>
      <c r="E77" s="221" t="s">
        <v>178</v>
      </c>
      <c r="F77" s="222" t="s">
        <v>359</v>
      </c>
      <c r="G77" s="223" t="s">
        <v>360</v>
      </c>
      <c r="H77" s="28"/>
      <c r="I77" s="412">
        <f>SUM(I78)</f>
        <v>400000</v>
      </c>
      <c r="J77" s="412">
        <f t="shared" si="24"/>
        <v>400000</v>
      </c>
      <c r="K77" s="412">
        <f t="shared" si="24"/>
        <v>400000</v>
      </c>
    </row>
    <row r="78" spans="1:11" ht="16.5" customHeight="1" x14ac:dyDescent="0.25">
      <c r="A78" s="87" t="s">
        <v>81</v>
      </c>
      <c r="B78" s="6" t="s">
        <v>50</v>
      </c>
      <c r="C78" s="2" t="s">
        <v>10</v>
      </c>
      <c r="D78" s="338">
        <v>11</v>
      </c>
      <c r="E78" s="236" t="s">
        <v>179</v>
      </c>
      <c r="F78" s="237" t="s">
        <v>359</v>
      </c>
      <c r="G78" s="238" t="s">
        <v>360</v>
      </c>
      <c r="H78" s="2"/>
      <c r="I78" s="413">
        <f>SUM(I79)</f>
        <v>400000</v>
      </c>
      <c r="J78" s="413">
        <f t="shared" si="24"/>
        <v>400000</v>
      </c>
      <c r="K78" s="413">
        <f t="shared" si="24"/>
        <v>400000</v>
      </c>
    </row>
    <row r="79" spans="1:11" ht="16.5" customHeight="1" x14ac:dyDescent="0.25">
      <c r="A79" s="3" t="s">
        <v>93</v>
      </c>
      <c r="B79" s="338" t="s">
        <v>50</v>
      </c>
      <c r="C79" s="2" t="s">
        <v>10</v>
      </c>
      <c r="D79" s="338">
        <v>11</v>
      </c>
      <c r="E79" s="236" t="s">
        <v>179</v>
      </c>
      <c r="F79" s="237" t="s">
        <v>359</v>
      </c>
      <c r="G79" s="238" t="s">
        <v>382</v>
      </c>
      <c r="H79" s="2"/>
      <c r="I79" s="413">
        <f>SUM(I80)</f>
        <v>400000</v>
      </c>
      <c r="J79" s="413">
        <f t="shared" si="24"/>
        <v>400000</v>
      </c>
      <c r="K79" s="413">
        <f t="shared" si="24"/>
        <v>400000</v>
      </c>
    </row>
    <row r="80" spans="1:11" ht="15.75" customHeight="1" x14ac:dyDescent="0.25">
      <c r="A80" s="3" t="s">
        <v>18</v>
      </c>
      <c r="B80" s="338" t="s">
        <v>50</v>
      </c>
      <c r="C80" s="2" t="s">
        <v>10</v>
      </c>
      <c r="D80" s="338">
        <v>11</v>
      </c>
      <c r="E80" s="236" t="s">
        <v>179</v>
      </c>
      <c r="F80" s="237" t="s">
        <v>359</v>
      </c>
      <c r="G80" s="238" t="s">
        <v>382</v>
      </c>
      <c r="H80" s="2" t="s">
        <v>17</v>
      </c>
      <c r="I80" s="414">
        <v>400000</v>
      </c>
      <c r="J80" s="414">
        <v>400000</v>
      </c>
      <c r="K80" s="414">
        <v>400000</v>
      </c>
    </row>
    <row r="81" spans="1:11" ht="15.75" x14ac:dyDescent="0.25">
      <c r="A81" s="97" t="s">
        <v>23</v>
      </c>
      <c r="B81" s="26" t="s">
        <v>50</v>
      </c>
      <c r="C81" s="22" t="s">
        <v>10</v>
      </c>
      <c r="D81" s="26">
        <v>13</v>
      </c>
      <c r="E81" s="98"/>
      <c r="F81" s="286"/>
      <c r="G81" s="287"/>
      <c r="H81" s="22"/>
      <c r="I81" s="411">
        <f>SUM(I82+I87+I106+I115+I128+I96+I101)</f>
        <v>11380342</v>
      </c>
      <c r="J81" s="411">
        <f t="shared" ref="J81:K81" si="25">SUM(J82+J87+J106+J115+J128+J96+J101)</f>
        <v>9909200</v>
      </c>
      <c r="K81" s="411">
        <f t="shared" si="25"/>
        <v>9935200</v>
      </c>
    </row>
    <row r="82" spans="1:11" ht="47.25" x14ac:dyDescent="0.25">
      <c r="A82" s="27" t="s">
        <v>117</v>
      </c>
      <c r="B82" s="30" t="s">
        <v>50</v>
      </c>
      <c r="C82" s="28" t="s">
        <v>10</v>
      </c>
      <c r="D82" s="30">
        <v>13</v>
      </c>
      <c r="E82" s="221" t="s">
        <v>384</v>
      </c>
      <c r="F82" s="222" t="s">
        <v>359</v>
      </c>
      <c r="G82" s="223" t="s">
        <v>360</v>
      </c>
      <c r="H82" s="28"/>
      <c r="I82" s="412">
        <f>SUM(I83)</f>
        <v>3000</v>
      </c>
      <c r="J82" s="412">
        <f t="shared" ref="J82:K85" si="26">SUM(J83)</f>
        <v>3000</v>
      </c>
      <c r="K82" s="412">
        <f t="shared" si="26"/>
        <v>3000</v>
      </c>
    </row>
    <row r="83" spans="1:11" ht="80.25" customHeight="1" x14ac:dyDescent="0.25">
      <c r="A83" s="54" t="s">
        <v>118</v>
      </c>
      <c r="B83" s="53" t="s">
        <v>50</v>
      </c>
      <c r="C83" s="2" t="s">
        <v>10</v>
      </c>
      <c r="D83" s="338">
        <v>13</v>
      </c>
      <c r="E83" s="236" t="s">
        <v>180</v>
      </c>
      <c r="F83" s="237" t="s">
        <v>359</v>
      </c>
      <c r="G83" s="238" t="s">
        <v>360</v>
      </c>
      <c r="H83" s="2"/>
      <c r="I83" s="413">
        <f>SUM(I84)</f>
        <v>3000</v>
      </c>
      <c r="J83" s="413">
        <f t="shared" si="26"/>
        <v>3000</v>
      </c>
      <c r="K83" s="413">
        <f t="shared" si="26"/>
        <v>3000</v>
      </c>
    </row>
    <row r="84" spans="1:11" ht="47.25" x14ac:dyDescent="0.25">
      <c r="A84" s="54" t="s">
        <v>385</v>
      </c>
      <c r="B84" s="53" t="s">
        <v>50</v>
      </c>
      <c r="C84" s="2" t="s">
        <v>10</v>
      </c>
      <c r="D84" s="338">
        <v>13</v>
      </c>
      <c r="E84" s="236" t="s">
        <v>180</v>
      </c>
      <c r="F84" s="237" t="s">
        <v>10</v>
      </c>
      <c r="G84" s="238" t="s">
        <v>360</v>
      </c>
      <c r="H84" s="2"/>
      <c r="I84" s="413">
        <f>SUM(I85)</f>
        <v>3000</v>
      </c>
      <c r="J84" s="413">
        <f t="shared" si="26"/>
        <v>3000</v>
      </c>
      <c r="K84" s="413">
        <f t="shared" si="26"/>
        <v>3000</v>
      </c>
    </row>
    <row r="85" spans="1:11" ht="17.25" customHeight="1" x14ac:dyDescent="0.25">
      <c r="A85" s="84" t="s">
        <v>387</v>
      </c>
      <c r="B85" s="338" t="s">
        <v>50</v>
      </c>
      <c r="C85" s="2" t="s">
        <v>10</v>
      </c>
      <c r="D85" s="338">
        <v>13</v>
      </c>
      <c r="E85" s="236" t="s">
        <v>180</v>
      </c>
      <c r="F85" s="237" t="s">
        <v>10</v>
      </c>
      <c r="G85" s="238" t="s">
        <v>386</v>
      </c>
      <c r="H85" s="2"/>
      <c r="I85" s="413">
        <f>SUM(I86)</f>
        <v>3000</v>
      </c>
      <c r="J85" s="413">
        <f t="shared" si="26"/>
        <v>3000</v>
      </c>
      <c r="K85" s="413">
        <f t="shared" si="26"/>
        <v>3000</v>
      </c>
    </row>
    <row r="86" spans="1:11" ht="31.5" customHeight="1" x14ac:dyDescent="0.25">
      <c r="A86" s="579" t="s">
        <v>507</v>
      </c>
      <c r="B86" s="279" t="s">
        <v>50</v>
      </c>
      <c r="C86" s="2" t="s">
        <v>10</v>
      </c>
      <c r="D86" s="338">
        <v>13</v>
      </c>
      <c r="E86" s="236" t="s">
        <v>180</v>
      </c>
      <c r="F86" s="237" t="s">
        <v>10</v>
      </c>
      <c r="G86" s="238" t="s">
        <v>386</v>
      </c>
      <c r="H86" s="2" t="s">
        <v>16</v>
      </c>
      <c r="I86" s="414">
        <v>3000</v>
      </c>
      <c r="J86" s="414">
        <v>3000</v>
      </c>
      <c r="K86" s="414">
        <v>3000</v>
      </c>
    </row>
    <row r="87" spans="1:11" ht="47.25" x14ac:dyDescent="0.25">
      <c r="A87" s="75" t="s">
        <v>166</v>
      </c>
      <c r="B87" s="30" t="s">
        <v>50</v>
      </c>
      <c r="C87" s="28" t="s">
        <v>10</v>
      </c>
      <c r="D87" s="30">
        <v>13</v>
      </c>
      <c r="E87" s="221" t="s">
        <v>410</v>
      </c>
      <c r="F87" s="222" t="s">
        <v>359</v>
      </c>
      <c r="G87" s="223" t="s">
        <v>360</v>
      </c>
      <c r="H87" s="28"/>
      <c r="I87" s="412">
        <f>SUM(I88+I92)</f>
        <v>153408</v>
      </c>
      <c r="J87" s="412">
        <f t="shared" ref="J87:K87" si="27">SUM(J88+J92)</f>
        <v>0</v>
      </c>
      <c r="K87" s="412">
        <f t="shared" si="27"/>
        <v>0</v>
      </c>
    </row>
    <row r="88" spans="1:11" ht="78.75" x14ac:dyDescent="0.25">
      <c r="A88" s="84" t="s">
        <v>219</v>
      </c>
      <c r="B88" s="338" t="s">
        <v>50</v>
      </c>
      <c r="C88" s="2" t="s">
        <v>10</v>
      </c>
      <c r="D88" s="338">
        <v>13</v>
      </c>
      <c r="E88" s="236" t="s">
        <v>218</v>
      </c>
      <c r="F88" s="237" t="s">
        <v>359</v>
      </c>
      <c r="G88" s="238" t="s">
        <v>360</v>
      </c>
      <c r="H88" s="2"/>
      <c r="I88" s="413">
        <f>SUM(I89)</f>
        <v>51136</v>
      </c>
      <c r="J88" s="413">
        <f t="shared" ref="J88:K90" si="28">SUM(J89)</f>
        <v>0</v>
      </c>
      <c r="K88" s="413">
        <f t="shared" si="28"/>
        <v>0</v>
      </c>
    </row>
    <row r="89" spans="1:11" ht="47.25" x14ac:dyDescent="0.25">
      <c r="A89" s="3" t="s">
        <v>411</v>
      </c>
      <c r="B89" s="338" t="s">
        <v>50</v>
      </c>
      <c r="C89" s="2" t="s">
        <v>10</v>
      </c>
      <c r="D89" s="338">
        <v>13</v>
      </c>
      <c r="E89" s="236" t="s">
        <v>218</v>
      </c>
      <c r="F89" s="237" t="s">
        <v>10</v>
      </c>
      <c r="G89" s="238" t="s">
        <v>360</v>
      </c>
      <c r="H89" s="2"/>
      <c r="I89" s="413">
        <f>SUM(I90)</f>
        <v>51136</v>
      </c>
      <c r="J89" s="413">
        <f t="shared" si="28"/>
        <v>0</v>
      </c>
      <c r="K89" s="413">
        <f t="shared" si="28"/>
        <v>0</v>
      </c>
    </row>
    <row r="90" spans="1:11" ht="31.5" x14ac:dyDescent="0.25">
      <c r="A90" s="577" t="s">
        <v>415</v>
      </c>
      <c r="B90" s="6" t="s">
        <v>50</v>
      </c>
      <c r="C90" s="2" t="s">
        <v>10</v>
      </c>
      <c r="D90" s="338">
        <v>13</v>
      </c>
      <c r="E90" s="236" t="s">
        <v>218</v>
      </c>
      <c r="F90" s="237" t="s">
        <v>10</v>
      </c>
      <c r="G90" s="238" t="s">
        <v>414</v>
      </c>
      <c r="H90" s="2"/>
      <c r="I90" s="413">
        <f>SUM(I91)</f>
        <v>51136</v>
      </c>
      <c r="J90" s="413">
        <f t="shared" si="28"/>
        <v>0</v>
      </c>
      <c r="K90" s="413">
        <f t="shared" si="28"/>
        <v>0</v>
      </c>
    </row>
    <row r="91" spans="1:11" ht="15.75" customHeight="1" x14ac:dyDescent="0.25">
      <c r="A91" s="580" t="s">
        <v>21</v>
      </c>
      <c r="B91" s="6" t="s">
        <v>50</v>
      </c>
      <c r="C91" s="2" t="s">
        <v>10</v>
      </c>
      <c r="D91" s="338">
        <v>13</v>
      </c>
      <c r="E91" s="236" t="s">
        <v>218</v>
      </c>
      <c r="F91" s="237" t="s">
        <v>10</v>
      </c>
      <c r="G91" s="238" t="s">
        <v>414</v>
      </c>
      <c r="H91" s="2" t="s">
        <v>66</v>
      </c>
      <c r="I91" s="414">
        <v>51136</v>
      </c>
      <c r="J91" s="414"/>
      <c r="K91" s="414"/>
    </row>
    <row r="92" spans="1:11" ht="84" customHeight="1" x14ac:dyDescent="0.25">
      <c r="A92" s="84" t="s">
        <v>167</v>
      </c>
      <c r="B92" s="338" t="s">
        <v>50</v>
      </c>
      <c r="C92" s="2" t="s">
        <v>10</v>
      </c>
      <c r="D92" s="338">
        <v>13</v>
      </c>
      <c r="E92" s="236" t="s">
        <v>194</v>
      </c>
      <c r="F92" s="237" t="s">
        <v>359</v>
      </c>
      <c r="G92" s="238" t="s">
        <v>360</v>
      </c>
      <c r="H92" s="2"/>
      <c r="I92" s="413">
        <f>SUM(I93)</f>
        <v>102272</v>
      </c>
      <c r="J92" s="413">
        <f t="shared" ref="J92:K94" si="29">SUM(J93)</f>
        <v>0</v>
      </c>
      <c r="K92" s="413">
        <f t="shared" si="29"/>
        <v>0</v>
      </c>
    </row>
    <row r="93" spans="1:11" ht="34.5" customHeight="1" x14ac:dyDescent="0.25">
      <c r="A93" s="3" t="s">
        <v>416</v>
      </c>
      <c r="B93" s="338" t="s">
        <v>50</v>
      </c>
      <c r="C93" s="2" t="s">
        <v>10</v>
      </c>
      <c r="D93" s="338">
        <v>13</v>
      </c>
      <c r="E93" s="236" t="s">
        <v>194</v>
      </c>
      <c r="F93" s="237" t="s">
        <v>10</v>
      </c>
      <c r="G93" s="238" t="s">
        <v>360</v>
      </c>
      <c r="H93" s="2"/>
      <c r="I93" s="413">
        <f>SUM(I94)</f>
        <v>102272</v>
      </c>
      <c r="J93" s="413">
        <f t="shared" si="29"/>
        <v>0</v>
      </c>
      <c r="K93" s="413">
        <f t="shared" si="29"/>
        <v>0</v>
      </c>
    </row>
    <row r="94" spans="1:11" ht="31.5" x14ac:dyDescent="0.25">
      <c r="A94" s="577" t="s">
        <v>415</v>
      </c>
      <c r="B94" s="6" t="s">
        <v>50</v>
      </c>
      <c r="C94" s="2" t="s">
        <v>10</v>
      </c>
      <c r="D94" s="338">
        <v>13</v>
      </c>
      <c r="E94" s="236" t="s">
        <v>194</v>
      </c>
      <c r="F94" s="237" t="s">
        <v>10</v>
      </c>
      <c r="G94" s="238" t="s">
        <v>414</v>
      </c>
      <c r="H94" s="2"/>
      <c r="I94" s="413">
        <f>SUM(I95)</f>
        <v>102272</v>
      </c>
      <c r="J94" s="413">
        <f t="shared" si="29"/>
        <v>0</v>
      </c>
      <c r="K94" s="413">
        <f t="shared" si="29"/>
        <v>0</v>
      </c>
    </row>
    <row r="95" spans="1:11" ht="17.25" customHeight="1" x14ac:dyDescent="0.25">
      <c r="A95" s="580" t="s">
        <v>21</v>
      </c>
      <c r="B95" s="6" t="s">
        <v>50</v>
      </c>
      <c r="C95" s="2" t="s">
        <v>10</v>
      </c>
      <c r="D95" s="338">
        <v>13</v>
      </c>
      <c r="E95" s="236" t="s">
        <v>194</v>
      </c>
      <c r="F95" s="237" t="s">
        <v>10</v>
      </c>
      <c r="G95" s="238" t="s">
        <v>414</v>
      </c>
      <c r="H95" s="2" t="s">
        <v>66</v>
      </c>
      <c r="I95" s="414">
        <v>102272</v>
      </c>
      <c r="J95" s="414"/>
      <c r="K95" s="414"/>
    </row>
    <row r="96" spans="1:11" ht="33.75" customHeight="1" x14ac:dyDescent="0.25">
      <c r="A96" s="75" t="s">
        <v>110</v>
      </c>
      <c r="B96" s="30" t="s">
        <v>50</v>
      </c>
      <c r="C96" s="28" t="s">
        <v>10</v>
      </c>
      <c r="D96" s="28">
        <v>13</v>
      </c>
      <c r="E96" s="215" t="s">
        <v>371</v>
      </c>
      <c r="F96" s="216" t="s">
        <v>359</v>
      </c>
      <c r="G96" s="217" t="s">
        <v>360</v>
      </c>
      <c r="H96" s="28"/>
      <c r="I96" s="412">
        <f>SUM(I97)</f>
        <v>36500</v>
      </c>
      <c r="J96" s="412">
        <f t="shared" ref="J96:K99" si="30">SUM(J97)</f>
        <v>0</v>
      </c>
      <c r="K96" s="412">
        <f t="shared" si="30"/>
        <v>0</v>
      </c>
    </row>
    <row r="97" spans="1:11" ht="63" customHeight="1" x14ac:dyDescent="0.25">
      <c r="A97" s="76" t="s">
        <v>474</v>
      </c>
      <c r="B97" s="6" t="s">
        <v>50</v>
      </c>
      <c r="C97" s="2" t="s">
        <v>10</v>
      </c>
      <c r="D97" s="2">
        <v>13</v>
      </c>
      <c r="E97" s="218" t="s">
        <v>473</v>
      </c>
      <c r="F97" s="219" t="s">
        <v>359</v>
      </c>
      <c r="G97" s="220" t="s">
        <v>360</v>
      </c>
      <c r="H97" s="2"/>
      <c r="I97" s="413">
        <f>SUM(I98)</f>
        <v>36500</v>
      </c>
      <c r="J97" s="413">
        <f t="shared" si="30"/>
        <v>0</v>
      </c>
      <c r="K97" s="413">
        <f t="shared" si="30"/>
        <v>0</v>
      </c>
    </row>
    <row r="98" spans="1:11" ht="33" customHeight="1" x14ac:dyDescent="0.25">
      <c r="A98" s="76" t="s">
        <v>475</v>
      </c>
      <c r="B98" s="6" t="s">
        <v>50</v>
      </c>
      <c r="C98" s="2" t="s">
        <v>10</v>
      </c>
      <c r="D98" s="2">
        <v>13</v>
      </c>
      <c r="E98" s="218" t="s">
        <v>473</v>
      </c>
      <c r="F98" s="219" t="s">
        <v>10</v>
      </c>
      <c r="G98" s="220" t="s">
        <v>360</v>
      </c>
      <c r="H98" s="2"/>
      <c r="I98" s="413">
        <f>SUM(I99)</f>
        <v>36500</v>
      </c>
      <c r="J98" s="413">
        <f t="shared" si="30"/>
        <v>0</v>
      </c>
      <c r="K98" s="413">
        <f t="shared" si="30"/>
        <v>0</v>
      </c>
    </row>
    <row r="99" spans="1:11" ht="31.5" customHeight="1" x14ac:dyDescent="0.25">
      <c r="A99" s="76" t="s">
        <v>477</v>
      </c>
      <c r="B99" s="6" t="s">
        <v>50</v>
      </c>
      <c r="C99" s="2" t="s">
        <v>10</v>
      </c>
      <c r="D99" s="2">
        <v>13</v>
      </c>
      <c r="E99" s="218" t="s">
        <v>473</v>
      </c>
      <c r="F99" s="219" t="s">
        <v>10</v>
      </c>
      <c r="G99" s="220" t="s">
        <v>476</v>
      </c>
      <c r="H99" s="2"/>
      <c r="I99" s="413">
        <f>SUM(I100)</f>
        <v>36500</v>
      </c>
      <c r="J99" s="413">
        <f t="shared" si="30"/>
        <v>0</v>
      </c>
      <c r="K99" s="413">
        <f t="shared" si="30"/>
        <v>0</v>
      </c>
    </row>
    <row r="100" spans="1:11" ht="32.25" customHeight="1" x14ac:dyDescent="0.25">
      <c r="A100" s="579" t="s">
        <v>507</v>
      </c>
      <c r="B100" s="6" t="s">
        <v>50</v>
      </c>
      <c r="C100" s="2" t="s">
        <v>10</v>
      </c>
      <c r="D100" s="2">
        <v>13</v>
      </c>
      <c r="E100" s="218" t="s">
        <v>473</v>
      </c>
      <c r="F100" s="219" t="s">
        <v>10</v>
      </c>
      <c r="G100" s="220" t="s">
        <v>476</v>
      </c>
      <c r="H100" s="2" t="s">
        <v>16</v>
      </c>
      <c r="I100" s="415">
        <v>36500</v>
      </c>
      <c r="J100" s="415"/>
      <c r="K100" s="415"/>
    </row>
    <row r="101" spans="1:11" ht="64.5" customHeight="1" x14ac:dyDescent="0.25">
      <c r="A101" s="93" t="s">
        <v>122</v>
      </c>
      <c r="B101" s="30" t="s">
        <v>50</v>
      </c>
      <c r="C101" s="28" t="s">
        <v>10</v>
      </c>
      <c r="D101" s="28">
        <v>13</v>
      </c>
      <c r="E101" s="215" t="s">
        <v>393</v>
      </c>
      <c r="F101" s="216" t="s">
        <v>359</v>
      </c>
      <c r="G101" s="217" t="s">
        <v>360</v>
      </c>
      <c r="H101" s="28"/>
      <c r="I101" s="412">
        <f>SUM(I102)</f>
        <v>51136</v>
      </c>
      <c r="J101" s="412">
        <f t="shared" ref="J101:K104" si="31">SUM(J102)</f>
        <v>0</v>
      </c>
      <c r="K101" s="412">
        <f t="shared" si="31"/>
        <v>0</v>
      </c>
    </row>
    <row r="102" spans="1:11" ht="80.25" customHeight="1" x14ac:dyDescent="0.25">
      <c r="A102" s="76" t="s">
        <v>123</v>
      </c>
      <c r="B102" s="6" t="s">
        <v>50</v>
      </c>
      <c r="C102" s="2" t="s">
        <v>10</v>
      </c>
      <c r="D102" s="2">
        <v>13</v>
      </c>
      <c r="E102" s="257" t="s">
        <v>190</v>
      </c>
      <c r="F102" s="258" t="s">
        <v>359</v>
      </c>
      <c r="G102" s="259" t="s">
        <v>360</v>
      </c>
      <c r="H102" s="71"/>
      <c r="I102" s="416">
        <f>SUM(I103)</f>
        <v>51136</v>
      </c>
      <c r="J102" s="416">
        <f t="shared" si="31"/>
        <v>0</v>
      </c>
      <c r="K102" s="416">
        <f t="shared" si="31"/>
        <v>0</v>
      </c>
    </row>
    <row r="103" spans="1:11" ht="32.25" customHeight="1" x14ac:dyDescent="0.25">
      <c r="A103" s="76" t="s">
        <v>396</v>
      </c>
      <c r="B103" s="6" t="s">
        <v>50</v>
      </c>
      <c r="C103" s="2" t="s">
        <v>10</v>
      </c>
      <c r="D103" s="2">
        <v>13</v>
      </c>
      <c r="E103" s="257" t="s">
        <v>190</v>
      </c>
      <c r="F103" s="258" t="s">
        <v>10</v>
      </c>
      <c r="G103" s="259" t="s">
        <v>360</v>
      </c>
      <c r="H103" s="71"/>
      <c r="I103" s="416">
        <f>SUM(I104)</f>
        <v>51136</v>
      </c>
      <c r="J103" s="416">
        <f t="shared" si="31"/>
        <v>0</v>
      </c>
      <c r="K103" s="416">
        <f t="shared" si="31"/>
        <v>0</v>
      </c>
    </row>
    <row r="104" spans="1:11" ht="32.25" customHeight="1" x14ac:dyDescent="0.25">
      <c r="A104" s="69" t="s">
        <v>415</v>
      </c>
      <c r="B104" s="6" t="s">
        <v>50</v>
      </c>
      <c r="C104" s="2" t="s">
        <v>10</v>
      </c>
      <c r="D104" s="2">
        <v>13</v>
      </c>
      <c r="E104" s="257" t="s">
        <v>190</v>
      </c>
      <c r="F104" s="258" t="s">
        <v>10</v>
      </c>
      <c r="G104" s="259" t="s">
        <v>414</v>
      </c>
      <c r="H104" s="71"/>
      <c r="I104" s="416">
        <f>SUM(I105)</f>
        <v>51136</v>
      </c>
      <c r="J104" s="416">
        <f t="shared" si="31"/>
        <v>0</v>
      </c>
      <c r="K104" s="416">
        <f t="shared" si="31"/>
        <v>0</v>
      </c>
    </row>
    <row r="105" spans="1:11" ht="18" customHeight="1" x14ac:dyDescent="0.25">
      <c r="A105" s="581" t="s">
        <v>21</v>
      </c>
      <c r="B105" s="6" t="s">
        <v>50</v>
      </c>
      <c r="C105" s="2" t="s">
        <v>10</v>
      </c>
      <c r="D105" s="2">
        <v>13</v>
      </c>
      <c r="E105" s="257" t="s">
        <v>190</v>
      </c>
      <c r="F105" s="258" t="s">
        <v>10</v>
      </c>
      <c r="G105" s="259" t="s">
        <v>414</v>
      </c>
      <c r="H105" s="71" t="s">
        <v>66</v>
      </c>
      <c r="I105" s="417">
        <v>51136</v>
      </c>
      <c r="J105" s="417"/>
      <c r="K105" s="417"/>
    </row>
    <row r="106" spans="1:11" ht="30.75" customHeight="1" x14ac:dyDescent="0.25">
      <c r="A106" s="75" t="s">
        <v>24</v>
      </c>
      <c r="B106" s="30" t="s">
        <v>50</v>
      </c>
      <c r="C106" s="28" t="s">
        <v>10</v>
      </c>
      <c r="D106" s="30">
        <v>13</v>
      </c>
      <c r="E106" s="221" t="s">
        <v>181</v>
      </c>
      <c r="F106" s="222" t="s">
        <v>359</v>
      </c>
      <c r="G106" s="223" t="s">
        <v>360</v>
      </c>
      <c r="H106" s="28"/>
      <c r="I106" s="412">
        <f>SUM(I107)</f>
        <v>46687</v>
      </c>
      <c r="J106" s="412">
        <f t="shared" ref="J106:K106" si="32">SUM(J107)</f>
        <v>46687</v>
      </c>
      <c r="K106" s="412">
        <f t="shared" si="32"/>
        <v>46687</v>
      </c>
    </row>
    <row r="107" spans="1:11" ht="16.5" customHeight="1" x14ac:dyDescent="0.25">
      <c r="A107" s="84" t="s">
        <v>82</v>
      </c>
      <c r="B107" s="338" t="s">
        <v>50</v>
      </c>
      <c r="C107" s="2" t="s">
        <v>10</v>
      </c>
      <c r="D107" s="338">
        <v>13</v>
      </c>
      <c r="E107" s="236" t="s">
        <v>182</v>
      </c>
      <c r="F107" s="237" t="s">
        <v>359</v>
      </c>
      <c r="G107" s="238" t="s">
        <v>360</v>
      </c>
      <c r="H107" s="2"/>
      <c r="I107" s="413">
        <f>SUM(I110+I113+I108)</f>
        <v>46687</v>
      </c>
      <c r="J107" s="413">
        <f t="shared" ref="J107:K107" si="33">SUM(J110+J113+J108)</f>
        <v>46687</v>
      </c>
      <c r="K107" s="413">
        <f t="shared" si="33"/>
        <v>46687</v>
      </c>
    </row>
    <row r="108" spans="1:11" s="610" customFormat="1" ht="19.5" hidden="1" customHeight="1" x14ac:dyDescent="0.25">
      <c r="A108" s="3" t="s">
        <v>93</v>
      </c>
      <c r="B108" s="611" t="s">
        <v>50</v>
      </c>
      <c r="C108" s="2" t="s">
        <v>10</v>
      </c>
      <c r="D108" s="611">
        <v>13</v>
      </c>
      <c r="E108" s="236" t="s">
        <v>182</v>
      </c>
      <c r="F108" s="237" t="s">
        <v>359</v>
      </c>
      <c r="G108" s="238" t="s">
        <v>382</v>
      </c>
      <c r="H108" s="2"/>
      <c r="I108" s="413">
        <f>SUM(I109)</f>
        <v>0</v>
      </c>
      <c r="J108" s="413">
        <f t="shared" ref="J108:K108" si="34">SUM(J109)</f>
        <v>0</v>
      </c>
      <c r="K108" s="413">
        <f t="shared" si="34"/>
        <v>0</v>
      </c>
    </row>
    <row r="109" spans="1:11" s="610" customFormat="1" ht="31.5" hidden="1" x14ac:dyDescent="0.25">
      <c r="A109" s="89" t="s">
        <v>507</v>
      </c>
      <c r="B109" s="528" t="s">
        <v>50</v>
      </c>
      <c r="C109" s="2" t="s">
        <v>10</v>
      </c>
      <c r="D109" s="611">
        <v>13</v>
      </c>
      <c r="E109" s="236" t="s">
        <v>182</v>
      </c>
      <c r="F109" s="237" t="s">
        <v>359</v>
      </c>
      <c r="G109" s="238" t="s">
        <v>382</v>
      </c>
      <c r="H109" s="2" t="s">
        <v>16</v>
      </c>
      <c r="I109" s="414"/>
      <c r="J109" s="414"/>
      <c r="K109" s="414"/>
    </row>
    <row r="110" spans="1:11" ht="30.75" customHeight="1" x14ac:dyDescent="0.25">
      <c r="A110" s="3" t="s">
        <v>94</v>
      </c>
      <c r="B110" s="338" t="s">
        <v>50</v>
      </c>
      <c r="C110" s="2" t="s">
        <v>10</v>
      </c>
      <c r="D110" s="338">
        <v>13</v>
      </c>
      <c r="E110" s="236" t="s">
        <v>182</v>
      </c>
      <c r="F110" s="237" t="s">
        <v>359</v>
      </c>
      <c r="G110" s="238" t="s">
        <v>388</v>
      </c>
      <c r="H110" s="2"/>
      <c r="I110" s="413">
        <f>SUM(I111:I112)</f>
        <v>46687</v>
      </c>
      <c r="J110" s="413">
        <f t="shared" ref="J110:K110" si="35">SUM(J111:J112)</f>
        <v>46687</v>
      </c>
      <c r="K110" s="413">
        <f t="shared" si="35"/>
        <v>46687</v>
      </c>
    </row>
    <row r="111" spans="1:11" ht="32.25" hidden="1" customHeight="1" x14ac:dyDescent="0.25">
      <c r="A111" s="579" t="s">
        <v>507</v>
      </c>
      <c r="B111" s="528" t="s">
        <v>50</v>
      </c>
      <c r="C111" s="2" t="s">
        <v>10</v>
      </c>
      <c r="D111" s="338">
        <v>13</v>
      </c>
      <c r="E111" s="236" t="s">
        <v>182</v>
      </c>
      <c r="F111" s="237" t="s">
        <v>359</v>
      </c>
      <c r="G111" s="238" t="s">
        <v>388</v>
      </c>
      <c r="H111" s="2" t="s">
        <v>16</v>
      </c>
      <c r="I111" s="414"/>
      <c r="J111" s="414"/>
      <c r="K111" s="414"/>
    </row>
    <row r="112" spans="1:11" s="524" customFormat="1" ht="18" customHeight="1" x14ac:dyDescent="0.25">
      <c r="A112" s="3" t="s">
        <v>18</v>
      </c>
      <c r="B112" s="6" t="s">
        <v>50</v>
      </c>
      <c r="C112" s="2" t="s">
        <v>10</v>
      </c>
      <c r="D112" s="525">
        <v>13</v>
      </c>
      <c r="E112" s="236" t="s">
        <v>182</v>
      </c>
      <c r="F112" s="237" t="s">
        <v>359</v>
      </c>
      <c r="G112" s="238" t="s">
        <v>388</v>
      </c>
      <c r="H112" s="2" t="s">
        <v>17</v>
      </c>
      <c r="I112" s="414">
        <v>46687</v>
      </c>
      <c r="J112" s="414">
        <v>46687</v>
      </c>
      <c r="K112" s="414">
        <v>46687</v>
      </c>
    </row>
    <row r="113" spans="1:22" s="524" customFormat="1" ht="34.5" hidden="1" customHeight="1" x14ac:dyDescent="0.25">
      <c r="A113" s="3" t="s">
        <v>665</v>
      </c>
      <c r="B113" s="6" t="s">
        <v>50</v>
      </c>
      <c r="C113" s="2" t="s">
        <v>10</v>
      </c>
      <c r="D113" s="525">
        <v>13</v>
      </c>
      <c r="E113" s="236" t="s">
        <v>182</v>
      </c>
      <c r="F113" s="237" t="s">
        <v>359</v>
      </c>
      <c r="G113" s="238" t="s">
        <v>664</v>
      </c>
      <c r="H113" s="2"/>
      <c r="I113" s="413">
        <f>SUM(I114)</f>
        <v>0</v>
      </c>
      <c r="J113" s="413">
        <f t="shared" ref="J113:K113" si="36">SUM(J114)</f>
        <v>0</v>
      </c>
      <c r="K113" s="413">
        <f t="shared" si="36"/>
        <v>0</v>
      </c>
    </row>
    <row r="114" spans="1:22" s="524" customFormat="1" ht="32.25" hidden="1" customHeight="1" x14ac:dyDescent="0.25">
      <c r="A114" s="579" t="s">
        <v>507</v>
      </c>
      <c r="B114" s="6" t="s">
        <v>50</v>
      </c>
      <c r="C114" s="2" t="s">
        <v>10</v>
      </c>
      <c r="D114" s="525">
        <v>13</v>
      </c>
      <c r="E114" s="236" t="s">
        <v>182</v>
      </c>
      <c r="F114" s="237" t="s">
        <v>359</v>
      </c>
      <c r="G114" s="238" t="s">
        <v>664</v>
      </c>
      <c r="H114" s="2" t="s">
        <v>16</v>
      </c>
      <c r="I114" s="414"/>
      <c r="J114" s="414"/>
      <c r="K114" s="414"/>
      <c r="N114" s="710"/>
      <c r="O114" s="710"/>
      <c r="P114" s="710"/>
      <c r="Q114" s="710"/>
      <c r="R114" s="710"/>
      <c r="S114" s="710"/>
      <c r="T114" s="710"/>
      <c r="U114" s="710"/>
      <c r="V114" s="710"/>
    </row>
    <row r="115" spans="1:22" ht="16.5" customHeight="1" x14ac:dyDescent="0.25">
      <c r="A115" s="75" t="s">
        <v>164</v>
      </c>
      <c r="B115" s="30" t="s">
        <v>50</v>
      </c>
      <c r="C115" s="28" t="s">
        <v>10</v>
      </c>
      <c r="D115" s="30">
        <v>13</v>
      </c>
      <c r="E115" s="221" t="s">
        <v>183</v>
      </c>
      <c r="F115" s="222" t="s">
        <v>359</v>
      </c>
      <c r="G115" s="223" t="s">
        <v>360</v>
      </c>
      <c r="H115" s="28"/>
      <c r="I115" s="412">
        <f>SUM(I116)</f>
        <v>808926</v>
      </c>
      <c r="J115" s="412">
        <f t="shared" ref="J115:K115" si="37">SUM(J116)</f>
        <v>791470</v>
      </c>
      <c r="K115" s="412">
        <f t="shared" si="37"/>
        <v>817470</v>
      </c>
    </row>
    <row r="116" spans="1:22" ht="16.5" customHeight="1" x14ac:dyDescent="0.25">
      <c r="A116" s="84" t="s">
        <v>163</v>
      </c>
      <c r="B116" s="338" t="s">
        <v>50</v>
      </c>
      <c r="C116" s="2" t="s">
        <v>10</v>
      </c>
      <c r="D116" s="338">
        <v>13</v>
      </c>
      <c r="E116" s="236" t="s">
        <v>184</v>
      </c>
      <c r="F116" s="237" t="s">
        <v>359</v>
      </c>
      <c r="G116" s="238" t="s">
        <v>360</v>
      </c>
      <c r="H116" s="2"/>
      <c r="I116" s="413">
        <f>SUM(I117+I126+I124+I121+I119)</f>
        <v>808926</v>
      </c>
      <c r="J116" s="413">
        <f t="shared" ref="J116:K116" si="38">SUM(J117+J126+J124+J121+J119)</f>
        <v>791470</v>
      </c>
      <c r="K116" s="413">
        <f t="shared" si="38"/>
        <v>817470</v>
      </c>
    </row>
    <row r="117" spans="1:22" ht="48.75" customHeight="1" x14ac:dyDescent="0.25">
      <c r="A117" s="84" t="s">
        <v>628</v>
      </c>
      <c r="B117" s="338" t="s">
        <v>50</v>
      </c>
      <c r="C117" s="2" t="s">
        <v>10</v>
      </c>
      <c r="D117" s="338">
        <v>13</v>
      </c>
      <c r="E117" s="236" t="s">
        <v>184</v>
      </c>
      <c r="F117" s="237" t="s">
        <v>359</v>
      </c>
      <c r="G117" s="347">
        <v>12712</v>
      </c>
      <c r="H117" s="2"/>
      <c r="I117" s="413">
        <f>SUM(I118)</f>
        <v>33470</v>
      </c>
      <c r="J117" s="413">
        <f t="shared" ref="J117:K117" si="39">SUM(J118)</f>
        <v>33470</v>
      </c>
      <c r="K117" s="413">
        <f t="shared" si="39"/>
        <v>33470</v>
      </c>
    </row>
    <row r="118" spans="1:22" ht="64.5" customHeight="1" x14ac:dyDescent="0.25">
      <c r="A118" s="84" t="s">
        <v>75</v>
      </c>
      <c r="B118" s="338" t="s">
        <v>50</v>
      </c>
      <c r="C118" s="2" t="s">
        <v>10</v>
      </c>
      <c r="D118" s="338">
        <v>13</v>
      </c>
      <c r="E118" s="236" t="s">
        <v>184</v>
      </c>
      <c r="F118" s="237" t="s">
        <v>359</v>
      </c>
      <c r="G118" s="347">
        <v>12712</v>
      </c>
      <c r="H118" s="2" t="s">
        <v>13</v>
      </c>
      <c r="I118" s="415">
        <v>33470</v>
      </c>
      <c r="J118" s="415">
        <v>33470</v>
      </c>
      <c r="K118" s="415">
        <v>33470</v>
      </c>
    </row>
    <row r="119" spans="1:22" s="600" customFormat="1" ht="18.75" hidden="1" customHeight="1" x14ac:dyDescent="0.25">
      <c r="A119" s="586" t="s">
        <v>740</v>
      </c>
      <c r="B119" s="601" t="s">
        <v>50</v>
      </c>
      <c r="C119" s="2" t="s">
        <v>10</v>
      </c>
      <c r="D119" s="601">
        <v>13</v>
      </c>
      <c r="E119" s="236" t="s">
        <v>184</v>
      </c>
      <c r="F119" s="237" t="s">
        <v>359</v>
      </c>
      <c r="G119" s="347">
        <v>54690</v>
      </c>
      <c r="H119" s="2"/>
      <c r="I119" s="413">
        <f>SUM(I120)</f>
        <v>0</v>
      </c>
      <c r="J119" s="413">
        <f t="shared" ref="J119:K119" si="40">SUM(J120)</f>
        <v>0</v>
      </c>
      <c r="K119" s="413">
        <f t="shared" si="40"/>
        <v>0</v>
      </c>
    </row>
    <row r="120" spans="1:22" s="600" customFormat="1" ht="33.75" hidden="1" customHeight="1" x14ac:dyDescent="0.25">
      <c r="A120" s="579" t="s">
        <v>507</v>
      </c>
      <c r="B120" s="601" t="s">
        <v>50</v>
      </c>
      <c r="C120" s="2" t="s">
        <v>10</v>
      </c>
      <c r="D120" s="601">
        <v>13</v>
      </c>
      <c r="E120" s="236" t="s">
        <v>184</v>
      </c>
      <c r="F120" s="237" t="s">
        <v>359</v>
      </c>
      <c r="G120" s="347">
        <v>54690</v>
      </c>
      <c r="H120" s="2" t="s">
        <v>16</v>
      </c>
      <c r="I120" s="415"/>
      <c r="J120" s="415"/>
      <c r="K120" s="415"/>
    </row>
    <row r="121" spans="1:22" ht="31.5" x14ac:dyDescent="0.25">
      <c r="A121" s="580" t="s">
        <v>611</v>
      </c>
      <c r="B121" s="6" t="s">
        <v>50</v>
      </c>
      <c r="C121" s="2" t="s">
        <v>10</v>
      </c>
      <c r="D121" s="338">
        <v>13</v>
      </c>
      <c r="E121" s="236" t="s">
        <v>184</v>
      </c>
      <c r="F121" s="237" t="s">
        <v>359</v>
      </c>
      <c r="G121" s="238" t="s">
        <v>390</v>
      </c>
      <c r="H121" s="2"/>
      <c r="I121" s="413">
        <f>SUM(I122:I123)</f>
        <v>651000</v>
      </c>
      <c r="J121" s="413">
        <f t="shared" ref="J121:K121" si="41">SUM(J122:J123)</f>
        <v>688000</v>
      </c>
      <c r="K121" s="413">
        <f t="shared" si="41"/>
        <v>714000</v>
      </c>
    </row>
    <row r="122" spans="1:22" ht="63" x14ac:dyDescent="0.25">
      <c r="A122" s="84" t="s">
        <v>75</v>
      </c>
      <c r="B122" s="338" t="s">
        <v>50</v>
      </c>
      <c r="C122" s="2" t="s">
        <v>10</v>
      </c>
      <c r="D122" s="338">
        <v>13</v>
      </c>
      <c r="E122" s="236" t="s">
        <v>184</v>
      </c>
      <c r="F122" s="237" t="s">
        <v>359</v>
      </c>
      <c r="G122" s="238" t="s">
        <v>390</v>
      </c>
      <c r="H122" s="2" t="s">
        <v>13</v>
      </c>
      <c r="I122" s="414">
        <v>651000</v>
      </c>
      <c r="J122" s="414">
        <v>688000</v>
      </c>
      <c r="K122" s="414">
        <v>714000</v>
      </c>
    </row>
    <row r="123" spans="1:22" ht="30.75" hidden="1" customHeight="1" x14ac:dyDescent="0.25">
      <c r="A123" s="579" t="s">
        <v>507</v>
      </c>
      <c r="B123" s="528" t="s">
        <v>50</v>
      </c>
      <c r="C123" s="2" t="s">
        <v>10</v>
      </c>
      <c r="D123" s="338">
        <v>13</v>
      </c>
      <c r="E123" s="236" t="s">
        <v>184</v>
      </c>
      <c r="F123" s="237" t="s">
        <v>359</v>
      </c>
      <c r="G123" s="238" t="s">
        <v>390</v>
      </c>
      <c r="H123" s="2" t="s">
        <v>16</v>
      </c>
      <c r="I123" s="417"/>
      <c r="J123" s="417"/>
      <c r="K123" s="417"/>
    </row>
    <row r="124" spans="1:22" ht="32.25" customHeight="1" x14ac:dyDescent="0.25">
      <c r="A124" s="579" t="s">
        <v>500</v>
      </c>
      <c r="B124" s="338" t="s">
        <v>50</v>
      </c>
      <c r="C124" s="2" t="s">
        <v>10</v>
      </c>
      <c r="D124" s="338">
        <v>13</v>
      </c>
      <c r="E124" s="236" t="s">
        <v>184</v>
      </c>
      <c r="F124" s="237" t="s">
        <v>359</v>
      </c>
      <c r="G124" s="238" t="s">
        <v>414</v>
      </c>
      <c r="H124" s="2"/>
      <c r="I124" s="413">
        <f>SUM(I125)</f>
        <v>64456</v>
      </c>
      <c r="J124" s="413">
        <f t="shared" ref="J124:K124" si="42">SUM(J125)</f>
        <v>0</v>
      </c>
      <c r="K124" s="413">
        <f t="shared" si="42"/>
        <v>0</v>
      </c>
    </row>
    <row r="125" spans="1:22" ht="64.5" customHeight="1" x14ac:dyDescent="0.25">
      <c r="A125" s="84" t="s">
        <v>75</v>
      </c>
      <c r="B125" s="279" t="s">
        <v>50</v>
      </c>
      <c r="C125" s="2" t="s">
        <v>10</v>
      </c>
      <c r="D125" s="338">
        <v>13</v>
      </c>
      <c r="E125" s="236" t="s">
        <v>184</v>
      </c>
      <c r="F125" s="237" t="s">
        <v>359</v>
      </c>
      <c r="G125" s="238" t="s">
        <v>414</v>
      </c>
      <c r="H125" s="2" t="s">
        <v>13</v>
      </c>
      <c r="I125" s="414">
        <v>64456</v>
      </c>
      <c r="J125" s="414"/>
      <c r="K125" s="414"/>
    </row>
    <row r="126" spans="1:22" ht="16.5" customHeight="1" x14ac:dyDescent="0.25">
      <c r="A126" s="3" t="s">
        <v>165</v>
      </c>
      <c r="B126" s="338" t="s">
        <v>50</v>
      </c>
      <c r="C126" s="2" t="s">
        <v>10</v>
      </c>
      <c r="D126" s="338">
        <v>13</v>
      </c>
      <c r="E126" s="236" t="s">
        <v>184</v>
      </c>
      <c r="F126" s="237" t="s">
        <v>359</v>
      </c>
      <c r="G126" s="238" t="s">
        <v>389</v>
      </c>
      <c r="H126" s="2"/>
      <c r="I126" s="413">
        <f>SUM(I127)</f>
        <v>60000</v>
      </c>
      <c r="J126" s="413">
        <f t="shared" ref="J126:K126" si="43">SUM(J127)</f>
        <v>70000</v>
      </c>
      <c r="K126" s="413">
        <f t="shared" si="43"/>
        <v>70000</v>
      </c>
    </row>
    <row r="127" spans="1:22" ht="30.75" customHeight="1" x14ac:dyDescent="0.25">
      <c r="A127" s="579" t="s">
        <v>507</v>
      </c>
      <c r="B127" s="279" t="s">
        <v>50</v>
      </c>
      <c r="C127" s="2" t="s">
        <v>10</v>
      </c>
      <c r="D127" s="338">
        <v>13</v>
      </c>
      <c r="E127" s="236" t="s">
        <v>184</v>
      </c>
      <c r="F127" s="237" t="s">
        <v>359</v>
      </c>
      <c r="G127" s="238" t="s">
        <v>389</v>
      </c>
      <c r="H127" s="2" t="s">
        <v>16</v>
      </c>
      <c r="I127" s="414">
        <v>60000</v>
      </c>
      <c r="J127" s="414">
        <v>70000</v>
      </c>
      <c r="K127" s="414">
        <v>70000</v>
      </c>
    </row>
    <row r="128" spans="1:22" ht="31.5" x14ac:dyDescent="0.25">
      <c r="A128" s="27" t="s">
        <v>119</v>
      </c>
      <c r="B128" s="30" t="s">
        <v>50</v>
      </c>
      <c r="C128" s="28" t="s">
        <v>10</v>
      </c>
      <c r="D128" s="30">
        <v>13</v>
      </c>
      <c r="E128" s="221" t="s">
        <v>185</v>
      </c>
      <c r="F128" s="222" t="s">
        <v>359</v>
      </c>
      <c r="G128" s="223" t="s">
        <v>360</v>
      </c>
      <c r="H128" s="28"/>
      <c r="I128" s="412">
        <f>SUM(I129)</f>
        <v>10280685</v>
      </c>
      <c r="J128" s="412">
        <f t="shared" ref="J128:K128" si="44">SUM(J129)</f>
        <v>9068043</v>
      </c>
      <c r="K128" s="412">
        <f t="shared" si="44"/>
        <v>9068043</v>
      </c>
    </row>
    <row r="129" spans="1:11" ht="31.5" x14ac:dyDescent="0.25">
      <c r="A129" s="84" t="s">
        <v>120</v>
      </c>
      <c r="B129" s="338" t="s">
        <v>50</v>
      </c>
      <c r="C129" s="2" t="s">
        <v>10</v>
      </c>
      <c r="D129" s="338">
        <v>13</v>
      </c>
      <c r="E129" s="236" t="s">
        <v>186</v>
      </c>
      <c r="F129" s="237" t="s">
        <v>359</v>
      </c>
      <c r="G129" s="238" t="s">
        <v>360</v>
      </c>
      <c r="H129" s="2"/>
      <c r="I129" s="413">
        <f>SUM(I130+I134)</f>
        <v>10280685</v>
      </c>
      <c r="J129" s="413">
        <f t="shared" ref="J129:K129" si="45">SUM(J130+J134)</f>
        <v>9068043</v>
      </c>
      <c r="K129" s="413">
        <f t="shared" si="45"/>
        <v>9068043</v>
      </c>
    </row>
    <row r="130" spans="1:11" ht="31.5" x14ac:dyDescent="0.25">
      <c r="A130" s="3" t="s">
        <v>83</v>
      </c>
      <c r="B130" s="338" t="s">
        <v>50</v>
      </c>
      <c r="C130" s="2" t="s">
        <v>10</v>
      </c>
      <c r="D130" s="338">
        <v>13</v>
      </c>
      <c r="E130" s="236" t="s">
        <v>186</v>
      </c>
      <c r="F130" s="237" t="s">
        <v>359</v>
      </c>
      <c r="G130" s="238" t="s">
        <v>391</v>
      </c>
      <c r="H130" s="2"/>
      <c r="I130" s="413">
        <f>SUM(I131:I133)</f>
        <v>10280685</v>
      </c>
      <c r="J130" s="413">
        <f t="shared" ref="J130:K130" si="46">SUM(J131:J133)</f>
        <v>9068043</v>
      </c>
      <c r="K130" s="413">
        <f t="shared" si="46"/>
        <v>9068043</v>
      </c>
    </row>
    <row r="131" spans="1:11" ht="63" x14ac:dyDescent="0.25">
      <c r="A131" s="84" t="s">
        <v>75</v>
      </c>
      <c r="B131" s="338" t="s">
        <v>50</v>
      </c>
      <c r="C131" s="2" t="s">
        <v>10</v>
      </c>
      <c r="D131" s="338">
        <v>13</v>
      </c>
      <c r="E131" s="236" t="s">
        <v>186</v>
      </c>
      <c r="F131" s="237" t="s">
        <v>359</v>
      </c>
      <c r="G131" s="238" t="s">
        <v>391</v>
      </c>
      <c r="H131" s="2" t="s">
        <v>13</v>
      </c>
      <c r="I131" s="414">
        <v>7427056</v>
      </c>
      <c r="J131" s="414">
        <v>6486325</v>
      </c>
      <c r="K131" s="414">
        <v>6486325</v>
      </c>
    </row>
    <row r="132" spans="1:11" ht="30.75" customHeight="1" x14ac:dyDescent="0.25">
      <c r="A132" s="579" t="s">
        <v>507</v>
      </c>
      <c r="B132" s="279" t="s">
        <v>50</v>
      </c>
      <c r="C132" s="2" t="s">
        <v>10</v>
      </c>
      <c r="D132" s="338">
        <v>13</v>
      </c>
      <c r="E132" s="236" t="s">
        <v>186</v>
      </c>
      <c r="F132" s="237" t="s">
        <v>359</v>
      </c>
      <c r="G132" s="238" t="s">
        <v>391</v>
      </c>
      <c r="H132" s="2" t="s">
        <v>16</v>
      </c>
      <c r="I132" s="417">
        <v>2801249</v>
      </c>
      <c r="J132" s="417">
        <v>2528338</v>
      </c>
      <c r="K132" s="417">
        <v>2528338</v>
      </c>
    </row>
    <row r="133" spans="1:11" ht="17.25" customHeight="1" x14ac:dyDescent="0.25">
      <c r="A133" s="3" t="s">
        <v>18</v>
      </c>
      <c r="B133" s="338" t="s">
        <v>50</v>
      </c>
      <c r="C133" s="2" t="s">
        <v>10</v>
      </c>
      <c r="D133" s="338">
        <v>13</v>
      </c>
      <c r="E133" s="236" t="s">
        <v>186</v>
      </c>
      <c r="F133" s="237" t="s">
        <v>359</v>
      </c>
      <c r="G133" s="238" t="s">
        <v>391</v>
      </c>
      <c r="H133" s="2" t="s">
        <v>17</v>
      </c>
      <c r="I133" s="414">
        <v>52380</v>
      </c>
      <c r="J133" s="414">
        <v>53380</v>
      </c>
      <c r="K133" s="414">
        <v>53380</v>
      </c>
    </row>
    <row r="134" spans="1:11" ht="32.25" hidden="1" customHeight="1" x14ac:dyDescent="0.25">
      <c r="A134" s="3" t="s">
        <v>665</v>
      </c>
      <c r="B134" s="338" t="s">
        <v>50</v>
      </c>
      <c r="C134" s="2" t="s">
        <v>10</v>
      </c>
      <c r="D134" s="338">
        <v>13</v>
      </c>
      <c r="E134" s="236" t="s">
        <v>186</v>
      </c>
      <c r="F134" s="237" t="s">
        <v>359</v>
      </c>
      <c r="G134" s="238" t="s">
        <v>664</v>
      </c>
      <c r="H134" s="2"/>
      <c r="I134" s="413">
        <f>SUM(I135)</f>
        <v>0</v>
      </c>
      <c r="J134" s="413">
        <f t="shared" ref="J134:K134" si="47">SUM(J135)</f>
        <v>0</v>
      </c>
      <c r="K134" s="413">
        <f t="shared" si="47"/>
        <v>0</v>
      </c>
    </row>
    <row r="135" spans="1:11" ht="32.25" hidden="1" customHeight="1" x14ac:dyDescent="0.25">
      <c r="A135" s="579" t="s">
        <v>507</v>
      </c>
      <c r="B135" s="338" t="s">
        <v>50</v>
      </c>
      <c r="C135" s="2" t="s">
        <v>10</v>
      </c>
      <c r="D135" s="338">
        <v>13</v>
      </c>
      <c r="E135" s="236" t="s">
        <v>186</v>
      </c>
      <c r="F135" s="237" t="s">
        <v>359</v>
      </c>
      <c r="G135" s="238" t="s">
        <v>664</v>
      </c>
      <c r="H135" s="2" t="s">
        <v>16</v>
      </c>
      <c r="I135" s="414"/>
      <c r="J135" s="414"/>
      <c r="K135" s="414"/>
    </row>
    <row r="136" spans="1:11" ht="31.5" x14ac:dyDescent="0.25">
      <c r="A136" s="277" t="s">
        <v>71</v>
      </c>
      <c r="B136" s="19" t="s">
        <v>50</v>
      </c>
      <c r="C136" s="15" t="s">
        <v>15</v>
      </c>
      <c r="D136" s="19"/>
      <c r="E136" s="283"/>
      <c r="F136" s="284"/>
      <c r="G136" s="285"/>
      <c r="H136" s="15"/>
      <c r="I136" s="410">
        <f>SUM(I137+I151)</f>
        <v>2381479</v>
      </c>
      <c r="J136" s="410">
        <f t="shared" ref="J136:K136" si="48">SUM(J137+J151)</f>
        <v>2101255</v>
      </c>
      <c r="K136" s="410">
        <f t="shared" si="48"/>
        <v>2101255</v>
      </c>
    </row>
    <row r="137" spans="1:11" ht="34.5" customHeight="1" x14ac:dyDescent="0.25">
      <c r="A137" s="97" t="s">
        <v>686</v>
      </c>
      <c r="B137" s="26" t="s">
        <v>50</v>
      </c>
      <c r="C137" s="22" t="s">
        <v>15</v>
      </c>
      <c r="D137" s="56" t="s">
        <v>57</v>
      </c>
      <c r="E137" s="292"/>
      <c r="F137" s="293"/>
      <c r="G137" s="294"/>
      <c r="H137" s="22"/>
      <c r="I137" s="411">
        <f>SUM(I138)</f>
        <v>2371479</v>
      </c>
      <c r="J137" s="411">
        <f t="shared" ref="J137:K137" si="49">SUM(J138)</f>
        <v>2091255</v>
      </c>
      <c r="K137" s="411">
        <f t="shared" si="49"/>
        <v>2091255</v>
      </c>
    </row>
    <row r="138" spans="1:11" ht="78.75" x14ac:dyDescent="0.25">
      <c r="A138" s="75" t="s">
        <v>866</v>
      </c>
      <c r="B138" s="30" t="s">
        <v>50</v>
      </c>
      <c r="C138" s="28" t="s">
        <v>15</v>
      </c>
      <c r="D138" s="42" t="s">
        <v>57</v>
      </c>
      <c r="E138" s="227" t="s">
        <v>187</v>
      </c>
      <c r="F138" s="228" t="s">
        <v>359</v>
      </c>
      <c r="G138" s="229" t="s">
        <v>360</v>
      </c>
      <c r="H138" s="28"/>
      <c r="I138" s="412">
        <f>SUM(I139,+I147)</f>
        <v>2371479</v>
      </c>
      <c r="J138" s="412">
        <f t="shared" ref="J138:K138" si="50">SUM(J139,+J147)</f>
        <v>2091255</v>
      </c>
      <c r="K138" s="412">
        <f t="shared" si="50"/>
        <v>2091255</v>
      </c>
    </row>
    <row r="139" spans="1:11" ht="129" customHeight="1" x14ac:dyDescent="0.25">
      <c r="A139" s="76" t="s">
        <v>867</v>
      </c>
      <c r="B139" s="53" t="s">
        <v>50</v>
      </c>
      <c r="C139" s="2" t="s">
        <v>15</v>
      </c>
      <c r="D139" s="8" t="s">
        <v>57</v>
      </c>
      <c r="E139" s="251" t="s">
        <v>188</v>
      </c>
      <c r="F139" s="252" t="s">
        <v>359</v>
      </c>
      <c r="G139" s="253" t="s">
        <v>360</v>
      </c>
      <c r="H139" s="2"/>
      <c r="I139" s="413">
        <f>SUM(I140)</f>
        <v>2371479</v>
      </c>
      <c r="J139" s="413">
        <f t="shared" ref="J139:K139" si="51">SUM(J140)</f>
        <v>2091255</v>
      </c>
      <c r="K139" s="413">
        <f t="shared" si="51"/>
        <v>2091255</v>
      </c>
    </row>
    <row r="140" spans="1:11" ht="47.25" x14ac:dyDescent="0.25">
      <c r="A140" s="76" t="s">
        <v>392</v>
      </c>
      <c r="B140" s="53" t="s">
        <v>50</v>
      </c>
      <c r="C140" s="2" t="s">
        <v>15</v>
      </c>
      <c r="D140" s="8" t="s">
        <v>57</v>
      </c>
      <c r="E140" s="251" t="s">
        <v>188</v>
      </c>
      <c r="F140" s="252" t="s">
        <v>10</v>
      </c>
      <c r="G140" s="253" t="s">
        <v>360</v>
      </c>
      <c r="H140" s="2"/>
      <c r="I140" s="413">
        <f>SUM(I141+I145)</f>
        <v>2371479</v>
      </c>
      <c r="J140" s="413">
        <f t="shared" ref="J140:K140" si="52">SUM(J141+J145)</f>
        <v>2091255</v>
      </c>
      <c r="K140" s="413">
        <f t="shared" si="52"/>
        <v>2091255</v>
      </c>
    </row>
    <row r="141" spans="1:11" ht="31.5" x14ac:dyDescent="0.25">
      <c r="A141" s="3" t="s">
        <v>83</v>
      </c>
      <c r="B141" s="338" t="s">
        <v>50</v>
      </c>
      <c r="C141" s="2" t="s">
        <v>15</v>
      </c>
      <c r="D141" s="8" t="s">
        <v>57</v>
      </c>
      <c r="E141" s="251" t="s">
        <v>188</v>
      </c>
      <c r="F141" s="252" t="s">
        <v>10</v>
      </c>
      <c r="G141" s="253" t="s">
        <v>391</v>
      </c>
      <c r="H141" s="2"/>
      <c r="I141" s="413">
        <f>SUM(I142:I144)</f>
        <v>2371479</v>
      </c>
      <c r="J141" s="413">
        <f t="shared" ref="J141:K141" si="53">SUM(J142:J144)</f>
        <v>2091255</v>
      </c>
      <c r="K141" s="413">
        <f t="shared" si="53"/>
        <v>2091255</v>
      </c>
    </row>
    <row r="142" spans="1:11" ht="63" x14ac:dyDescent="0.25">
      <c r="A142" s="84" t="s">
        <v>75</v>
      </c>
      <c r="B142" s="338" t="s">
        <v>50</v>
      </c>
      <c r="C142" s="2" t="s">
        <v>15</v>
      </c>
      <c r="D142" s="8" t="s">
        <v>57</v>
      </c>
      <c r="E142" s="251" t="s">
        <v>188</v>
      </c>
      <c r="F142" s="252" t="s">
        <v>10</v>
      </c>
      <c r="G142" s="253" t="s">
        <v>391</v>
      </c>
      <c r="H142" s="2" t="s">
        <v>13</v>
      </c>
      <c r="I142" s="414">
        <v>2330479</v>
      </c>
      <c r="J142" s="414">
        <v>2035295</v>
      </c>
      <c r="K142" s="414">
        <v>2035295</v>
      </c>
    </row>
    <row r="143" spans="1:11" ht="33.75" customHeight="1" x14ac:dyDescent="0.25">
      <c r="A143" s="579" t="s">
        <v>507</v>
      </c>
      <c r="B143" s="279" t="s">
        <v>50</v>
      </c>
      <c r="C143" s="2" t="s">
        <v>15</v>
      </c>
      <c r="D143" s="8" t="s">
        <v>57</v>
      </c>
      <c r="E143" s="251" t="s">
        <v>188</v>
      </c>
      <c r="F143" s="252" t="s">
        <v>10</v>
      </c>
      <c r="G143" s="253" t="s">
        <v>391</v>
      </c>
      <c r="H143" s="2" t="s">
        <v>16</v>
      </c>
      <c r="I143" s="414">
        <v>40500</v>
      </c>
      <c r="J143" s="414">
        <v>54960</v>
      </c>
      <c r="K143" s="414">
        <v>54960</v>
      </c>
    </row>
    <row r="144" spans="1:11" ht="16.5" customHeight="1" x14ac:dyDescent="0.25">
      <c r="A144" s="3" t="s">
        <v>18</v>
      </c>
      <c r="B144" s="338" t="s">
        <v>50</v>
      </c>
      <c r="C144" s="2" t="s">
        <v>15</v>
      </c>
      <c r="D144" s="8" t="s">
        <v>57</v>
      </c>
      <c r="E144" s="251" t="s">
        <v>188</v>
      </c>
      <c r="F144" s="252" t="s">
        <v>10</v>
      </c>
      <c r="G144" s="253" t="s">
        <v>391</v>
      </c>
      <c r="H144" s="2" t="s">
        <v>17</v>
      </c>
      <c r="I144" s="414">
        <v>500</v>
      </c>
      <c r="J144" s="414">
        <v>1000</v>
      </c>
      <c r="K144" s="414">
        <v>1000</v>
      </c>
    </row>
    <row r="145" spans="1:11" s="605" customFormat="1" ht="47.25" hidden="1" x14ac:dyDescent="0.25">
      <c r="A145" s="3" t="s">
        <v>481</v>
      </c>
      <c r="B145" s="607" t="s">
        <v>50</v>
      </c>
      <c r="C145" s="2" t="s">
        <v>15</v>
      </c>
      <c r="D145" s="8" t="s">
        <v>57</v>
      </c>
      <c r="E145" s="251" t="s">
        <v>188</v>
      </c>
      <c r="F145" s="252" t="s">
        <v>10</v>
      </c>
      <c r="G145" s="253" t="s">
        <v>479</v>
      </c>
      <c r="H145" s="2"/>
      <c r="I145" s="413">
        <f>SUM(I146)</f>
        <v>0</v>
      </c>
      <c r="J145" s="413">
        <f t="shared" ref="J145:K145" si="54">SUM(J146)</f>
        <v>0</v>
      </c>
      <c r="K145" s="413">
        <f t="shared" si="54"/>
        <v>0</v>
      </c>
    </row>
    <row r="146" spans="1:11" s="605" customFormat="1" ht="31.5" hidden="1" x14ac:dyDescent="0.25">
      <c r="A146" s="579" t="s">
        <v>507</v>
      </c>
      <c r="B146" s="607" t="s">
        <v>50</v>
      </c>
      <c r="C146" s="2" t="s">
        <v>15</v>
      </c>
      <c r="D146" s="8" t="s">
        <v>57</v>
      </c>
      <c r="E146" s="251" t="s">
        <v>188</v>
      </c>
      <c r="F146" s="252" t="s">
        <v>10</v>
      </c>
      <c r="G146" s="253" t="s">
        <v>479</v>
      </c>
      <c r="H146" s="2" t="s">
        <v>16</v>
      </c>
      <c r="I146" s="414"/>
      <c r="J146" s="414"/>
      <c r="K146" s="414"/>
    </row>
    <row r="147" spans="1:11" ht="111.75" hidden="1" customHeight="1" x14ac:dyDescent="0.25">
      <c r="A147" s="335" t="s">
        <v>933</v>
      </c>
      <c r="B147" s="53" t="s">
        <v>50</v>
      </c>
      <c r="C147" s="44" t="s">
        <v>15</v>
      </c>
      <c r="D147" s="60" t="s">
        <v>57</v>
      </c>
      <c r="E147" s="230" t="s">
        <v>478</v>
      </c>
      <c r="F147" s="231" t="s">
        <v>359</v>
      </c>
      <c r="G147" s="232" t="s">
        <v>360</v>
      </c>
      <c r="H147" s="2"/>
      <c r="I147" s="413">
        <f>SUM(I148)</f>
        <v>0</v>
      </c>
      <c r="J147" s="413">
        <f t="shared" ref="J147:K149" si="55">SUM(J148)</f>
        <v>0</v>
      </c>
      <c r="K147" s="413">
        <f t="shared" si="55"/>
        <v>0</v>
      </c>
    </row>
    <row r="148" spans="1:11" ht="48" hidden="1" customHeight="1" x14ac:dyDescent="0.25">
      <c r="A148" s="101" t="s">
        <v>480</v>
      </c>
      <c r="B148" s="53" t="s">
        <v>50</v>
      </c>
      <c r="C148" s="44" t="s">
        <v>15</v>
      </c>
      <c r="D148" s="60" t="s">
        <v>57</v>
      </c>
      <c r="E148" s="230" t="s">
        <v>478</v>
      </c>
      <c r="F148" s="231" t="s">
        <v>10</v>
      </c>
      <c r="G148" s="232" t="s">
        <v>360</v>
      </c>
      <c r="H148" s="2"/>
      <c r="I148" s="413">
        <f>SUM(I149)</f>
        <v>0</v>
      </c>
      <c r="J148" s="413">
        <f t="shared" si="55"/>
        <v>0</v>
      </c>
      <c r="K148" s="413">
        <f t="shared" si="55"/>
        <v>0</v>
      </c>
    </row>
    <row r="149" spans="1:11" ht="48" hidden="1" customHeight="1" x14ac:dyDescent="0.25">
      <c r="A149" s="3" t="s">
        <v>481</v>
      </c>
      <c r="B149" s="53" t="s">
        <v>50</v>
      </c>
      <c r="C149" s="44" t="s">
        <v>15</v>
      </c>
      <c r="D149" s="60" t="s">
        <v>57</v>
      </c>
      <c r="E149" s="230" t="s">
        <v>478</v>
      </c>
      <c r="F149" s="231" t="s">
        <v>10</v>
      </c>
      <c r="G149" s="238" t="s">
        <v>479</v>
      </c>
      <c r="H149" s="2"/>
      <c r="I149" s="413">
        <f>SUM(I150)</f>
        <v>0</v>
      </c>
      <c r="J149" s="413">
        <f t="shared" si="55"/>
        <v>0</v>
      </c>
      <c r="K149" s="413">
        <f t="shared" si="55"/>
        <v>0</v>
      </c>
    </row>
    <row r="150" spans="1:11" ht="31.5" hidden="1" customHeight="1" x14ac:dyDescent="0.25">
      <c r="A150" s="579" t="s">
        <v>507</v>
      </c>
      <c r="B150" s="53" t="s">
        <v>50</v>
      </c>
      <c r="C150" s="44" t="s">
        <v>15</v>
      </c>
      <c r="D150" s="60" t="s">
        <v>57</v>
      </c>
      <c r="E150" s="230" t="s">
        <v>478</v>
      </c>
      <c r="F150" s="231" t="s">
        <v>10</v>
      </c>
      <c r="G150" s="238" t="s">
        <v>479</v>
      </c>
      <c r="H150" s="2" t="s">
        <v>16</v>
      </c>
      <c r="I150" s="414"/>
      <c r="J150" s="414"/>
      <c r="K150" s="414"/>
    </row>
    <row r="151" spans="1:11" s="658" customFormat="1" ht="34.5" customHeight="1" x14ac:dyDescent="0.25">
      <c r="A151" s="97" t="s">
        <v>868</v>
      </c>
      <c r="B151" s="26" t="s">
        <v>50</v>
      </c>
      <c r="C151" s="22" t="s">
        <v>15</v>
      </c>
      <c r="D151" s="56" t="s">
        <v>714</v>
      </c>
      <c r="E151" s="292"/>
      <c r="F151" s="293"/>
      <c r="G151" s="294"/>
      <c r="H151" s="22"/>
      <c r="I151" s="411">
        <f>SUM(I152)</f>
        <v>10000</v>
      </c>
      <c r="J151" s="411">
        <f t="shared" ref="J151:K152" si="56">SUM(J152)</f>
        <v>10000</v>
      </c>
      <c r="K151" s="411">
        <f t="shared" si="56"/>
        <v>10000</v>
      </c>
    </row>
    <row r="152" spans="1:11" s="658" customFormat="1" ht="78.75" x14ac:dyDescent="0.25">
      <c r="A152" s="75" t="s">
        <v>866</v>
      </c>
      <c r="B152" s="30" t="s">
        <v>50</v>
      </c>
      <c r="C152" s="28" t="s">
        <v>15</v>
      </c>
      <c r="D152" s="42" t="s">
        <v>714</v>
      </c>
      <c r="E152" s="227" t="s">
        <v>187</v>
      </c>
      <c r="F152" s="228" t="s">
        <v>359</v>
      </c>
      <c r="G152" s="229" t="s">
        <v>360</v>
      </c>
      <c r="H152" s="28"/>
      <c r="I152" s="412">
        <f>SUM(I153)</f>
        <v>10000</v>
      </c>
      <c r="J152" s="412">
        <f t="shared" si="56"/>
        <v>10000</v>
      </c>
      <c r="K152" s="412">
        <f t="shared" si="56"/>
        <v>10000</v>
      </c>
    </row>
    <row r="153" spans="1:11" s="658" customFormat="1" ht="96" customHeight="1" x14ac:dyDescent="0.25">
      <c r="A153" s="76" t="s">
        <v>869</v>
      </c>
      <c r="B153" s="53" t="s">
        <v>50</v>
      </c>
      <c r="C153" s="2" t="s">
        <v>15</v>
      </c>
      <c r="D153" s="8" t="s">
        <v>714</v>
      </c>
      <c r="E153" s="251" t="s">
        <v>871</v>
      </c>
      <c r="F153" s="252" t="s">
        <v>359</v>
      </c>
      <c r="G153" s="253" t="s">
        <v>360</v>
      </c>
      <c r="H153" s="2"/>
      <c r="I153" s="413">
        <f>SUM(I154)</f>
        <v>10000</v>
      </c>
      <c r="J153" s="413">
        <f t="shared" ref="J153:K155" si="57">SUM(J154)</f>
        <v>10000</v>
      </c>
      <c r="K153" s="413">
        <f t="shared" si="57"/>
        <v>10000</v>
      </c>
    </row>
    <row r="154" spans="1:11" s="658" customFormat="1" ht="78.75" x14ac:dyDescent="0.25">
      <c r="A154" s="76" t="s">
        <v>870</v>
      </c>
      <c r="B154" s="53" t="s">
        <v>50</v>
      </c>
      <c r="C154" s="2" t="s">
        <v>15</v>
      </c>
      <c r="D154" s="8" t="s">
        <v>714</v>
      </c>
      <c r="E154" s="251" t="s">
        <v>871</v>
      </c>
      <c r="F154" s="252" t="s">
        <v>10</v>
      </c>
      <c r="G154" s="253" t="s">
        <v>360</v>
      </c>
      <c r="H154" s="2"/>
      <c r="I154" s="413">
        <f>SUM(I155)</f>
        <v>10000</v>
      </c>
      <c r="J154" s="413">
        <f t="shared" si="57"/>
        <v>10000</v>
      </c>
      <c r="K154" s="413">
        <f t="shared" si="57"/>
        <v>10000</v>
      </c>
    </row>
    <row r="155" spans="1:11" s="658" customFormat="1" ht="31.5" x14ac:dyDescent="0.25">
      <c r="A155" s="3" t="s">
        <v>138</v>
      </c>
      <c r="B155" s="659" t="s">
        <v>50</v>
      </c>
      <c r="C155" s="2" t="s">
        <v>15</v>
      </c>
      <c r="D155" s="8" t="s">
        <v>714</v>
      </c>
      <c r="E155" s="251" t="s">
        <v>871</v>
      </c>
      <c r="F155" s="252" t="s">
        <v>10</v>
      </c>
      <c r="G155" s="253" t="s">
        <v>430</v>
      </c>
      <c r="H155" s="2"/>
      <c r="I155" s="413">
        <f>SUM(I156)</f>
        <v>10000</v>
      </c>
      <c r="J155" s="413">
        <f t="shared" si="57"/>
        <v>10000</v>
      </c>
      <c r="K155" s="413">
        <f t="shared" si="57"/>
        <v>10000</v>
      </c>
    </row>
    <row r="156" spans="1:11" s="658" customFormat="1" ht="31.5" x14ac:dyDescent="0.25">
      <c r="A156" s="579" t="s">
        <v>507</v>
      </c>
      <c r="B156" s="659" t="s">
        <v>50</v>
      </c>
      <c r="C156" s="2" t="s">
        <v>15</v>
      </c>
      <c r="D156" s="8" t="s">
        <v>714</v>
      </c>
      <c r="E156" s="251" t="s">
        <v>871</v>
      </c>
      <c r="F156" s="252" t="s">
        <v>10</v>
      </c>
      <c r="G156" s="253" t="s">
        <v>430</v>
      </c>
      <c r="H156" s="2" t="s">
        <v>16</v>
      </c>
      <c r="I156" s="414">
        <v>10000</v>
      </c>
      <c r="J156" s="414">
        <v>10000</v>
      </c>
      <c r="K156" s="414">
        <v>10000</v>
      </c>
    </row>
    <row r="157" spans="1:11" ht="15.75" x14ac:dyDescent="0.25">
      <c r="A157" s="277" t="s">
        <v>25</v>
      </c>
      <c r="B157" s="19" t="s">
        <v>50</v>
      </c>
      <c r="C157" s="15" t="s">
        <v>20</v>
      </c>
      <c r="D157" s="19"/>
      <c r="E157" s="283"/>
      <c r="F157" s="284"/>
      <c r="G157" s="285"/>
      <c r="H157" s="15"/>
      <c r="I157" s="410">
        <f>SUM(I158+I164+I178)</f>
        <v>11335145</v>
      </c>
      <c r="J157" s="410">
        <f t="shared" ref="J157:K157" si="58">SUM(J158+J164+J178)</f>
        <v>10869388</v>
      </c>
      <c r="K157" s="410">
        <f t="shared" si="58"/>
        <v>11354938</v>
      </c>
    </row>
    <row r="158" spans="1:11" ht="15.75" x14ac:dyDescent="0.25">
      <c r="A158" s="97" t="s">
        <v>224</v>
      </c>
      <c r="B158" s="26" t="s">
        <v>50</v>
      </c>
      <c r="C158" s="22" t="s">
        <v>20</v>
      </c>
      <c r="D158" s="56" t="s">
        <v>35</v>
      </c>
      <c r="E158" s="292"/>
      <c r="F158" s="293"/>
      <c r="G158" s="294"/>
      <c r="H158" s="22"/>
      <c r="I158" s="411">
        <f>SUM(I159)</f>
        <v>315000</v>
      </c>
      <c r="J158" s="411">
        <f t="shared" ref="J158:K162" si="59">SUM(J159)</f>
        <v>315000</v>
      </c>
      <c r="K158" s="411">
        <f t="shared" si="59"/>
        <v>315000</v>
      </c>
    </row>
    <row r="159" spans="1:11" ht="63" x14ac:dyDescent="0.25">
      <c r="A159" s="75" t="s">
        <v>122</v>
      </c>
      <c r="B159" s="30" t="s">
        <v>50</v>
      </c>
      <c r="C159" s="28" t="s">
        <v>20</v>
      </c>
      <c r="D159" s="30" t="s">
        <v>35</v>
      </c>
      <c r="E159" s="221" t="s">
        <v>393</v>
      </c>
      <c r="F159" s="222" t="s">
        <v>359</v>
      </c>
      <c r="G159" s="223" t="s">
        <v>360</v>
      </c>
      <c r="H159" s="28"/>
      <c r="I159" s="412">
        <f>SUM(I160)</f>
        <v>315000</v>
      </c>
      <c r="J159" s="412">
        <f t="shared" si="59"/>
        <v>315000</v>
      </c>
      <c r="K159" s="412">
        <f t="shared" si="59"/>
        <v>315000</v>
      </c>
    </row>
    <row r="160" spans="1:11" ht="81" customHeight="1" x14ac:dyDescent="0.25">
      <c r="A160" s="76" t="s">
        <v>160</v>
      </c>
      <c r="B160" s="53" t="s">
        <v>50</v>
      </c>
      <c r="C160" s="44" t="s">
        <v>20</v>
      </c>
      <c r="D160" s="53" t="s">
        <v>35</v>
      </c>
      <c r="E160" s="224" t="s">
        <v>195</v>
      </c>
      <c r="F160" s="225" t="s">
        <v>359</v>
      </c>
      <c r="G160" s="226" t="s">
        <v>360</v>
      </c>
      <c r="H160" s="44"/>
      <c r="I160" s="413">
        <f>SUM(I161)</f>
        <v>315000</v>
      </c>
      <c r="J160" s="413">
        <f t="shared" si="59"/>
        <v>315000</v>
      </c>
      <c r="K160" s="413">
        <f t="shared" si="59"/>
        <v>315000</v>
      </c>
    </row>
    <row r="161" spans="1:14" ht="33.75" customHeight="1" x14ac:dyDescent="0.25">
      <c r="A161" s="76" t="s">
        <v>394</v>
      </c>
      <c r="B161" s="53" t="s">
        <v>50</v>
      </c>
      <c r="C161" s="44" t="s">
        <v>20</v>
      </c>
      <c r="D161" s="53" t="s">
        <v>35</v>
      </c>
      <c r="E161" s="224" t="s">
        <v>195</v>
      </c>
      <c r="F161" s="225" t="s">
        <v>10</v>
      </c>
      <c r="G161" s="226" t="s">
        <v>360</v>
      </c>
      <c r="H161" s="44"/>
      <c r="I161" s="413">
        <f>SUM(I162)</f>
        <v>315000</v>
      </c>
      <c r="J161" s="413">
        <f t="shared" si="59"/>
        <v>315000</v>
      </c>
      <c r="K161" s="413">
        <f t="shared" si="59"/>
        <v>315000</v>
      </c>
    </row>
    <row r="162" spans="1:14" ht="15.75" customHeight="1" x14ac:dyDescent="0.25">
      <c r="A162" s="76" t="s">
        <v>161</v>
      </c>
      <c r="B162" s="53" t="s">
        <v>50</v>
      </c>
      <c r="C162" s="44" t="s">
        <v>20</v>
      </c>
      <c r="D162" s="53" t="s">
        <v>35</v>
      </c>
      <c r="E162" s="224" t="s">
        <v>195</v>
      </c>
      <c r="F162" s="225" t="s">
        <v>10</v>
      </c>
      <c r="G162" s="226" t="s">
        <v>395</v>
      </c>
      <c r="H162" s="44"/>
      <c r="I162" s="413">
        <f>SUM(I163)</f>
        <v>315000</v>
      </c>
      <c r="J162" s="413">
        <f t="shared" si="59"/>
        <v>315000</v>
      </c>
      <c r="K162" s="413">
        <f t="shared" si="59"/>
        <v>315000</v>
      </c>
    </row>
    <row r="163" spans="1:14" ht="31.5" x14ac:dyDescent="0.25">
      <c r="A163" s="579" t="s">
        <v>507</v>
      </c>
      <c r="B163" s="338" t="s">
        <v>50</v>
      </c>
      <c r="C163" s="44" t="s">
        <v>20</v>
      </c>
      <c r="D163" s="53" t="s">
        <v>35</v>
      </c>
      <c r="E163" s="224" t="s">
        <v>195</v>
      </c>
      <c r="F163" s="225" t="s">
        <v>10</v>
      </c>
      <c r="G163" s="226" t="s">
        <v>395</v>
      </c>
      <c r="H163" s="2" t="s">
        <v>16</v>
      </c>
      <c r="I163" s="415">
        <v>315000</v>
      </c>
      <c r="J163" s="415">
        <v>315000</v>
      </c>
      <c r="K163" s="415">
        <v>315000</v>
      </c>
    </row>
    <row r="164" spans="1:14" ht="15.75" x14ac:dyDescent="0.25">
      <c r="A164" s="97" t="s">
        <v>121</v>
      </c>
      <c r="B164" s="26" t="s">
        <v>50</v>
      </c>
      <c r="C164" s="22" t="s">
        <v>20</v>
      </c>
      <c r="D164" s="26" t="s">
        <v>32</v>
      </c>
      <c r="E164" s="98"/>
      <c r="F164" s="286"/>
      <c r="G164" s="287"/>
      <c r="H164" s="22"/>
      <c r="I164" s="411">
        <f>SUM(I165)</f>
        <v>9214313</v>
      </c>
      <c r="J164" s="411">
        <f t="shared" ref="J164:K164" si="60">SUM(J165)</f>
        <v>8461250</v>
      </c>
      <c r="K164" s="411">
        <f t="shared" si="60"/>
        <v>8946800</v>
      </c>
    </row>
    <row r="165" spans="1:14" ht="63" x14ac:dyDescent="0.25">
      <c r="A165" s="75" t="s">
        <v>122</v>
      </c>
      <c r="B165" s="30" t="s">
        <v>50</v>
      </c>
      <c r="C165" s="28" t="s">
        <v>20</v>
      </c>
      <c r="D165" s="30" t="s">
        <v>32</v>
      </c>
      <c r="E165" s="221" t="s">
        <v>393</v>
      </c>
      <c r="F165" s="222" t="s">
        <v>359</v>
      </c>
      <c r="G165" s="223" t="s">
        <v>360</v>
      </c>
      <c r="H165" s="28"/>
      <c r="I165" s="412">
        <f>SUM(I166+I174)</f>
        <v>9214313</v>
      </c>
      <c r="J165" s="412">
        <f t="shared" ref="J165:K165" si="61">SUM(J166+J174)</f>
        <v>8461250</v>
      </c>
      <c r="K165" s="412">
        <f t="shared" si="61"/>
        <v>8946800</v>
      </c>
    </row>
    <row r="166" spans="1:14" ht="81" customHeight="1" x14ac:dyDescent="0.25">
      <c r="A166" s="76" t="s">
        <v>123</v>
      </c>
      <c r="B166" s="53" t="s">
        <v>50</v>
      </c>
      <c r="C166" s="44" t="s">
        <v>20</v>
      </c>
      <c r="D166" s="53" t="s">
        <v>32</v>
      </c>
      <c r="E166" s="224" t="s">
        <v>190</v>
      </c>
      <c r="F166" s="225" t="s">
        <v>359</v>
      </c>
      <c r="G166" s="226" t="s">
        <v>360</v>
      </c>
      <c r="H166" s="44"/>
      <c r="I166" s="413">
        <f>SUM(I167)</f>
        <v>9163433</v>
      </c>
      <c r="J166" s="413">
        <f t="shared" ref="J166:K166" si="62">SUM(J167)</f>
        <v>8410370</v>
      </c>
      <c r="K166" s="413">
        <f t="shared" si="62"/>
        <v>8895920</v>
      </c>
    </row>
    <row r="167" spans="1:14" ht="47.25" customHeight="1" x14ac:dyDescent="0.25">
      <c r="A167" s="76" t="s">
        <v>396</v>
      </c>
      <c r="B167" s="53" t="s">
        <v>50</v>
      </c>
      <c r="C167" s="44" t="s">
        <v>20</v>
      </c>
      <c r="D167" s="53" t="s">
        <v>32</v>
      </c>
      <c r="E167" s="224" t="s">
        <v>190</v>
      </c>
      <c r="F167" s="225" t="s">
        <v>10</v>
      </c>
      <c r="G167" s="226" t="s">
        <v>360</v>
      </c>
      <c r="H167" s="44"/>
      <c r="I167" s="413">
        <f>SUM(I172+I168+I170)</f>
        <v>9163433</v>
      </c>
      <c r="J167" s="413">
        <f t="shared" ref="J167:K167" si="63">SUM(J172+J168+J170)</f>
        <v>8410370</v>
      </c>
      <c r="K167" s="413">
        <f t="shared" si="63"/>
        <v>8895920</v>
      </c>
    </row>
    <row r="168" spans="1:14" ht="30" hidden="1" customHeight="1" x14ac:dyDescent="0.25">
      <c r="A168" s="76" t="s">
        <v>398</v>
      </c>
      <c r="B168" s="53" t="s">
        <v>50</v>
      </c>
      <c r="C168" s="44" t="s">
        <v>20</v>
      </c>
      <c r="D168" s="53" t="s">
        <v>32</v>
      </c>
      <c r="E168" s="224" t="s">
        <v>190</v>
      </c>
      <c r="F168" s="225" t="s">
        <v>10</v>
      </c>
      <c r="G168" s="226" t="s">
        <v>399</v>
      </c>
      <c r="H168" s="44"/>
      <c r="I168" s="413">
        <f>SUM(I169)</f>
        <v>0</v>
      </c>
      <c r="J168" s="413">
        <f t="shared" ref="J168:K168" si="64">SUM(J169)</f>
        <v>0</v>
      </c>
      <c r="K168" s="413">
        <f t="shared" si="64"/>
        <v>0</v>
      </c>
    </row>
    <row r="169" spans="1:14" ht="19.5" hidden="1" customHeight="1" x14ac:dyDescent="0.25">
      <c r="A169" s="76" t="s">
        <v>21</v>
      </c>
      <c r="B169" s="53" t="s">
        <v>50</v>
      </c>
      <c r="C169" s="44" t="s">
        <v>20</v>
      </c>
      <c r="D169" s="53" t="s">
        <v>32</v>
      </c>
      <c r="E169" s="103" t="s">
        <v>190</v>
      </c>
      <c r="F169" s="267" t="s">
        <v>10</v>
      </c>
      <c r="G169" s="268" t="s">
        <v>399</v>
      </c>
      <c r="H169" s="44" t="s">
        <v>66</v>
      </c>
      <c r="I169" s="415"/>
      <c r="J169" s="415"/>
      <c r="K169" s="415"/>
    </row>
    <row r="170" spans="1:14" ht="47.25" x14ac:dyDescent="0.25">
      <c r="A170" s="76" t="s">
        <v>400</v>
      </c>
      <c r="B170" s="53" t="s">
        <v>50</v>
      </c>
      <c r="C170" s="44" t="s">
        <v>20</v>
      </c>
      <c r="D170" s="53" t="s">
        <v>32</v>
      </c>
      <c r="E170" s="224" t="s">
        <v>190</v>
      </c>
      <c r="F170" s="225" t="s">
        <v>10</v>
      </c>
      <c r="G170" s="226" t="s">
        <v>401</v>
      </c>
      <c r="H170" s="44"/>
      <c r="I170" s="413">
        <f>SUM(I171)</f>
        <v>6500000</v>
      </c>
      <c r="J170" s="413">
        <f t="shared" ref="J170:K170" si="65">SUM(J171)</f>
        <v>0</v>
      </c>
      <c r="K170" s="413">
        <f t="shared" si="65"/>
        <v>0</v>
      </c>
    </row>
    <row r="171" spans="1:14" ht="18" customHeight="1" x14ac:dyDescent="0.25">
      <c r="A171" s="76" t="s">
        <v>21</v>
      </c>
      <c r="B171" s="53" t="s">
        <v>50</v>
      </c>
      <c r="C171" s="44" t="s">
        <v>20</v>
      </c>
      <c r="D171" s="53" t="s">
        <v>32</v>
      </c>
      <c r="E171" s="224" t="s">
        <v>190</v>
      </c>
      <c r="F171" s="225" t="s">
        <v>10</v>
      </c>
      <c r="G171" s="226" t="s">
        <v>401</v>
      </c>
      <c r="H171" s="44" t="s">
        <v>66</v>
      </c>
      <c r="I171" s="415">
        <v>6500000</v>
      </c>
      <c r="J171" s="415"/>
      <c r="K171" s="415"/>
    </row>
    <row r="172" spans="1:14" ht="33.75" customHeight="1" x14ac:dyDescent="0.25">
      <c r="A172" s="76" t="s">
        <v>124</v>
      </c>
      <c r="B172" s="53" t="s">
        <v>50</v>
      </c>
      <c r="C172" s="44" t="s">
        <v>20</v>
      </c>
      <c r="D172" s="53" t="s">
        <v>32</v>
      </c>
      <c r="E172" s="224" t="s">
        <v>190</v>
      </c>
      <c r="F172" s="225" t="s">
        <v>10</v>
      </c>
      <c r="G172" s="226" t="s">
        <v>397</v>
      </c>
      <c r="H172" s="44"/>
      <c r="I172" s="413">
        <f>SUM(I173)</f>
        <v>2663433</v>
      </c>
      <c r="J172" s="413">
        <f t="shared" ref="J172:K172" si="66">SUM(J173)</f>
        <v>8410370</v>
      </c>
      <c r="K172" s="413">
        <f t="shared" si="66"/>
        <v>8895920</v>
      </c>
      <c r="L172" s="470"/>
      <c r="M172" s="390"/>
      <c r="N172" s="390"/>
    </row>
    <row r="173" spans="1:14" ht="33.75" customHeight="1" x14ac:dyDescent="0.25">
      <c r="A173" s="583" t="s">
        <v>507</v>
      </c>
      <c r="B173" s="53" t="s">
        <v>50</v>
      </c>
      <c r="C173" s="44" t="s">
        <v>20</v>
      </c>
      <c r="D173" s="53" t="s">
        <v>32</v>
      </c>
      <c r="E173" s="224" t="s">
        <v>190</v>
      </c>
      <c r="F173" s="225" t="s">
        <v>10</v>
      </c>
      <c r="G173" s="226" t="s">
        <v>397</v>
      </c>
      <c r="H173" s="44" t="s">
        <v>16</v>
      </c>
      <c r="I173" s="415">
        <v>2663433</v>
      </c>
      <c r="J173" s="415">
        <v>8410370</v>
      </c>
      <c r="K173" s="415">
        <v>8895920</v>
      </c>
    </row>
    <row r="174" spans="1:14" ht="78.75" x14ac:dyDescent="0.25">
      <c r="A174" s="76" t="s">
        <v>223</v>
      </c>
      <c r="B174" s="53" t="s">
        <v>50</v>
      </c>
      <c r="C174" s="44" t="s">
        <v>20</v>
      </c>
      <c r="D174" s="118" t="s">
        <v>32</v>
      </c>
      <c r="E174" s="224" t="s">
        <v>221</v>
      </c>
      <c r="F174" s="225" t="s">
        <v>359</v>
      </c>
      <c r="G174" s="226" t="s">
        <v>360</v>
      </c>
      <c r="H174" s="44"/>
      <c r="I174" s="413">
        <f>SUM(I175)</f>
        <v>50880</v>
      </c>
      <c r="J174" s="413">
        <f t="shared" ref="J174:K176" si="67">SUM(J175)</f>
        <v>50880</v>
      </c>
      <c r="K174" s="413">
        <f t="shared" si="67"/>
        <v>50880</v>
      </c>
    </row>
    <row r="175" spans="1:14" ht="47.25" x14ac:dyDescent="0.25">
      <c r="A175" s="76" t="s">
        <v>402</v>
      </c>
      <c r="B175" s="53" t="s">
        <v>50</v>
      </c>
      <c r="C175" s="44" t="s">
        <v>20</v>
      </c>
      <c r="D175" s="118" t="s">
        <v>32</v>
      </c>
      <c r="E175" s="224" t="s">
        <v>221</v>
      </c>
      <c r="F175" s="225" t="s">
        <v>10</v>
      </c>
      <c r="G175" s="226" t="s">
        <v>360</v>
      </c>
      <c r="H175" s="44"/>
      <c r="I175" s="413">
        <f>SUM(I176)</f>
        <v>50880</v>
      </c>
      <c r="J175" s="413">
        <f t="shared" si="67"/>
        <v>50880</v>
      </c>
      <c r="K175" s="413">
        <f t="shared" si="67"/>
        <v>50880</v>
      </c>
    </row>
    <row r="176" spans="1:14" ht="31.5" x14ac:dyDescent="0.25">
      <c r="A176" s="76" t="s">
        <v>222</v>
      </c>
      <c r="B176" s="53" t="s">
        <v>50</v>
      </c>
      <c r="C176" s="44" t="s">
        <v>20</v>
      </c>
      <c r="D176" s="118" t="s">
        <v>32</v>
      </c>
      <c r="E176" s="224" t="s">
        <v>221</v>
      </c>
      <c r="F176" s="225" t="s">
        <v>10</v>
      </c>
      <c r="G176" s="226" t="s">
        <v>403</v>
      </c>
      <c r="H176" s="44"/>
      <c r="I176" s="413">
        <f>SUM(I177)</f>
        <v>50880</v>
      </c>
      <c r="J176" s="413">
        <f t="shared" si="67"/>
        <v>50880</v>
      </c>
      <c r="K176" s="413">
        <f t="shared" si="67"/>
        <v>50880</v>
      </c>
    </row>
    <row r="177" spans="1:11" ht="31.5" customHeight="1" x14ac:dyDescent="0.25">
      <c r="A177" s="583" t="s">
        <v>507</v>
      </c>
      <c r="B177" s="279" t="s">
        <v>50</v>
      </c>
      <c r="C177" s="44" t="s">
        <v>20</v>
      </c>
      <c r="D177" s="118" t="s">
        <v>32</v>
      </c>
      <c r="E177" s="224" t="s">
        <v>221</v>
      </c>
      <c r="F177" s="225" t="s">
        <v>10</v>
      </c>
      <c r="G177" s="226" t="s">
        <v>403</v>
      </c>
      <c r="H177" s="44" t="s">
        <v>16</v>
      </c>
      <c r="I177" s="415">
        <v>50880</v>
      </c>
      <c r="J177" s="415">
        <v>50880</v>
      </c>
      <c r="K177" s="415">
        <v>50880</v>
      </c>
    </row>
    <row r="178" spans="1:11" ht="15.75" x14ac:dyDescent="0.25">
      <c r="A178" s="97" t="s">
        <v>26</v>
      </c>
      <c r="B178" s="26" t="s">
        <v>50</v>
      </c>
      <c r="C178" s="22" t="s">
        <v>20</v>
      </c>
      <c r="D178" s="26">
        <v>12</v>
      </c>
      <c r="E178" s="98"/>
      <c r="F178" s="286"/>
      <c r="G178" s="287"/>
      <c r="H178" s="22"/>
      <c r="I178" s="411">
        <f>SUM(I179,I189,I198+I184)</f>
        <v>1805832</v>
      </c>
      <c r="J178" s="411">
        <f t="shared" ref="J178:K178" si="68">SUM(J179,J189,J198+J184)</f>
        <v>2093138</v>
      </c>
      <c r="K178" s="411">
        <f t="shared" si="68"/>
        <v>2093138</v>
      </c>
    </row>
    <row r="179" spans="1:11" ht="47.25" x14ac:dyDescent="0.25">
      <c r="A179" s="27" t="s">
        <v>117</v>
      </c>
      <c r="B179" s="30" t="s">
        <v>50</v>
      </c>
      <c r="C179" s="28" t="s">
        <v>20</v>
      </c>
      <c r="D179" s="30">
        <v>12</v>
      </c>
      <c r="E179" s="221" t="s">
        <v>384</v>
      </c>
      <c r="F179" s="222" t="s">
        <v>359</v>
      </c>
      <c r="G179" s="223" t="s">
        <v>360</v>
      </c>
      <c r="H179" s="28"/>
      <c r="I179" s="412">
        <f>SUM(I180)</f>
        <v>10000</v>
      </c>
      <c r="J179" s="412">
        <f t="shared" ref="J179:K182" si="69">SUM(J180)</f>
        <v>10000</v>
      </c>
      <c r="K179" s="412">
        <f t="shared" si="69"/>
        <v>10000</v>
      </c>
    </row>
    <row r="180" spans="1:11" ht="79.5" customHeight="1" x14ac:dyDescent="0.25">
      <c r="A180" s="54" t="s">
        <v>118</v>
      </c>
      <c r="B180" s="53" t="s">
        <v>50</v>
      </c>
      <c r="C180" s="2" t="s">
        <v>20</v>
      </c>
      <c r="D180" s="338">
        <v>12</v>
      </c>
      <c r="E180" s="236" t="s">
        <v>180</v>
      </c>
      <c r="F180" s="237" t="s">
        <v>359</v>
      </c>
      <c r="G180" s="238" t="s">
        <v>360</v>
      </c>
      <c r="H180" s="2"/>
      <c r="I180" s="413">
        <f>SUM(I181)</f>
        <v>10000</v>
      </c>
      <c r="J180" s="413">
        <f t="shared" si="69"/>
        <v>10000</v>
      </c>
      <c r="K180" s="413">
        <f t="shared" si="69"/>
        <v>10000</v>
      </c>
    </row>
    <row r="181" spans="1:11" ht="47.25" x14ac:dyDescent="0.25">
      <c r="A181" s="54" t="s">
        <v>385</v>
      </c>
      <c r="B181" s="53" t="s">
        <v>50</v>
      </c>
      <c r="C181" s="2" t="s">
        <v>20</v>
      </c>
      <c r="D181" s="338">
        <v>12</v>
      </c>
      <c r="E181" s="236" t="s">
        <v>180</v>
      </c>
      <c r="F181" s="237" t="s">
        <v>10</v>
      </c>
      <c r="G181" s="238" t="s">
        <v>360</v>
      </c>
      <c r="H181" s="2"/>
      <c r="I181" s="413">
        <f>SUM(I182)</f>
        <v>10000</v>
      </c>
      <c r="J181" s="413">
        <f t="shared" si="69"/>
        <v>10000</v>
      </c>
      <c r="K181" s="413">
        <f t="shared" si="69"/>
        <v>10000</v>
      </c>
    </row>
    <row r="182" spans="1:11" ht="16.5" customHeight="1" x14ac:dyDescent="0.25">
      <c r="A182" s="84" t="s">
        <v>387</v>
      </c>
      <c r="B182" s="338" t="s">
        <v>50</v>
      </c>
      <c r="C182" s="2" t="s">
        <v>20</v>
      </c>
      <c r="D182" s="338">
        <v>12</v>
      </c>
      <c r="E182" s="236" t="s">
        <v>180</v>
      </c>
      <c r="F182" s="237" t="s">
        <v>10</v>
      </c>
      <c r="G182" s="238" t="s">
        <v>386</v>
      </c>
      <c r="H182" s="2"/>
      <c r="I182" s="413">
        <f>SUM(I183)</f>
        <v>10000</v>
      </c>
      <c r="J182" s="413">
        <f t="shared" si="69"/>
        <v>10000</v>
      </c>
      <c r="K182" s="413">
        <f t="shared" si="69"/>
        <v>10000</v>
      </c>
    </row>
    <row r="183" spans="1:11" ht="33" customHeight="1" x14ac:dyDescent="0.25">
      <c r="A183" s="579" t="s">
        <v>507</v>
      </c>
      <c r="B183" s="279" t="s">
        <v>50</v>
      </c>
      <c r="C183" s="2" t="s">
        <v>20</v>
      </c>
      <c r="D183" s="338">
        <v>12</v>
      </c>
      <c r="E183" s="236" t="s">
        <v>180</v>
      </c>
      <c r="F183" s="237" t="s">
        <v>10</v>
      </c>
      <c r="G183" s="238" t="s">
        <v>386</v>
      </c>
      <c r="H183" s="2" t="s">
        <v>16</v>
      </c>
      <c r="I183" s="414">
        <v>10000</v>
      </c>
      <c r="J183" s="414">
        <v>10000</v>
      </c>
      <c r="K183" s="414">
        <v>10000</v>
      </c>
    </row>
    <row r="184" spans="1:11" s="618" customFormat="1" ht="47.25" hidden="1" x14ac:dyDescent="0.25">
      <c r="A184" s="27" t="s">
        <v>127</v>
      </c>
      <c r="B184" s="30" t="s">
        <v>50</v>
      </c>
      <c r="C184" s="28" t="s">
        <v>20</v>
      </c>
      <c r="D184" s="30">
        <v>12</v>
      </c>
      <c r="E184" s="221" t="s">
        <v>404</v>
      </c>
      <c r="F184" s="222" t="s">
        <v>359</v>
      </c>
      <c r="G184" s="223" t="s">
        <v>360</v>
      </c>
      <c r="H184" s="28"/>
      <c r="I184" s="412">
        <f>SUM(I185)</f>
        <v>0</v>
      </c>
      <c r="J184" s="412">
        <f t="shared" ref="J184:K187" si="70">SUM(J185)</f>
        <v>0</v>
      </c>
      <c r="K184" s="412">
        <f t="shared" si="70"/>
        <v>0</v>
      </c>
    </row>
    <row r="185" spans="1:11" s="618" customFormat="1" ht="63" hidden="1" x14ac:dyDescent="0.25">
      <c r="A185" s="7" t="s">
        <v>128</v>
      </c>
      <c r="B185" s="288" t="s">
        <v>50</v>
      </c>
      <c r="C185" s="5" t="s">
        <v>20</v>
      </c>
      <c r="D185" s="620">
        <v>12</v>
      </c>
      <c r="E185" s="236" t="s">
        <v>191</v>
      </c>
      <c r="F185" s="237" t="s">
        <v>359</v>
      </c>
      <c r="G185" s="238" t="s">
        <v>360</v>
      </c>
      <c r="H185" s="2"/>
      <c r="I185" s="413">
        <f>SUM(I186)</f>
        <v>0</v>
      </c>
      <c r="J185" s="413">
        <f t="shared" si="70"/>
        <v>0</v>
      </c>
      <c r="K185" s="413">
        <f t="shared" si="70"/>
        <v>0</v>
      </c>
    </row>
    <row r="186" spans="1:11" s="618" customFormat="1" ht="35.25" hidden="1" customHeight="1" x14ac:dyDescent="0.25">
      <c r="A186" s="580" t="s">
        <v>405</v>
      </c>
      <c r="B186" s="6" t="s">
        <v>50</v>
      </c>
      <c r="C186" s="5" t="s">
        <v>20</v>
      </c>
      <c r="D186" s="620">
        <v>12</v>
      </c>
      <c r="E186" s="236" t="s">
        <v>191</v>
      </c>
      <c r="F186" s="237" t="s">
        <v>10</v>
      </c>
      <c r="G186" s="238" t="s">
        <v>360</v>
      </c>
      <c r="H186" s="266"/>
      <c r="I186" s="413">
        <f>SUM(I187)</f>
        <v>0</v>
      </c>
      <c r="J186" s="413">
        <f t="shared" si="70"/>
        <v>0</v>
      </c>
      <c r="K186" s="413">
        <f t="shared" si="70"/>
        <v>0</v>
      </c>
    </row>
    <row r="187" spans="1:11" s="618" customFormat="1" ht="15.75" hidden="1" customHeight="1" x14ac:dyDescent="0.25">
      <c r="A187" s="61" t="s">
        <v>90</v>
      </c>
      <c r="B187" s="619" t="s">
        <v>50</v>
      </c>
      <c r="C187" s="5" t="s">
        <v>20</v>
      </c>
      <c r="D187" s="620">
        <v>12</v>
      </c>
      <c r="E187" s="236" t="s">
        <v>191</v>
      </c>
      <c r="F187" s="237" t="s">
        <v>10</v>
      </c>
      <c r="G187" s="238" t="s">
        <v>406</v>
      </c>
      <c r="H187" s="59"/>
      <c r="I187" s="413">
        <f>SUM(I188)</f>
        <v>0</v>
      </c>
      <c r="J187" s="413">
        <f t="shared" si="70"/>
        <v>0</v>
      </c>
      <c r="K187" s="413">
        <f t="shared" si="70"/>
        <v>0</v>
      </c>
    </row>
    <row r="188" spans="1:11" s="618" customFormat="1" ht="30" hidden="1" customHeight="1" x14ac:dyDescent="0.25">
      <c r="A188" s="577" t="s">
        <v>507</v>
      </c>
      <c r="B188" s="6" t="s">
        <v>50</v>
      </c>
      <c r="C188" s="5" t="s">
        <v>20</v>
      </c>
      <c r="D188" s="620">
        <v>12</v>
      </c>
      <c r="E188" s="236" t="s">
        <v>191</v>
      </c>
      <c r="F188" s="237" t="s">
        <v>10</v>
      </c>
      <c r="G188" s="238" t="s">
        <v>406</v>
      </c>
      <c r="H188" s="59" t="s">
        <v>16</v>
      </c>
      <c r="I188" s="415"/>
      <c r="J188" s="415"/>
      <c r="K188" s="415"/>
    </row>
    <row r="189" spans="1:11" ht="52.5" customHeight="1" x14ac:dyDescent="0.25">
      <c r="A189" s="75" t="s">
        <v>166</v>
      </c>
      <c r="B189" s="30" t="s">
        <v>50</v>
      </c>
      <c r="C189" s="28" t="s">
        <v>20</v>
      </c>
      <c r="D189" s="30">
        <v>12</v>
      </c>
      <c r="E189" s="221" t="s">
        <v>549</v>
      </c>
      <c r="F189" s="222" t="s">
        <v>359</v>
      </c>
      <c r="G189" s="223" t="s">
        <v>360</v>
      </c>
      <c r="H189" s="28"/>
      <c r="I189" s="412">
        <f>SUM(I190)</f>
        <v>1785832</v>
      </c>
      <c r="J189" s="412">
        <f t="shared" ref="J189:K190" si="71">SUM(J190)</f>
        <v>2073138</v>
      </c>
      <c r="K189" s="412">
        <f t="shared" si="71"/>
        <v>2073138</v>
      </c>
    </row>
    <row r="190" spans="1:11" ht="80.25" customHeight="1" x14ac:dyDescent="0.25">
      <c r="A190" s="76" t="s">
        <v>167</v>
      </c>
      <c r="B190" s="53" t="s">
        <v>50</v>
      </c>
      <c r="C190" s="44" t="s">
        <v>20</v>
      </c>
      <c r="D190" s="53">
        <v>12</v>
      </c>
      <c r="E190" s="224" t="s">
        <v>194</v>
      </c>
      <c r="F190" s="225" t="s">
        <v>359</v>
      </c>
      <c r="G190" s="226" t="s">
        <v>360</v>
      </c>
      <c r="H190" s="44"/>
      <c r="I190" s="413">
        <f>SUM(I191)</f>
        <v>1785832</v>
      </c>
      <c r="J190" s="413">
        <f t="shared" si="71"/>
        <v>2073138</v>
      </c>
      <c r="K190" s="413">
        <f t="shared" si="71"/>
        <v>2073138</v>
      </c>
    </row>
    <row r="191" spans="1:11" ht="33" customHeight="1" x14ac:dyDescent="0.25">
      <c r="A191" s="76" t="s">
        <v>416</v>
      </c>
      <c r="B191" s="53" t="s">
        <v>50</v>
      </c>
      <c r="C191" s="44" t="s">
        <v>20</v>
      </c>
      <c r="D191" s="53">
        <v>12</v>
      </c>
      <c r="E191" s="224" t="s">
        <v>194</v>
      </c>
      <c r="F191" s="225" t="s">
        <v>10</v>
      </c>
      <c r="G191" s="226" t="s">
        <v>360</v>
      </c>
      <c r="H191" s="44"/>
      <c r="I191" s="413">
        <f>SUM(I192+I194+I196)</f>
        <v>1785832</v>
      </c>
      <c r="J191" s="413">
        <f t="shared" ref="J191:K191" si="72">SUM(J192+J194+J196)</f>
        <v>2073138</v>
      </c>
      <c r="K191" s="413">
        <f t="shared" si="72"/>
        <v>2073138</v>
      </c>
    </row>
    <row r="192" spans="1:11" ht="49.5" customHeight="1" x14ac:dyDescent="0.25">
      <c r="A192" s="76" t="s">
        <v>660</v>
      </c>
      <c r="B192" s="53" t="s">
        <v>50</v>
      </c>
      <c r="C192" s="44" t="s">
        <v>20</v>
      </c>
      <c r="D192" s="53">
        <v>12</v>
      </c>
      <c r="E192" s="224" t="s">
        <v>194</v>
      </c>
      <c r="F192" s="225" t="s">
        <v>10</v>
      </c>
      <c r="G192" s="388">
        <v>13600</v>
      </c>
      <c r="H192" s="44"/>
      <c r="I192" s="413">
        <f>SUM(I193:I193)</f>
        <v>1250082</v>
      </c>
      <c r="J192" s="413">
        <f t="shared" ref="J192:K192" si="73">SUM(J193:J193)</f>
        <v>2073138</v>
      </c>
      <c r="K192" s="413">
        <f t="shared" si="73"/>
        <v>2073138</v>
      </c>
    </row>
    <row r="193" spans="1:11" ht="17.25" customHeight="1" x14ac:dyDescent="0.25">
      <c r="A193" s="76" t="s">
        <v>21</v>
      </c>
      <c r="B193" s="53" t="s">
        <v>50</v>
      </c>
      <c r="C193" s="44" t="s">
        <v>20</v>
      </c>
      <c r="D193" s="53">
        <v>12</v>
      </c>
      <c r="E193" s="224" t="s">
        <v>194</v>
      </c>
      <c r="F193" s="225" t="s">
        <v>10</v>
      </c>
      <c r="G193" s="388">
        <v>13600</v>
      </c>
      <c r="H193" s="44" t="s">
        <v>66</v>
      </c>
      <c r="I193" s="415">
        <v>1250082</v>
      </c>
      <c r="J193" s="415">
        <v>2073138</v>
      </c>
      <c r="K193" s="415">
        <v>2073138</v>
      </c>
    </row>
    <row r="194" spans="1:11" ht="50.25" customHeight="1" x14ac:dyDescent="0.25">
      <c r="A194" s="76" t="s">
        <v>915</v>
      </c>
      <c r="B194" s="53" t="s">
        <v>50</v>
      </c>
      <c r="C194" s="44" t="s">
        <v>20</v>
      </c>
      <c r="D194" s="53">
        <v>12</v>
      </c>
      <c r="E194" s="224" t="s">
        <v>194</v>
      </c>
      <c r="F194" s="225" t="s">
        <v>10</v>
      </c>
      <c r="G194" s="226" t="s">
        <v>557</v>
      </c>
      <c r="H194" s="44"/>
      <c r="I194" s="413">
        <f>SUM(I195:I195)</f>
        <v>535750</v>
      </c>
      <c r="J194" s="413">
        <f t="shared" ref="J194:K194" si="74">SUM(J195:J195)</f>
        <v>0</v>
      </c>
      <c r="K194" s="413">
        <f t="shared" si="74"/>
        <v>0</v>
      </c>
    </row>
    <row r="195" spans="1:11" ht="18" customHeight="1" x14ac:dyDescent="0.25">
      <c r="A195" s="577" t="s">
        <v>21</v>
      </c>
      <c r="B195" s="53" t="s">
        <v>50</v>
      </c>
      <c r="C195" s="44" t="s">
        <v>20</v>
      </c>
      <c r="D195" s="53">
        <v>12</v>
      </c>
      <c r="E195" s="224" t="s">
        <v>194</v>
      </c>
      <c r="F195" s="225" t="s">
        <v>10</v>
      </c>
      <c r="G195" s="226" t="s">
        <v>557</v>
      </c>
      <c r="H195" s="44" t="s">
        <v>66</v>
      </c>
      <c r="I195" s="415">
        <v>535750</v>
      </c>
      <c r="J195" s="415"/>
      <c r="K195" s="415"/>
    </row>
    <row r="196" spans="1:11" s="473" customFormat="1" ht="33" hidden="1" customHeight="1" x14ac:dyDescent="0.25">
      <c r="A196" s="76" t="s">
        <v>667</v>
      </c>
      <c r="B196" s="53" t="s">
        <v>50</v>
      </c>
      <c r="C196" s="44" t="s">
        <v>20</v>
      </c>
      <c r="D196" s="53">
        <v>12</v>
      </c>
      <c r="E196" s="224" t="s">
        <v>194</v>
      </c>
      <c r="F196" s="225" t="s">
        <v>10</v>
      </c>
      <c r="G196" s="226" t="s">
        <v>666</v>
      </c>
      <c r="H196" s="44"/>
      <c r="I196" s="413">
        <f>SUM(I197)</f>
        <v>0</v>
      </c>
      <c r="J196" s="413">
        <f t="shared" ref="J196:K196" si="75">SUM(J197)</f>
        <v>0</v>
      </c>
      <c r="K196" s="413">
        <f t="shared" si="75"/>
        <v>0</v>
      </c>
    </row>
    <row r="197" spans="1:11" s="473" customFormat="1" ht="30.75" hidden="1" customHeight="1" x14ac:dyDescent="0.25">
      <c r="A197" s="577" t="s">
        <v>507</v>
      </c>
      <c r="B197" s="53" t="s">
        <v>50</v>
      </c>
      <c r="C197" s="44" t="s">
        <v>20</v>
      </c>
      <c r="D197" s="53">
        <v>12</v>
      </c>
      <c r="E197" s="224" t="s">
        <v>194</v>
      </c>
      <c r="F197" s="225" t="s">
        <v>10</v>
      </c>
      <c r="G197" s="226" t="s">
        <v>666</v>
      </c>
      <c r="H197" s="44" t="s">
        <v>16</v>
      </c>
      <c r="I197" s="415"/>
      <c r="J197" s="415"/>
      <c r="K197" s="415"/>
    </row>
    <row r="198" spans="1:11" ht="31.5" x14ac:dyDescent="0.25">
      <c r="A198" s="65" t="s">
        <v>125</v>
      </c>
      <c r="B198" s="33" t="s">
        <v>50</v>
      </c>
      <c r="C198" s="29" t="s">
        <v>20</v>
      </c>
      <c r="D198" s="29" t="s">
        <v>73</v>
      </c>
      <c r="E198" s="215" t="s">
        <v>192</v>
      </c>
      <c r="F198" s="216" t="s">
        <v>359</v>
      </c>
      <c r="G198" s="217" t="s">
        <v>360</v>
      </c>
      <c r="H198" s="28"/>
      <c r="I198" s="412">
        <f>SUM(I199)</f>
        <v>10000</v>
      </c>
      <c r="J198" s="412">
        <f t="shared" ref="J198:K201" si="76">SUM(J199)</f>
        <v>10000</v>
      </c>
      <c r="K198" s="412">
        <f t="shared" si="76"/>
        <v>10000</v>
      </c>
    </row>
    <row r="199" spans="1:11" ht="63.75" customHeight="1" x14ac:dyDescent="0.25">
      <c r="A199" s="84" t="s">
        <v>126</v>
      </c>
      <c r="B199" s="356" t="s">
        <v>50</v>
      </c>
      <c r="C199" s="5" t="s">
        <v>20</v>
      </c>
      <c r="D199" s="356">
        <v>12</v>
      </c>
      <c r="E199" s="236" t="s">
        <v>193</v>
      </c>
      <c r="F199" s="237" t="s">
        <v>359</v>
      </c>
      <c r="G199" s="238" t="s">
        <v>360</v>
      </c>
      <c r="H199" s="266"/>
      <c r="I199" s="413">
        <f>SUM(I200)</f>
        <v>10000</v>
      </c>
      <c r="J199" s="413">
        <f t="shared" si="76"/>
        <v>10000</v>
      </c>
      <c r="K199" s="413">
        <f t="shared" si="76"/>
        <v>10000</v>
      </c>
    </row>
    <row r="200" spans="1:11" ht="63" x14ac:dyDescent="0.25">
      <c r="A200" s="84" t="s">
        <v>407</v>
      </c>
      <c r="B200" s="356" t="s">
        <v>50</v>
      </c>
      <c r="C200" s="5" t="s">
        <v>20</v>
      </c>
      <c r="D200" s="356">
        <v>12</v>
      </c>
      <c r="E200" s="236" t="s">
        <v>193</v>
      </c>
      <c r="F200" s="237" t="s">
        <v>10</v>
      </c>
      <c r="G200" s="238" t="s">
        <v>360</v>
      </c>
      <c r="H200" s="266"/>
      <c r="I200" s="413">
        <f>SUM(I201)</f>
        <v>10000</v>
      </c>
      <c r="J200" s="413">
        <f t="shared" si="76"/>
        <v>10000</v>
      </c>
      <c r="K200" s="413">
        <f t="shared" si="76"/>
        <v>10000</v>
      </c>
    </row>
    <row r="201" spans="1:11" ht="31.5" x14ac:dyDescent="0.25">
      <c r="A201" s="3" t="s">
        <v>409</v>
      </c>
      <c r="B201" s="356" t="s">
        <v>50</v>
      </c>
      <c r="C201" s="5" t="s">
        <v>20</v>
      </c>
      <c r="D201" s="356">
        <v>12</v>
      </c>
      <c r="E201" s="236" t="s">
        <v>193</v>
      </c>
      <c r="F201" s="237" t="s">
        <v>10</v>
      </c>
      <c r="G201" s="238" t="s">
        <v>408</v>
      </c>
      <c r="H201" s="266"/>
      <c r="I201" s="413">
        <f>SUM(I202)</f>
        <v>10000</v>
      </c>
      <c r="J201" s="413">
        <f t="shared" si="76"/>
        <v>10000</v>
      </c>
      <c r="K201" s="413">
        <f t="shared" si="76"/>
        <v>10000</v>
      </c>
    </row>
    <row r="202" spans="1:11" ht="16.5" customHeight="1" x14ac:dyDescent="0.25">
      <c r="A202" s="84" t="s">
        <v>18</v>
      </c>
      <c r="B202" s="356" t="s">
        <v>50</v>
      </c>
      <c r="C202" s="5" t="s">
        <v>20</v>
      </c>
      <c r="D202" s="356">
        <v>12</v>
      </c>
      <c r="E202" s="236" t="s">
        <v>193</v>
      </c>
      <c r="F202" s="237" t="s">
        <v>10</v>
      </c>
      <c r="G202" s="238" t="s">
        <v>408</v>
      </c>
      <c r="H202" s="266" t="s">
        <v>17</v>
      </c>
      <c r="I202" s="415">
        <v>10000</v>
      </c>
      <c r="J202" s="415">
        <v>10000</v>
      </c>
      <c r="K202" s="415">
        <v>10000</v>
      </c>
    </row>
    <row r="203" spans="1:11" ht="15.75" x14ac:dyDescent="0.25">
      <c r="A203" s="17" t="s">
        <v>129</v>
      </c>
      <c r="B203" s="20" t="s">
        <v>50</v>
      </c>
      <c r="C203" s="18" t="s">
        <v>91</v>
      </c>
      <c r="D203" s="20"/>
      <c r="E203" s="283"/>
      <c r="F203" s="284"/>
      <c r="G203" s="285"/>
      <c r="H203" s="272"/>
      <c r="I203" s="410">
        <f>SUM(I204+I210)</f>
        <v>19013268</v>
      </c>
      <c r="J203" s="410">
        <f t="shared" ref="J203:K203" si="77">SUM(J204+J210)</f>
        <v>0</v>
      </c>
      <c r="K203" s="410">
        <f t="shared" si="77"/>
        <v>0</v>
      </c>
    </row>
    <row r="204" spans="1:11" s="9" customFormat="1" ht="15.75" x14ac:dyDescent="0.25">
      <c r="A204" s="21" t="s">
        <v>217</v>
      </c>
      <c r="B204" s="281" t="s">
        <v>50</v>
      </c>
      <c r="C204" s="25" t="s">
        <v>91</v>
      </c>
      <c r="D204" s="273" t="s">
        <v>10</v>
      </c>
      <c r="E204" s="263"/>
      <c r="F204" s="264"/>
      <c r="G204" s="265"/>
      <c r="H204" s="24"/>
      <c r="I204" s="411">
        <f>SUM(I205)</f>
        <v>20357</v>
      </c>
      <c r="J204" s="411">
        <f t="shared" ref="J204:K208" si="78">SUM(J205)</f>
        <v>0</v>
      </c>
      <c r="K204" s="411">
        <f t="shared" si="78"/>
        <v>0</v>
      </c>
    </row>
    <row r="205" spans="1:11" ht="47.25" x14ac:dyDescent="0.25">
      <c r="A205" s="27" t="s">
        <v>166</v>
      </c>
      <c r="B205" s="33" t="s">
        <v>50</v>
      </c>
      <c r="C205" s="29" t="s">
        <v>91</v>
      </c>
      <c r="D205" s="120" t="s">
        <v>10</v>
      </c>
      <c r="E205" s="221" t="s">
        <v>410</v>
      </c>
      <c r="F205" s="222" t="s">
        <v>359</v>
      </c>
      <c r="G205" s="223" t="s">
        <v>360</v>
      </c>
      <c r="H205" s="31"/>
      <c r="I205" s="412">
        <f>SUM(I206)</f>
        <v>20357</v>
      </c>
      <c r="J205" s="412">
        <f t="shared" si="78"/>
        <v>0</v>
      </c>
      <c r="K205" s="412">
        <f t="shared" si="78"/>
        <v>0</v>
      </c>
    </row>
    <row r="206" spans="1:11" ht="78.75" x14ac:dyDescent="0.25">
      <c r="A206" s="3" t="s">
        <v>219</v>
      </c>
      <c r="B206" s="356" t="s">
        <v>50</v>
      </c>
      <c r="C206" s="5" t="s">
        <v>91</v>
      </c>
      <c r="D206" s="119" t="s">
        <v>10</v>
      </c>
      <c r="E206" s="236" t="s">
        <v>218</v>
      </c>
      <c r="F206" s="237" t="s">
        <v>359</v>
      </c>
      <c r="G206" s="238" t="s">
        <v>360</v>
      </c>
      <c r="H206" s="59"/>
      <c r="I206" s="413">
        <f>SUM(I207)</f>
        <v>20357</v>
      </c>
      <c r="J206" s="413">
        <f t="shared" si="78"/>
        <v>0</v>
      </c>
      <c r="K206" s="413">
        <f t="shared" si="78"/>
        <v>0</v>
      </c>
    </row>
    <row r="207" spans="1:11" ht="47.25" x14ac:dyDescent="0.25">
      <c r="A207" s="61" t="s">
        <v>511</v>
      </c>
      <c r="B207" s="119" t="s">
        <v>50</v>
      </c>
      <c r="C207" s="5" t="s">
        <v>91</v>
      </c>
      <c r="D207" s="119" t="s">
        <v>10</v>
      </c>
      <c r="E207" s="236" t="s">
        <v>218</v>
      </c>
      <c r="F207" s="237" t="s">
        <v>10</v>
      </c>
      <c r="G207" s="238" t="s">
        <v>360</v>
      </c>
      <c r="H207" s="59"/>
      <c r="I207" s="413">
        <f>SUM(I208)</f>
        <v>20357</v>
      </c>
      <c r="J207" s="413">
        <f t="shared" si="78"/>
        <v>0</v>
      </c>
      <c r="K207" s="413">
        <f t="shared" si="78"/>
        <v>0</v>
      </c>
    </row>
    <row r="208" spans="1:11" ht="33" customHeight="1" x14ac:dyDescent="0.25">
      <c r="A208" s="105" t="s">
        <v>412</v>
      </c>
      <c r="B208" s="298" t="s">
        <v>50</v>
      </c>
      <c r="C208" s="5" t="s">
        <v>91</v>
      </c>
      <c r="D208" s="119" t="s">
        <v>10</v>
      </c>
      <c r="E208" s="236" t="s">
        <v>218</v>
      </c>
      <c r="F208" s="237" t="s">
        <v>10</v>
      </c>
      <c r="G208" s="238" t="s">
        <v>413</v>
      </c>
      <c r="H208" s="59"/>
      <c r="I208" s="413">
        <f>SUM(I209)</f>
        <v>20357</v>
      </c>
      <c r="J208" s="413">
        <f t="shared" si="78"/>
        <v>0</v>
      </c>
      <c r="K208" s="413">
        <f t="shared" si="78"/>
        <v>0</v>
      </c>
    </row>
    <row r="209" spans="1:11" ht="17.25" customHeight="1" x14ac:dyDescent="0.25">
      <c r="A209" s="76" t="s">
        <v>21</v>
      </c>
      <c r="B209" s="296" t="s">
        <v>50</v>
      </c>
      <c r="C209" s="5" t="s">
        <v>91</v>
      </c>
      <c r="D209" s="119" t="s">
        <v>10</v>
      </c>
      <c r="E209" s="236" t="s">
        <v>218</v>
      </c>
      <c r="F209" s="237" t="s">
        <v>10</v>
      </c>
      <c r="G209" s="238" t="s">
        <v>413</v>
      </c>
      <c r="H209" s="59" t="s">
        <v>66</v>
      </c>
      <c r="I209" s="415">
        <v>20357</v>
      </c>
      <c r="J209" s="415"/>
      <c r="K209" s="415"/>
    </row>
    <row r="210" spans="1:11" ht="15.75" x14ac:dyDescent="0.25">
      <c r="A210" s="21" t="s">
        <v>130</v>
      </c>
      <c r="B210" s="281" t="s">
        <v>50</v>
      </c>
      <c r="C210" s="25" t="s">
        <v>91</v>
      </c>
      <c r="D210" s="22" t="s">
        <v>12</v>
      </c>
      <c r="E210" s="263"/>
      <c r="F210" s="264"/>
      <c r="G210" s="265"/>
      <c r="H210" s="24"/>
      <c r="I210" s="411">
        <f>SUM(I211)</f>
        <v>18992911</v>
      </c>
      <c r="J210" s="411">
        <f t="shared" ref="J210:K210" si="79">SUM(J211)</f>
        <v>0</v>
      </c>
      <c r="K210" s="411">
        <f t="shared" si="79"/>
        <v>0</v>
      </c>
    </row>
    <row r="211" spans="1:11" s="43" customFormat="1" ht="47.25" x14ac:dyDescent="0.25">
      <c r="A211" s="27" t="s">
        <v>166</v>
      </c>
      <c r="B211" s="33" t="s">
        <v>50</v>
      </c>
      <c r="C211" s="29" t="s">
        <v>91</v>
      </c>
      <c r="D211" s="120" t="s">
        <v>12</v>
      </c>
      <c r="E211" s="221" t="s">
        <v>410</v>
      </c>
      <c r="F211" s="222" t="s">
        <v>359</v>
      </c>
      <c r="G211" s="223" t="s">
        <v>360</v>
      </c>
      <c r="H211" s="31"/>
      <c r="I211" s="412">
        <f>SUM(I212+I216)</f>
        <v>18992911</v>
      </c>
      <c r="J211" s="412">
        <f t="shared" ref="J211:K211" si="80">SUM(J212+J216)</f>
        <v>0</v>
      </c>
      <c r="K211" s="412">
        <f t="shared" si="80"/>
        <v>0</v>
      </c>
    </row>
    <row r="212" spans="1:11" s="43" customFormat="1" ht="78.75" x14ac:dyDescent="0.25">
      <c r="A212" s="54" t="s">
        <v>219</v>
      </c>
      <c r="B212" s="296" t="s">
        <v>50</v>
      </c>
      <c r="C212" s="5" t="s">
        <v>91</v>
      </c>
      <c r="D212" s="119" t="s">
        <v>12</v>
      </c>
      <c r="E212" s="236" t="s">
        <v>218</v>
      </c>
      <c r="F212" s="237" t="s">
        <v>359</v>
      </c>
      <c r="G212" s="238" t="s">
        <v>360</v>
      </c>
      <c r="H212" s="266"/>
      <c r="I212" s="413">
        <f>SUM(I213)</f>
        <v>280000</v>
      </c>
      <c r="J212" s="413">
        <f t="shared" ref="J212:K214" si="81">SUM(J213)</f>
        <v>0</v>
      </c>
      <c r="K212" s="413">
        <f t="shared" si="81"/>
        <v>0</v>
      </c>
    </row>
    <row r="213" spans="1:11" s="43" customFormat="1" ht="47.25" x14ac:dyDescent="0.25">
      <c r="A213" s="105" t="s">
        <v>411</v>
      </c>
      <c r="B213" s="298" t="s">
        <v>50</v>
      </c>
      <c r="C213" s="5" t="s">
        <v>91</v>
      </c>
      <c r="D213" s="119" t="s">
        <v>12</v>
      </c>
      <c r="E213" s="236" t="s">
        <v>218</v>
      </c>
      <c r="F213" s="237" t="s">
        <v>10</v>
      </c>
      <c r="G213" s="238" t="s">
        <v>360</v>
      </c>
      <c r="H213" s="266"/>
      <c r="I213" s="413">
        <f>SUM(I214)</f>
        <v>280000</v>
      </c>
      <c r="J213" s="413">
        <f t="shared" si="81"/>
        <v>0</v>
      </c>
      <c r="K213" s="413">
        <f t="shared" si="81"/>
        <v>0</v>
      </c>
    </row>
    <row r="214" spans="1:11" s="43" customFormat="1" ht="33.75" customHeight="1" x14ac:dyDescent="0.25">
      <c r="A214" s="105" t="s">
        <v>471</v>
      </c>
      <c r="B214" s="298" t="s">
        <v>50</v>
      </c>
      <c r="C214" s="5" t="s">
        <v>91</v>
      </c>
      <c r="D214" s="119" t="s">
        <v>12</v>
      </c>
      <c r="E214" s="236" t="s">
        <v>218</v>
      </c>
      <c r="F214" s="237" t="s">
        <v>10</v>
      </c>
      <c r="G214" s="238" t="s">
        <v>472</v>
      </c>
      <c r="H214" s="266"/>
      <c r="I214" s="413">
        <f>SUM(I215)</f>
        <v>280000</v>
      </c>
      <c r="J214" s="413">
        <f t="shared" si="81"/>
        <v>0</v>
      </c>
      <c r="K214" s="413">
        <f t="shared" si="81"/>
        <v>0</v>
      </c>
    </row>
    <row r="215" spans="1:11" s="43" customFormat="1" ht="18" customHeight="1" x14ac:dyDescent="0.25">
      <c r="A215" s="76" t="s">
        <v>21</v>
      </c>
      <c r="B215" s="296" t="s">
        <v>50</v>
      </c>
      <c r="C215" s="5" t="s">
        <v>91</v>
      </c>
      <c r="D215" s="119" t="s">
        <v>12</v>
      </c>
      <c r="E215" s="236" t="s">
        <v>218</v>
      </c>
      <c r="F215" s="237" t="s">
        <v>10</v>
      </c>
      <c r="G215" s="238" t="s">
        <v>472</v>
      </c>
      <c r="H215" s="266" t="s">
        <v>66</v>
      </c>
      <c r="I215" s="415">
        <v>280000</v>
      </c>
      <c r="J215" s="415"/>
      <c r="K215" s="415"/>
    </row>
    <row r="216" spans="1:11" s="43" customFormat="1" ht="81" customHeight="1" x14ac:dyDescent="0.25">
      <c r="A216" s="335" t="s">
        <v>167</v>
      </c>
      <c r="B216" s="296" t="s">
        <v>50</v>
      </c>
      <c r="C216" s="5" t="s">
        <v>91</v>
      </c>
      <c r="D216" s="356" t="s">
        <v>12</v>
      </c>
      <c r="E216" s="236" t="s">
        <v>194</v>
      </c>
      <c r="F216" s="237" t="s">
        <v>359</v>
      </c>
      <c r="G216" s="238" t="s">
        <v>360</v>
      </c>
      <c r="H216" s="59"/>
      <c r="I216" s="413">
        <f>SUM(I217)</f>
        <v>18712911</v>
      </c>
      <c r="J216" s="413">
        <f t="shared" ref="J216:K216" si="82">SUM(J217)</f>
        <v>0</v>
      </c>
      <c r="K216" s="413">
        <f t="shared" si="82"/>
        <v>0</v>
      </c>
    </row>
    <row r="217" spans="1:11" s="43" customFormat="1" ht="34.5" customHeight="1" x14ac:dyDescent="0.25">
      <c r="A217" s="3" t="s">
        <v>416</v>
      </c>
      <c r="B217" s="296" t="s">
        <v>50</v>
      </c>
      <c r="C217" s="5" t="s">
        <v>91</v>
      </c>
      <c r="D217" s="356" t="s">
        <v>12</v>
      </c>
      <c r="E217" s="236" t="s">
        <v>194</v>
      </c>
      <c r="F217" s="237" t="s">
        <v>10</v>
      </c>
      <c r="G217" s="238" t="s">
        <v>360</v>
      </c>
      <c r="H217" s="59"/>
      <c r="I217" s="413">
        <f>SUM(I218+I220+I222)</f>
        <v>18712911</v>
      </c>
      <c r="J217" s="413">
        <f t="shared" ref="J217:K217" si="83">SUM(J218+J220+J222)</f>
        <v>0</v>
      </c>
      <c r="K217" s="413">
        <f t="shared" si="83"/>
        <v>0</v>
      </c>
    </row>
    <row r="218" spans="1:11" s="43" customFormat="1" ht="34.5" customHeight="1" x14ac:dyDescent="0.25">
      <c r="A218" s="61" t="s">
        <v>743</v>
      </c>
      <c r="B218" s="296" t="s">
        <v>50</v>
      </c>
      <c r="C218" s="5" t="s">
        <v>91</v>
      </c>
      <c r="D218" s="604" t="s">
        <v>12</v>
      </c>
      <c r="E218" s="236" t="s">
        <v>194</v>
      </c>
      <c r="F218" s="237" t="s">
        <v>10</v>
      </c>
      <c r="G218" s="347">
        <v>11500</v>
      </c>
      <c r="H218" s="59"/>
      <c r="I218" s="413">
        <f>SUM(I219)</f>
        <v>17777265</v>
      </c>
      <c r="J218" s="413">
        <f t="shared" ref="J218:K218" si="84">SUM(J219)</f>
        <v>0</v>
      </c>
      <c r="K218" s="413">
        <f t="shared" si="84"/>
        <v>0</v>
      </c>
    </row>
    <row r="219" spans="1:11" s="43" customFormat="1" ht="34.5" customHeight="1" x14ac:dyDescent="0.25">
      <c r="A219" s="76" t="s">
        <v>159</v>
      </c>
      <c r="B219" s="296" t="s">
        <v>50</v>
      </c>
      <c r="C219" s="5" t="s">
        <v>91</v>
      </c>
      <c r="D219" s="604" t="s">
        <v>12</v>
      </c>
      <c r="E219" s="236" t="s">
        <v>194</v>
      </c>
      <c r="F219" s="237" t="s">
        <v>10</v>
      </c>
      <c r="G219" s="347">
        <v>11500</v>
      </c>
      <c r="H219" s="59" t="s">
        <v>158</v>
      </c>
      <c r="I219" s="415">
        <v>17777265</v>
      </c>
      <c r="J219" s="415"/>
      <c r="K219" s="415"/>
    </row>
    <row r="220" spans="1:11" s="43" customFormat="1" ht="33.75" customHeight="1" x14ac:dyDescent="0.25">
      <c r="A220" s="61" t="s">
        <v>739</v>
      </c>
      <c r="B220" s="356" t="s">
        <v>50</v>
      </c>
      <c r="C220" s="5" t="s">
        <v>91</v>
      </c>
      <c r="D220" s="356" t="s">
        <v>12</v>
      </c>
      <c r="E220" s="236" t="s">
        <v>194</v>
      </c>
      <c r="F220" s="237" t="s">
        <v>10</v>
      </c>
      <c r="G220" s="347" t="s">
        <v>738</v>
      </c>
      <c r="H220" s="59"/>
      <c r="I220" s="413">
        <f>SUM(I221)</f>
        <v>935646</v>
      </c>
      <c r="J220" s="413">
        <f t="shared" ref="J220:K220" si="85">SUM(J221)</f>
        <v>0</v>
      </c>
      <c r="K220" s="413">
        <f t="shared" si="85"/>
        <v>0</v>
      </c>
    </row>
    <row r="221" spans="1:11" s="43" customFormat="1" ht="32.25" customHeight="1" x14ac:dyDescent="0.25">
      <c r="A221" s="76" t="s">
        <v>159</v>
      </c>
      <c r="B221" s="356" t="s">
        <v>50</v>
      </c>
      <c r="C221" s="5" t="s">
        <v>91</v>
      </c>
      <c r="D221" s="356" t="s">
        <v>12</v>
      </c>
      <c r="E221" s="236" t="s">
        <v>194</v>
      </c>
      <c r="F221" s="237" t="s">
        <v>10</v>
      </c>
      <c r="G221" s="347" t="s">
        <v>738</v>
      </c>
      <c r="H221" s="59" t="s">
        <v>158</v>
      </c>
      <c r="I221" s="415">
        <v>935646</v>
      </c>
      <c r="J221" s="415"/>
      <c r="K221" s="415"/>
    </row>
    <row r="222" spans="1:11" s="43" customFormat="1" ht="32.25" hidden="1" customHeight="1" x14ac:dyDescent="0.25">
      <c r="A222" s="608" t="s">
        <v>745</v>
      </c>
      <c r="B222" s="606" t="s">
        <v>50</v>
      </c>
      <c r="C222" s="5" t="s">
        <v>91</v>
      </c>
      <c r="D222" s="606" t="s">
        <v>12</v>
      </c>
      <c r="E222" s="236" t="s">
        <v>194</v>
      </c>
      <c r="F222" s="237" t="s">
        <v>10</v>
      </c>
      <c r="G222" s="220" t="s">
        <v>744</v>
      </c>
      <c r="H222" s="59"/>
      <c r="I222" s="413">
        <f>SUM(I223:I224)</f>
        <v>0</v>
      </c>
      <c r="J222" s="413">
        <f t="shared" ref="J222:K222" si="86">SUM(J223:J224)</f>
        <v>0</v>
      </c>
      <c r="K222" s="413">
        <f t="shared" si="86"/>
        <v>0</v>
      </c>
    </row>
    <row r="223" spans="1:11" s="43" customFormat="1" ht="32.25" hidden="1" customHeight="1" x14ac:dyDescent="0.25">
      <c r="A223" s="84" t="s">
        <v>507</v>
      </c>
      <c r="B223" s="606" t="s">
        <v>50</v>
      </c>
      <c r="C223" s="5" t="s">
        <v>91</v>
      </c>
      <c r="D223" s="606" t="s">
        <v>12</v>
      </c>
      <c r="E223" s="236" t="s">
        <v>194</v>
      </c>
      <c r="F223" s="237" t="s">
        <v>10</v>
      </c>
      <c r="G223" s="220" t="s">
        <v>744</v>
      </c>
      <c r="H223" s="59" t="s">
        <v>16</v>
      </c>
      <c r="I223" s="415"/>
      <c r="J223" s="415"/>
      <c r="K223" s="415"/>
    </row>
    <row r="224" spans="1:11" s="43" customFormat="1" ht="32.25" hidden="1" customHeight="1" x14ac:dyDescent="0.25">
      <c r="A224" s="76" t="s">
        <v>159</v>
      </c>
      <c r="B224" s="613" t="s">
        <v>50</v>
      </c>
      <c r="C224" s="5" t="s">
        <v>91</v>
      </c>
      <c r="D224" s="613" t="s">
        <v>12</v>
      </c>
      <c r="E224" s="236" t="s">
        <v>194</v>
      </c>
      <c r="F224" s="237" t="s">
        <v>10</v>
      </c>
      <c r="G224" s="220" t="s">
        <v>744</v>
      </c>
      <c r="H224" s="59" t="s">
        <v>158</v>
      </c>
      <c r="I224" s="415"/>
      <c r="J224" s="415"/>
      <c r="K224" s="415"/>
    </row>
    <row r="225" spans="1:11" s="43" customFormat="1" ht="18" customHeight="1" x14ac:dyDescent="0.25">
      <c r="A225" s="113" t="s">
        <v>853</v>
      </c>
      <c r="B225" s="19" t="s">
        <v>50</v>
      </c>
      <c r="C225" s="385" t="s">
        <v>68</v>
      </c>
      <c r="D225" s="19"/>
      <c r="E225" s="245"/>
      <c r="F225" s="246"/>
      <c r="G225" s="247"/>
      <c r="H225" s="15"/>
      <c r="I225" s="410">
        <f t="shared" ref="I225:I230" si="87">SUM(I226)</f>
        <v>35264</v>
      </c>
      <c r="J225" s="410">
        <f t="shared" ref="J225:K230" si="88">SUM(J226)</f>
        <v>27060</v>
      </c>
      <c r="K225" s="410">
        <f t="shared" si="88"/>
        <v>27060</v>
      </c>
    </row>
    <row r="226" spans="1:11" s="43" customFormat="1" ht="15.75" customHeight="1" x14ac:dyDescent="0.25">
      <c r="A226" s="109" t="s">
        <v>854</v>
      </c>
      <c r="B226" s="26" t="s">
        <v>50</v>
      </c>
      <c r="C226" s="56" t="s">
        <v>68</v>
      </c>
      <c r="D226" s="22" t="s">
        <v>91</v>
      </c>
      <c r="E226" s="263"/>
      <c r="F226" s="264"/>
      <c r="G226" s="265"/>
      <c r="H226" s="22"/>
      <c r="I226" s="411">
        <f t="shared" si="87"/>
        <v>35264</v>
      </c>
      <c r="J226" s="411">
        <f t="shared" si="88"/>
        <v>27060</v>
      </c>
      <c r="K226" s="411">
        <f t="shared" si="88"/>
        <v>27060</v>
      </c>
    </row>
    <row r="227" spans="1:11" s="43" customFormat="1" ht="33" customHeight="1" x14ac:dyDescent="0.25">
      <c r="A227" s="75" t="s">
        <v>855</v>
      </c>
      <c r="B227" s="30" t="s">
        <v>50</v>
      </c>
      <c r="C227" s="28" t="s">
        <v>68</v>
      </c>
      <c r="D227" s="30" t="s">
        <v>91</v>
      </c>
      <c r="E227" s="221" t="s">
        <v>858</v>
      </c>
      <c r="F227" s="222" t="s">
        <v>359</v>
      </c>
      <c r="G227" s="223" t="s">
        <v>360</v>
      </c>
      <c r="H227" s="28"/>
      <c r="I227" s="412">
        <f t="shared" si="87"/>
        <v>35264</v>
      </c>
      <c r="J227" s="412">
        <f t="shared" si="88"/>
        <v>27060</v>
      </c>
      <c r="K227" s="412">
        <f t="shared" si="88"/>
        <v>27060</v>
      </c>
    </row>
    <row r="228" spans="1:11" s="43" customFormat="1" ht="48" customHeight="1" x14ac:dyDescent="0.25">
      <c r="A228" s="84" t="s">
        <v>856</v>
      </c>
      <c r="B228" s="659" t="s">
        <v>50</v>
      </c>
      <c r="C228" s="2" t="s">
        <v>68</v>
      </c>
      <c r="D228" s="659" t="s">
        <v>91</v>
      </c>
      <c r="E228" s="236" t="s">
        <v>859</v>
      </c>
      <c r="F228" s="237" t="s">
        <v>359</v>
      </c>
      <c r="G228" s="238" t="s">
        <v>360</v>
      </c>
      <c r="H228" s="2"/>
      <c r="I228" s="413">
        <f t="shared" si="87"/>
        <v>35264</v>
      </c>
      <c r="J228" s="413">
        <f t="shared" si="88"/>
        <v>27060</v>
      </c>
      <c r="K228" s="413">
        <f t="shared" si="88"/>
        <v>27060</v>
      </c>
    </row>
    <row r="229" spans="1:11" s="43" customFormat="1" ht="32.25" customHeight="1" x14ac:dyDescent="0.25">
      <c r="A229" s="84" t="s">
        <v>857</v>
      </c>
      <c r="B229" s="659" t="s">
        <v>50</v>
      </c>
      <c r="C229" s="2" t="s">
        <v>68</v>
      </c>
      <c r="D229" s="659" t="s">
        <v>91</v>
      </c>
      <c r="E229" s="236" t="s">
        <v>859</v>
      </c>
      <c r="F229" s="237" t="s">
        <v>10</v>
      </c>
      <c r="G229" s="347" t="s">
        <v>360</v>
      </c>
      <c r="H229" s="2"/>
      <c r="I229" s="413">
        <f t="shared" si="87"/>
        <v>35264</v>
      </c>
      <c r="J229" s="413">
        <f t="shared" si="88"/>
        <v>27060</v>
      </c>
      <c r="K229" s="413">
        <f t="shared" si="88"/>
        <v>27060</v>
      </c>
    </row>
    <row r="230" spans="1:11" s="43" customFormat="1" ht="17.25" customHeight="1" x14ac:dyDescent="0.25">
      <c r="A230" s="644" t="s">
        <v>861</v>
      </c>
      <c r="B230" s="659" t="s">
        <v>50</v>
      </c>
      <c r="C230" s="2" t="s">
        <v>68</v>
      </c>
      <c r="D230" s="659" t="s">
        <v>91</v>
      </c>
      <c r="E230" s="236" t="s">
        <v>859</v>
      </c>
      <c r="F230" s="237" t="s">
        <v>10</v>
      </c>
      <c r="G230" s="347" t="s">
        <v>860</v>
      </c>
      <c r="H230" s="2"/>
      <c r="I230" s="413">
        <f t="shared" si="87"/>
        <v>35264</v>
      </c>
      <c r="J230" s="413">
        <f t="shared" si="88"/>
        <v>27060</v>
      </c>
      <c r="K230" s="413">
        <f t="shared" si="88"/>
        <v>27060</v>
      </c>
    </row>
    <row r="231" spans="1:11" s="43" customFormat="1" ht="32.25" customHeight="1" x14ac:dyDescent="0.25">
      <c r="A231" s="84" t="s">
        <v>507</v>
      </c>
      <c r="B231" s="659" t="s">
        <v>50</v>
      </c>
      <c r="C231" s="2" t="s">
        <v>68</v>
      </c>
      <c r="D231" s="659" t="s">
        <v>91</v>
      </c>
      <c r="E231" s="236" t="s">
        <v>859</v>
      </c>
      <c r="F231" s="237" t="s">
        <v>10</v>
      </c>
      <c r="G231" s="347" t="s">
        <v>860</v>
      </c>
      <c r="H231" s="2" t="s">
        <v>16</v>
      </c>
      <c r="I231" s="415">
        <v>35264</v>
      </c>
      <c r="J231" s="415">
        <v>27060</v>
      </c>
      <c r="K231" s="415">
        <v>27060</v>
      </c>
    </row>
    <row r="232" spans="1:11" s="43" customFormat="1" ht="16.5" customHeight="1" x14ac:dyDescent="0.25">
      <c r="A232" s="113" t="s">
        <v>554</v>
      </c>
      <c r="B232" s="19" t="s">
        <v>50</v>
      </c>
      <c r="C232" s="385" t="s">
        <v>32</v>
      </c>
      <c r="D232" s="19"/>
      <c r="E232" s="245"/>
      <c r="F232" s="246"/>
      <c r="G232" s="247"/>
      <c r="H232" s="15"/>
      <c r="I232" s="410">
        <f>SUM(I233)</f>
        <v>145583</v>
      </c>
      <c r="J232" s="410">
        <f t="shared" ref="J232:K236" si="89">SUM(J233)</f>
        <v>145583</v>
      </c>
      <c r="K232" s="410">
        <f t="shared" si="89"/>
        <v>145583</v>
      </c>
    </row>
    <row r="233" spans="1:11" s="43" customFormat="1" ht="16.5" customHeight="1" x14ac:dyDescent="0.25">
      <c r="A233" s="109" t="s">
        <v>555</v>
      </c>
      <c r="B233" s="26" t="s">
        <v>50</v>
      </c>
      <c r="C233" s="56" t="s">
        <v>32</v>
      </c>
      <c r="D233" s="22" t="s">
        <v>29</v>
      </c>
      <c r="E233" s="263"/>
      <c r="F233" s="264"/>
      <c r="G233" s="265"/>
      <c r="H233" s="22"/>
      <c r="I233" s="411">
        <f>SUM(I234)</f>
        <v>145583</v>
      </c>
      <c r="J233" s="411">
        <f t="shared" si="89"/>
        <v>145583</v>
      </c>
      <c r="K233" s="411">
        <f t="shared" si="89"/>
        <v>145583</v>
      </c>
    </row>
    <row r="234" spans="1:11" ht="16.5" customHeight="1" x14ac:dyDescent="0.25">
      <c r="A234" s="75" t="s">
        <v>164</v>
      </c>
      <c r="B234" s="30" t="s">
        <v>50</v>
      </c>
      <c r="C234" s="28" t="s">
        <v>32</v>
      </c>
      <c r="D234" s="30" t="s">
        <v>29</v>
      </c>
      <c r="E234" s="221" t="s">
        <v>183</v>
      </c>
      <c r="F234" s="222" t="s">
        <v>359</v>
      </c>
      <c r="G234" s="223" t="s">
        <v>360</v>
      </c>
      <c r="H234" s="28"/>
      <c r="I234" s="412">
        <f>SUM(I235)</f>
        <v>145583</v>
      </c>
      <c r="J234" s="412">
        <f t="shared" si="89"/>
        <v>145583</v>
      </c>
      <c r="K234" s="412">
        <f t="shared" si="89"/>
        <v>145583</v>
      </c>
    </row>
    <row r="235" spans="1:11" ht="16.5" customHeight="1" x14ac:dyDescent="0.25">
      <c r="A235" s="84" t="s">
        <v>163</v>
      </c>
      <c r="B235" s="338" t="s">
        <v>50</v>
      </c>
      <c r="C235" s="2" t="s">
        <v>32</v>
      </c>
      <c r="D235" s="338" t="s">
        <v>29</v>
      </c>
      <c r="E235" s="236" t="s">
        <v>184</v>
      </c>
      <c r="F235" s="237" t="s">
        <v>359</v>
      </c>
      <c r="G235" s="238" t="s">
        <v>360</v>
      </c>
      <c r="H235" s="2"/>
      <c r="I235" s="413">
        <f>SUM(I236)</f>
        <v>145583</v>
      </c>
      <c r="J235" s="413">
        <f t="shared" si="89"/>
        <v>145583</v>
      </c>
      <c r="K235" s="413">
        <f t="shared" si="89"/>
        <v>145583</v>
      </c>
    </row>
    <row r="236" spans="1:11" ht="31.5" customHeight="1" x14ac:dyDescent="0.25">
      <c r="A236" s="84" t="s">
        <v>618</v>
      </c>
      <c r="B236" s="338" t="s">
        <v>50</v>
      </c>
      <c r="C236" s="2" t="s">
        <v>32</v>
      </c>
      <c r="D236" s="338" t="s">
        <v>29</v>
      </c>
      <c r="E236" s="236" t="s">
        <v>184</v>
      </c>
      <c r="F236" s="237" t="s">
        <v>359</v>
      </c>
      <c r="G236" s="347">
        <v>12700</v>
      </c>
      <c r="H236" s="2"/>
      <c r="I236" s="413">
        <f>SUM(I237)</f>
        <v>145583</v>
      </c>
      <c r="J236" s="413">
        <f t="shared" si="89"/>
        <v>145583</v>
      </c>
      <c r="K236" s="413">
        <f t="shared" si="89"/>
        <v>145583</v>
      </c>
    </row>
    <row r="237" spans="1:11" ht="31.5" customHeight="1" x14ac:dyDescent="0.25">
      <c r="A237" s="84" t="s">
        <v>507</v>
      </c>
      <c r="B237" s="338" t="s">
        <v>50</v>
      </c>
      <c r="C237" s="2" t="s">
        <v>32</v>
      </c>
      <c r="D237" s="338" t="s">
        <v>29</v>
      </c>
      <c r="E237" s="236" t="s">
        <v>184</v>
      </c>
      <c r="F237" s="237" t="s">
        <v>359</v>
      </c>
      <c r="G237" s="347">
        <v>12700</v>
      </c>
      <c r="H237" s="2" t="s">
        <v>16</v>
      </c>
      <c r="I237" s="415">
        <v>145583</v>
      </c>
      <c r="J237" s="415">
        <v>145583</v>
      </c>
      <c r="K237" s="415">
        <v>145583</v>
      </c>
    </row>
    <row r="238" spans="1:11" s="43" customFormat="1" ht="16.5" customHeight="1" x14ac:dyDescent="0.25">
      <c r="A238" s="113" t="s">
        <v>37</v>
      </c>
      <c r="B238" s="19" t="s">
        <v>50</v>
      </c>
      <c r="C238" s="19">
        <v>10</v>
      </c>
      <c r="D238" s="19"/>
      <c r="E238" s="245"/>
      <c r="F238" s="246"/>
      <c r="G238" s="247"/>
      <c r="H238" s="15"/>
      <c r="I238" s="410">
        <f>SUM(I239)</f>
        <v>10020159</v>
      </c>
      <c r="J238" s="410">
        <f t="shared" ref="J238:K238" si="90">SUM(J239)</f>
        <v>12410805</v>
      </c>
      <c r="K238" s="410">
        <f t="shared" si="90"/>
        <v>15227370</v>
      </c>
    </row>
    <row r="239" spans="1:11" ht="15.75" x14ac:dyDescent="0.25">
      <c r="A239" s="109" t="s">
        <v>42</v>
      </c>
      <c r="B239" s="26" t="s">
        <v>50</v>
      </c>
      <c r="C239" s="26">
        <v>10</v>
      </c>
      <c r="D239" s="22" t="s">
        <v>20</v>
      </c>
      <c r="E239" s="263"/>
      <c r="F239" s="264"/>
      <c r="G239" s="265"/>
      <c r="H239" s="22"/>
      <c r="I239" s="411">
        <f>SUM(I240+I248)</f>
        <v>10020159</v>
      </c>
      <c r="J239" s="411">
        <f t="shared" ref="J239:K239" si="91">SUM(J240+J248)</f>
        <v>12410805</v>
      </c>
      <c r="K239" s="411">
        <f t="shared" si="91"/>
        <v>15227370</v>
      </c>
    </row>
    <row r="240" spans="1:11" ht="47.25" x14ac:dyDescent="0.25">
      <c r="A240" s="102" t="s">
        <v>103</v>
      </c>
      <c r="B240" s="30" t="s">
        <v>50</v>
      </c>
      <c r="C240" s="30">
        <v>10</v>
      </c>
      <c r="D240" s="28" t="s">
        <v>20</v>
      </c>
      <c r="E240" s="215" t="s">
        <v>168</v>
      </c>
      <c r="F240" s="216" t="s">
        <v>359</v>
      </c>
      <c r="G240" s="217" t="s">
        <v>360</v>
      </c>
      <c r="H240" s="28"/>
      <c r="I240" s="412">
        <f>SUM(I241)</f>
        <v>9138159</v>
      </c>
      <c r="J240" s="412">
        <f t="shared" ref="J240:K240" si="92">SUM(J241)</f>
        <v>11954723</v>
      </c>
      <c r="K240" s="412">
        <f t="shared" si="92"/>
        <v>14771288</v>
      </c>
    </row>
    <row r="241" spans="1:13" ht="78.75" x14ac:dyDescent="0.25">
      <c r="A241" s="61" t="s">
        <v>104</v>
      </c>
      <c r="B241" s="338" t="s">
        <v>50</v>
      </c>
      <c r="C241" s="6">
        <v>10</v>
      </c>
      <c r="D241" s="2" t="s">
        <v>20</v>
      </c>
      <c r="E241" s="218" t="s">
        <v>198</v>
      </c>
      <c r="F241" s="219" t="s">
        <v>359</v>
      </c>
      <c r="G241" s="220" t="s">
        <v>360</v>
      </c>
      <c r="H241" s="2"/>
      <c r="I241" s="413">
        <f>SUM(I242+I245)</f>
        <v>9138159</v>
      </c>
      <c r="J241" s="413">
        <f t="shared" ref="J241:K241" si="93">SUM(J242+J245)</f>
        <v>11954723</v>
      </c>
      <c r="K241" s="413">
        <f t="shared" si="93"/>
        <v>14771288</v>
      </c>
    </row>
    <row r="242" spans="1:13" ht="47.25" x14ac:dyDescent="0.25">
      <c r="A242" s="61" t="s">
        <v>367</v>
      </c>
      <c r="B242" s="338" t="s">
        <v>50</v>
      </c>
      <c r="C242" s="6">
        <v>10</v>
      </c>
      <c r="D242" s="2" t="s">
        <v>20</v>
      </c>
      <c r="E242" s="218" t="s">
        <v>198</v>
      </c>
      <c r="F242" s="219" t="s">
        <v>10</v>
      </c>
      <c r="G242" s="220" t="s">
        <v>360</v>
      </c>
      <c r="H242" s="2"/>
      <c r="I242" s="413">
        <f>SUM(I243)</f>
        <v>9138159</v>
      </c>
      <c r="J242" s="413">
        <f t="shared" ref="J242:K242" si="94">SUM(J243)</f>
        <v>9138159</v>
      </c>
      <c r="K242" s="413">
        <f t="shared" si="94"/>
        <v>9138159</v>
      </c>
    </row>
    <row r="243" spans="1:13" ht="33.75" customHeight="1" x14ac:dyDescent="0.25">
      <c r="A243" s="61" t="s">
        <v>342</v>
      </c>
      <c r="B243" s="338" t="s">
        <v>50</v>
      </c>
      <c r="C243" s="6">
        <v>10</v>
      </c>
      <c r="D243" s="2" t="s">
        <v>20</v>
      </c>
      <c r="E243" s="218" t="s">
        <v>198</v>
      </c>
      <c r="F243" s="219" t="s">
        <v>10</v>
      </c>
      <c r="G243" s="220" t="s">
        <v>454</v>
      </c>
      <c r="H243" s="2"/>
      <c r="I243" s="413">
        <f>SUM(I244:I244)</f>
        <v>9138159</v>
      </c>
      <c r="J243" s="413">
        <f t="shared" ref="J243:K243" si="95">SUM(J244:J244)</f>
        <v>9138159</v>
      </c>
      <c r="K243" s="413">
        <f t="shared" si="95"/>
        <v>9138159</v>
      </c>
    </row>
    <row r="244" spans="1:13" ht="15.75" x14ac:dyDescent="0.25">
      <c r="A244" s="61" t="s">
        <v>40</v>
      </c>
      <c r="B244" s="338" t="s">
        <v>50</v>
      </c>
      <c r="C244" s="6">
        <v>10</v>
      </c>
      <c r="D244" s="2" t="s">
        <v>20</v>
      </c>
      <c r="E244" s="218" t="s">
        <v>198</v>
      </c>
      <c r="F244" s="219" t="s">
        <v>10</v>
      </c>
      <c r="G244" s="220" t="s">
        <v>454</v>
      </c>
      <c r="H244" s="2" t="s">
        <v>39</v>
      </c>
      <c r="I244" s="415">
        <v>9138159</v>
      </c>
      <c r="J244" s="415">
        <v>9138159</v>
      </c>
      <c r="K244" s="415">
        <v>9138159</v>
      </c>
    </row>
    <row r="245" spans="1:13" s="615" customFormat="1" ht="31.5" x14ac:dyDescent="0.25">
      <c r="A245" s="61" t="s">
        <v>767</v>
      </c>
      <c r="B245" s="616" t="s">
        <v>50</v>
      </c>
      <c r="C245" s="6">
        <v>10</v>
      </c>
      <c r="D245" s="2" t="s">
        <v>20</v>
      </c>
      <c r="E245" s="218" t="s">
        <v>198</v>
      </c>
      <c r="F245" s="219" t="s">
        <v>12</v>
      </c>
      <c r="G245" s="220" t="s">
        <v>360</v>
      </c>
      <c r="H245" s="2"/>
      <c r="I245" s="413">
        <f>SUM(I246)</f>
        <v>0</v>
      </c>
      <c r="J245" s="413">
        <f t="shared" ref="J245:K245" si="96">SUM(J246)</f>
        <v>2816564</v>
      </c>
      <c r="K245" s="413">
        <f t="shared" si="96"/>
        <v>5633129</v>
      </c>
    </row>
    <row r="246" spans="1:13" s="615" customFormat="1" ht="65.25" customHeight="1" x14ac:dyDescent="0.25">
      <c r="A246" s="61" t="s">
        <v>768</v>
      </c>
      <c r="B246" s="616" t="s">
        <v>50</v>
      </c>
      <c r="C246" s="6">
        <v>10</v>
      </c>
      <c r="D246" s="2" t="s">
        <v>20</v>
      </c>
      <c r="E246" s="218" t="s">
        <v>198</v>
      </c>
      <c r="F246" s="219" t="s">
        <v>12</v>
      </c>
      <c r="G246" s="220" t="s">
        <v>769</v>
      </c>
      <c r="H246" s="2"/>
      <c r="I246" s="413">
        <f>SUM(I247:I247)</f>
        <v>0</v>
      </c>
      <c r="J246" s="413">
        <f t="shared" ref="J246:K246" si="97">SUM(J247:J247)</f>
        <v>2816564</v>
      </c>
      <c r="K246" s="413">
        <f t="shared" si="97"/>
        <v>5633129</v>
      </c>
    </row>
    <row r="247" spans="1:13" s="615" customFormat="1" ht="31.5" x14ac:dyDescent="0.25">
      <c r="A247" s="61" t="s">
        <v>159</v>
      </c>
      <c r="B247" s="616" t="s">
        <v>50</v>
      </c>
      <c r="C247" s="6">
        <v>10</v>
      </c>
      <c r="D247" s="2" t="s">
        <v>20</v>
      </c>
      <c r="E247" s="218" t="s">
        <v>198</v>
      </c>
      <c r="F247" s="219" t="s">
        <v>12</v>
      </c>
      <c r="G247" s="220" t="s">
        <v>769</v>
      </c>
      <c r="H247" s="2" t="s">
        <v>158</v>
      </c>
      <c r="I247" s="415"/>
      <c r="J247" s="415">
        <v>2816564</v>
      </c>
      <c r="K247" s="415">
        <v>5633129</v>
      </c>
    </row>
    <row r="248" spans="1:13" ht="47.25" x14ac:dyDescent="0.25">
      <c r="A248" s="99" t="s">
        <v>166</v>
      </c>
      <c r="B248" s="30" t="s">
        <v>50</v>
      </c>
      <c r="C248" s="30">
        <v>10</v>
      </c>
      <c r="D248" s="28" t="s">
        <v>20</v>
      </c>
      <c r="E248" s="215" t="s">
        <v>410</v>
      </c>
      <c r="F248" s="216" t="s">
        <v>359</v>
      </c>
      <c r="G248" s="217" t="s">
        <v>360</v>
      </c>
      <c r="H248" s="28"/>
      <c r="I248" s="412">
        <f>SUM(I249)</f>
        <v>882000</v>
      </c>
      <c r="J248" s="412">
        <f t="shared" ref="J248:K249" si="98">SUM(J249)</f>
        <v>456082</v>
      </c>
      <c r="K248" s="412">
        <f t="shared" si="98"/>
        <v>456082</v>
      </c>
    </row>
    <row r="249" spans="1:13" ht="82.5" customHeight="1" x14ac:dyDescent="0.25">
      <c r="A249" s="61" t="s">
        <v>167</v>
      </c>
      <c r="B249" s="338" t="s">
        <v>50</v>
      </c>
      <c r="C249" s="338">
        <v>10</v>
      </c>
      <c r="D249" s="2" t="s">
        <v>20</v>
      </c>
      <c r="E249" s="218" t="s">
        <v>194</v>
      </c>
      <c r="F249" s="219" t="s">
        <v>359</v>
      </c>
      <c r="G249" s="220" t="s">
        <v>360</v>
      </c>
      <c r="H249" s="2"/>
      <c r="I249" s="413">
        <f>SUM(I250)</f>
        <v>882000</v>
      </c>
      <c r="J249" s="413">
        <f t="shared" si="98"/>
        <v>456082</v>
      </c>
      <c r="K249" s="413">
        <f t="shared" si="98"/>
        <v>456082</v>
      </c>
    </row>
    <row r="250" spans="1:13" ht="34.5" customHeight="1" x14ac:dyDescent="0.25">
      <c r="A250" s="61" t="s">
        <v>416</v>
      </c>
      <c r="B250" s="338" t="s">
        <v>50</v>
      </c>
      <c r="C250" s="338">
        <v>10</v>
      </c>
      <c r="D250" s="2" t="s">
        <v>20</v>
      </c>
      <c r="E250" s="218" t="s">
        <v>194</v>
      </c>
      <c r="F250" s="219" t="s">
        <v>10</v>
      </c>
      <c r="G250" s="220" t="s">
        <v>360</v>
      </c>
      <c r="H250" s="2"/>
      <c r="I250" s="413">
        <f>SUM(I252)</f>
        <v>882000</v>
      </c>
      <c r="J250" s="413">
        <f t="shared" ref="J250:K250" si="99">SUM(J252)</f>
        <v>456082</v>
      </c>
      <c r="K250" s="413">
        <f t="shared" si="99"/>
        <v>456082</v>
      </c>
    </row>
    <row r="251" spans="1:13" ht="15.75" x14ac:dyDescent="0.25">
      <c r="A251" s="61" t="s">
        <v>576</v>
      </c>
      <c r="B251" s="338" t="s">
        <v>50</v>
      </c>
      <c r="C251" s="338">
        <v>10</v>
      </c>
      <c r="D251" s="2" t="s">
        <v>20</v>
      </c>
      <c r="E251" s="218" t="s">
        <v>194</v>
      </c>
      <c r="F251" s="219" t="s">
        <v>10</v>
      </c>
      <c r="G251" s="220" t="s">
        <v>575</v>
      </c>
      <c r="H251" s="2"/>
      <c r="I251" s="413">
        <f>SUM(I252)</f>
        <v>882000</v>
      </c>
      <c r="J251" s="413">
        <f t="shared" ref="J251:K251" si="100">SUM(J252)</f>
        <v>456082</v>
      </c>
      <c r="K251" s="413">
        <f t="shared" si="100"/>
        <v>456082</v>
      </c>
    </row>
    <row r="252" spans="1:13" ht="15.75" x14ac:dyDescent="0.25">
      <c r="A252" s="103" t="s">
        <v>40</v>
      </c>
      <c r="B252" s="53" t="s">
        <v>50</v>
      </c>
      <c r="C252" s="338">
        <v>10</v>
      </c>
      <c r="D252" s="2" t="s">
        <v>20</v>
      </c>
      <c r="E252" s="218" t="s">
        <v>194</v>
      </c>
      <c r="F252" s="219" t="s">
        <v>10</v>
      </c>
      <c r="G252" s="220" t="s">
        <v>575</v>
      </c>
      <c r="H252" s="2" t="s">
        <v>39</v>
      </c>
      <c r="I252" s="415">
        <v>882000</v>
      </c>
      <c r="J252" s="415">
        <v>456082</v>
      </c>
      <c r="K252" s="415">
        <v>456082</v>
      </c>
    </row>
    <row r="253" spans="1:13" s="43" customFormat="1" ht="31.5" customHeight="1" x14ac:dyDescent="0.25">
      <c r="A253" s="420" t="s">
        <v>55</v>
      </c>
      <c r="B253" s="421" t="s">
        <v>56</v>
      </c>
      <c r="C253" s="422"/>
      <c r="D253" s="423"/>
      <c r="E253" s="424"/>
      <c r="F253" s="425"/>
      <c r="G253" s="426"/>
      <c r="H253" s="427"/>
      <c r="I253" s="428">
        <f>SUM(I254+I286)</f>
        <v>24144465</v>
      </c>
      <c r="J253" s="428">
        <f>SUM(J254+J286)</f>
        <v>17718684</v>
      </c>
      <c r="K253" s="428">
        <f>SUM(K254+K286)</f>
        <v>17256752</v>
      </c>
      <c r="L253" s="475"/>
      <c r="M253" s="475"/>
    </row>
    <row r="254" spans="1:13" s="43" customFormat="1" ht="16.5" customHeight="1" x14ac:dyDescent="0.25">
      <c r="A254" s="278" t="s">
        <v>9</v>
      </c>
      <c r="B254" s="295" t="s">
        <v>56</v>
      </c>
      <c r="C254" s="15" t="s">
        <v>10</v>
      </c>
      <c r="D254" s="15"/>
      <c r="E254" s="289"/>
      <c r="F254" s="290"/>
      <c r="G254" s="291"/>
      <c r="H254" s="15"/>
      <c r="I254" s="410">
        <f>SUM(I255+I272)</f>
        <v>13585441</v>
      </c>
      <c r="J254" s="410">
        <f t="shared" ref="J254:K254" si="101">SUM(J255+J272)</f>
        <v>11977533</v>
      </c>
      <c r="K254" s="410">
        <f t="shared" si="101"/>
        <v>11977533</v>
      </c>
    </row>
    <row r="255" spans="1:13" ht="31.5" x14ac:dyDescent="0.25">
      <c r="A255" s="97" t="s">
        <v>69</v>
      </c>
      <c r="B255" s="26" t="s">
        <v>56</v>
      </c>
      <c r="C255" s="22" t="s">
        <v>10</v>
      </c>
      <c r="D255" s="22" t="s">
        <v>68</v>
      </c>
      <c r="E255" s="212"/>
      <c r="F255" s="213"/>
      <c r="G255" s="214"/>
      <c r="H255" s="23"/>
      <c r="I255" s="411">
        <f>SUM(I256,I261,I266)</f>
        <v>3121438</v>
      </c>
      <c r="J255" s="411">
        <f t="shared" ref="J255:K255" si="102">SUM(J256,J261,J266)</f>
        <v>2782756</v>
      </c>
      <c r="K255" s="411">
        <f t="shared" si="102"/>
        <v>2782756</v>
      </c>
    </row>
    <row r="256" spans="1:13" ht="47.25" x14ac:dyDescent="0.25">
      <c r="A256" s="75" t="s">
        <v>98</v>
      </c>
      <c r="B256" s="30" t="s">
        <v>56</v>
      </c>
      <c r="C256" s="28" t="s">
        <v>10</v>
      </c>
      <c r="D256" s="28" t="s">
        <v>68</v>
      </c>
      <c r="E256" s="215" t="s">
        <v>362</v>
      </c>
      <c r="F256" s="216" t="s">
        <v>359</v>
      </c>
      <c r="G256" s="217" t="s">
        <v>360</v>
      </c>
      <c r="H256" s="28"/>
      <c r="I256" s="412">
        <f>SUM(I257)</f>
        <v>374027</v>
      </c>
      <c r="J256" s="412">
        <f t="shared" ref="J256:K259" si="103">SUM(J257)</f>
        <v>359193</v>
      </c>
      <c r="K256" s="412">
        <f t="shared" si="103"/>
        <v>359193</v>
      </c>
    </row>
    <row r="257" spans="1:11" ht="63" x14ac:dyDescent="0.25">
      <c r="A257" s="76" t="s">
        <v>109</v>
      </c>
      <c r="B257" s="53" t="s">
        <v>56</v>
      </c>
      <c r="C257" s="2" t="s">
        <v>10</v>
      </c>
      <c r="D257" s="2" t="s">
        <v>68</v>
      </c>
      <c r="E257" s="218" t="s">
        <v>363</v>
      </c>
      <c r="F257" s="219" t="s">
        <v>359</v>
      </c>
      <c r="G257" s="220" t="s">
        <v>360</v>
      </c>
      <c r="H257" s="44"/>
      <c r="I257" s="413">
        <f>SUM(I258)</f>
        <v>374027</v>
      </c>
      <c r="J257" s="413">
        <f t="shared" si="103"/>
        <v>359193</v>
      </c>
      <c r="K257" s="413">
        <f t="shared" si="103"/>
        <v>359193</v>
      </c>
    </row>
    <row r="258" spans="1:11" ht="47.25" x14ac:dyDescent="0.25">
      <c r="A258" s="76" t="s">
        <v>366</v>
      </c>
      <c r="B258" s="53" t="s">
        <v>56</v>
      </c>
      <c r="C258" s="2" t="s">
        <v>10</v>
      </c>
      <c r="D258" s="2" t="s">
        <v>68</v>
      </c>
      <c r="E258" s="218" t="s">
        <v>363</v>
      </c>
      <c r="F258" s="219" t="s">
        <v>10</v>
      </c>
      <c r="G258" s="220" t="s">
        <v>360</v>
      </c>
      <c r="H258" s="44"/>
      <c r="I258" s="413">
        <f>SUM(I259)</f>
        <v>374027</v>
      </c>
      <c r="J258" s="413">
        <f t="shared" si="103"/>
        <v>359193</v>
      </c>
      <c r="K258" s="413">
        <f t="shared" si="103"/>
        <v>359193</v>
      </c>
    </row>
    <row r="259" spans="1:11" ht="15.75" x14ac:dyDescent="0.25">
      <c r="A259" s="76" t="s">
        <v>100</v>
      </c>
      <c r="B259" s="53" t="s">
        <v>56</v>
      </c>
      <c r="C259" s="2" t="s">
        <v>10</v>
      </c>
      <c r="D259" s="2" t="s">
        <v>68</v>
      </c>
      <c r="E259" s="218" t="s">
        <v>363</v>
      </c>
      <c r="F259" s="219" t="s">
        <v>10</v>
      </c>
      <c r="G259" s="220" t="s">
        <v>365</v>
      </c>
      <c r="H259" s="44"/>
      <c r="I259" s="413">
        <f>SUM(I260)</f>
        <v>374027</v>
      </c>
      <c r="J259" s="413">
        <f t="shared" si="103"/>
        <v>359193</v>
      </c>
      <c r="K259" s="413">
        <f t="shared" si="103"/>
        <v>359193</v>
      </c>
    </row>
    <row r="260" spans="1:11" ht="31.5" x14ac:dyDescent="0.25">
      <c r="A260" s="579" t="s">
        <v>507</v>
      </c>
      <c r="B260" s="279" t="s">
        <v>56</v>
      </c>
      <c r="C260" s="2" t="s">
        <v>10</v>
      </c>
      <c r="D260" s="2" t="s">
        <v>68</v>
      </c>
      <c r="E260" s="218" t="s">
        <v>363</v>
      </c>
      <c r="F260" s="219" t="s">
        <v>10</v>
      </c>
      <c r="G260" s="220" t="s">
        <v>365</v>
      </c>
      <c r="H260" s="2" t="s">
        <v>16</v>
      </c>
      <c r="I260" s="415">
        <v>374027</v>
      </c>
      <c r="J260" s="415">
        <v>359193</v>
      </c>
      <c r="K260" s="415">
        <v>359193</v>
      </c>
    </row>
    <row r="261" spans="1:11" s="37" customFormat="1" ht="78.75" x14ac:dyDescent="0.25">
      <c r="A261" s="75" t="s">
        <v>866</v>
      </c>
      <c r="B261" s="30" t="s">
        <v>56</v>
      </c>
      <c r="C261" s="28" t="s">
        <v>10</v>
      </c>
      <c r="D261" s="28" t="s">
        <v>68</v>
      </c>
      <c r="E261" s="215" t="s">
        <v>187</v>
      </c>
      <c r="F261" s="216" t="s">
        <v>359</v>
      </c>
      <c r="G261" s="217" t="s">
        <v>360</v>
      </c>
      <c r="H261" s="28"/>
      <c r="I261" s="412">
        <f>SUM(I262)</f>
        <v>30000</v>
      </c>
      <c r="J261" s="412">
        <f t="shared" ref="J261:K264" si="104">SUM(J262)</f>
        <v>20355</v>
      </c>
      <c r="K261" s="412">
        <f t="shared" si="104"/>
        <v>20355</v>
      </c>
    </row>
    <row r="262" spans="1:11" s="37" customFormat="1" ht="114.75" customHeight="1" x14ac:dyDescent="0.25">
      <c r="A262" s="76" t="s">
        <v>932</v>
      </c>
      <c r="B262" s="53" t="s">
        <v>56</v>
      </c>
      <c r="C262" s="2" t="s">
        <v>10</v>
      </c>
      <c r="D262" s="2" t="s">
        <v>68</v>
      </c>
      <c r="E262" s="218" t="s">
        <v>189</v>
      </c>
      <c r="F262" s="219" t="s">
        <v>359</v>
      </c>
      <c r="G262" s="220" t="s">
        <v>360</v>
      </c>
      <c r="H262" s="2"/>
      <c r="I262" s="413">
        <f>SUM(I263)</f>
        <v>30000</v>
      </c>
      <c r="J262" s="413">
        <f t="shared" si="104"/>
        <v>20355</v>
      </c>
      <c r="K262" s="413">
        <f t="shared" si="104"/>
        <v>20355</v>
      </c>
    </row>
    <row r="263" spans="1:11" s="37" customFormat="1" ht="47.25" x14ac:dyDescent="0.25">
      <c r="A263" s="76" t="s">
        <v>379</v>
      </c>
      <c r="B263" s="53" t="s">
        <v>56</v>
      </c>
      <c r="C263" s="2" t="s">
        <v>10</v>
      </c>
      <c r="D263" s="2" t="s">
        <v>68</v>
      </c>
      <c r="E263" s="218" t="s">
        <v>189</v>
      </c>
      <c r="F263" s="219" t="s">
        <v>10</v>
      </c>
      <c r="G263" s="220" t="s">
        <v>360</v>
      </c>
      <c r="H263" s="2"/>
      <c r="I263" s="413">
        <f>SUM(I264)</f>
        <v>30000</v>
      </c>
      <c r="J263" s="413">
        <f t="shared" si="104"/>
        <v>20355</v>
      </c>
      <c r="K263" s="413">
        <f t="shared" si="104"/>
        <v>20355</v>
      </c>
    </row>
    <row r="264" spans="1:11" s="37" customFormat="1" ht="31.5" x14ac:dyDescent="0.25">
      <c r="A264" s="3" t="s">
        <v>92</v>
      </c>
      <c r="B264" s="338" t="s">
        <v>56</v>
      </c>
      <c r="C264" s="2" t="s">
        <v>10</v>
      </c>
      <c r="D264" s="2" t="s">
        <v>68</v>
      </c>
      <c r="E264" s="218" t="s">
        <v>189</v>
      </c>
      <c r="F264" s="219" t="s">
        <v>10</v>
      </c>
      <c r="G264" s="220" t="s">
        <v>380</v>
      </c>
      <c r="H264" s="2"/>
      <c r="I264" s="413">
        <f>SUM(I265)</f>
        <v>30000</v>
      </c>
      <c r="J264" s="413">
        <f t="shared" si="104"/>
        <v>20355</v>
      </c>
      <c r="K264" s="413">
        <f t="shared" si="104"/>
        <v>20355</v>
      </c>
    </row>
    <row r="265" spans="1:11" s="37" customFormat="1" ht="31.5" x14ac:dyDescent="0.25">
      <c r="A265" s="579" t="s">
        <v>507</v>
      </c>
      <c r="B265" s="279" t="s">
        <v>56</v>
      </c>
      <c r="C265" s="2" t="s">
        <v>10</v>
      </c>
      <c r="D265" s="2" t="s">
        <v>68</v>
      </c>
      <c r="E265" s="218" t="s">
        <v>189</v>
      </c>
      <c r="F265" s="219" t="s">
        <v>10</v>
      </c>
      <c r="G265" s="220" t="s">
        <v>380</v>
      </c>
      <c r="H265" s="2" t="s">
        <v>16</v>
      </c>
      <c r="I265" s="414">
        <v>30000</v>
      </c>
      <c r="J265" s="414">
        <v>20355</v>
      </c>
      <c r="K265" s="414">
        <v>20355</v>
      </c>
    </row>
    <row r="266" spans="1:11" ht="47.25" x14ac:dyDescent="0.25">
      <c r="A266" s="27" t="s">
        <v>113</v>
      </c>
      <c r="B266" s="30" t="s">
        <v>56</v>
      </c>
      <c r="C266" s="28" t="s">
        <v>10</v>
      </c>
      <c r="D266" s="28" t="s">
        <v>68</v>
      </c>
      <c r="E266" s="215" t="s">
        <v>196</v>
      </c>
      <c r="F266" s="216" t="s">
        <v>359</v>
      </c>
      <c r="G266" s="217" t="s">
        <v>360</v>
      </c>
      <c r="H266" s="28"/>
      <c r="I266" s="412">
        <f>SUM(I267)</f>
        <v>2717411</v>
      </c>
      <c r="J266" s="412">
        <f t="shared" ref="J266:K268" si="105">SUM(J267)</f>
        <v>2403208</v>
      </c>
      <c r="K266" s="412">
        <f t="shared" si="105"/>
        <v>2403208</v>
      </c>
    </row>
    <row r="267" spans="1:11" ht="63" x14ac:dyDescent="0.25">
      <c r="A267" s="3" t="s">
        <v>114</v>
      </c>
      <c r="B267" s="338" t="s">
        <v>56</v>
      </c>
      <c r="C267" s="2" t="s">
        <v>10</v>
      </c>
      <c r="D267" s="2" t="s">
        <v>68</v>
      </c>
      <c r="E267" s="218" t="s">
        <v>197</v>
      </c>
      <c r="F267" s="219" t="s">
        <v>359</v>
      </c>
      <c r="G267" s="220" t="s">
        <v>360</v>
      </c>
      <c r="H267" s="2"/>
      <c r="I267" s="413">
        <f>SUM(I268)</f>
        <v>2717411</v>
      </c>
      <c r="J267" s="413">
        <f t="shared" si="105"/>
        <v>2403208</v>
      </c>
      <c r="K267" s="413">
        <f t="shared" si="105"/>
        <v>2403208</v>
      </c>
    </row>
    <row r="268" spans="1:11" ht="78.75" x14ac:dyDescent="0.25">
      <c r="A268" s="3" t="s">
        <v>381</v>
      </c>
      <c r="B268" s="338" t="s">
        <v>56</v>
      </c>
      <c r="C268" s="2" t="s">
        <v>10</v>
      </c>
      <c r="D268" s="2" t="s">
        <v>68</v>
      </c>
      <c r="E268" s="218" t="s">
        <v>197</v>
      </c>
      <c r="F268" s="219" t="s">
        <v>10</v>
      </c>
      <c r="G268" s="220" t="s">
        <v>360</v>
      </c>
      <c r="H268" s="2"/>
      <c r="I268" s="413">
        <f>SUM(I269)</f>
        <v>2717411</v>
      </c>
      <c r="J268" s="413">
        <f t="shared" si="105"/>
        <v>2403208</v>
      </c>
      <c r="K268" s="413">
        <f t="shared" si="105"/>
        <v>2403208</v>
      </c>
    </row>
    <row r="269" spans="1:11" ht="31.5" x14ac:dyDescent="0.25">
      <c r="A269" s="3" t="s">
        <v>74</v>
      </c>
      <c r="B269" s="338" t="s">
        <v>56</v>
      </c>
      <c r="C269" s="2" t="s">
        <v>10</v>
      </c>
      <c r="D269" s="2" t="s">
        <v>68</v>
      </c>
      <c r="E269" s="218" t="s">
        <v>197</v>
      </c>
      <c r="F269" s="219" t="s">
        <v>10</v>
      </c>
      <c r="G269" s="220" t="s">
        <v>364</v>
      </c>
      <c r="H269" s="2"/>
      <c r="I269" s="413">
        <f>SUM(I270:I271)</f>
        <v>2717411</v>
      </c>
      <c r="J269" s="413">
        <f t="shared" ref="J269:K269" si="106">SUM(J270:J271)</f>
        <v>2403208</v>
      </c>
      <c r="K269" s="413">
        <f t="shared" si="106"/>
        <v>2403208</v>
      </c>
    </row>
    <row r="270" spans="1:11" ht="63" x14ac:dyDescent="0.25">
      <c r="A270" s="84" t="s">
        <v>75</v>
      </c>
      <c r="B270" s="338" t="s">
        <v>56</v>
      </c>
      <c r="C270" s="2" t="s">
        <v>10</v>
      </c>
      <c r="D270" s="2" t="s">
        <v>68</v>
      </c>
      <c r="E270" s="218" t="s">
        <v>197</v>
      </c>
      <c r="F270" s="219" t="s">
        <v>10</v>
      </c>
      <c r="G270" s="220" t="s">
        <v>364</v>
      </c>
      <c r="H270" s="2" t="s">
        <v>13</v>
      </c>
      <c r="I270" s="414">
        <v>2715811</v>
      </c>
      <c r="J270" s="414">
        <v>2402108</v>
      </c>
      <c r="K270" s="414">
        <v>2402108</v>
      </c>
    </row>
    <row r="271" spans="1:11" ht="15.75" x14ac:dyDescent="0.25">
      <c r="A271" s="3" t="s">
        <v>18</v>
      </c>
      <c r="B271" s="338" t="s">
        <v>56</v>
      </c>
      <c r="C271" s="2" t="s">
        <v>10</v>
      </c>
      <c r="D271" s="2" t="s">
        <v>68</v>
      </c>
      <c r="E271" s="218" t="s">
        <v>197</v>
      </c>
      <c r="F271" s="219" t="s">
        <v>10</v>
      </c>
      <c r="G271" s="220" t="s">
        <v>364</v>
      </c>
      <c r="H271" s="2" t="s">
        <v>17</v>
      </c>
      <c r="I271" s="414">
        <v>1600</v>
      </c>
      <c r="J271" s="414">
        <v>1100</v>
      </c>
      <c r="K271" s="414">
        <v>1100</v>
      </c>
    </row>
    <row r="272" spans="1:11" s="562" customFormat="1" ht="15.75" x14ac:dyDescent="0.25">
      <c r="A272" s="21" t="s">
        <v>23</v>
      </c>
      <c r="B272" s="26" t="s">
        <v>56</v>
      </c>
      <c r="C272" s="22" t="s">
        <v>10</v>
      </c>
      <c r="D272" s="22">
        <v>13</v>
      </c>
      <c r="E272" s="263"/>
      <c r="F272" s="264"/>
      <c r="G272" s="265"/>
      <c r="H272" s="22"/>
      <c r="I272" s="411">
        <f>SUM(I273)</f>
        <v>10464003</v>
      </c>
      <c r="J272" s="411">
        <f t="shared" ref="J272:K272" si="107">SUM(J273)</f>
        <v>9194777</v>
      </c>
      <c r="K272" s="411">
        <f t="shared" si="107"/>
        <v>9194777</v>
      </c>
    </row>
    <row r="273" spans="1:11" s="636" customFormat="1" ht="47.25" x14ac:dyDescent="0.25">
      <c r="A273" s="27" t="s">
        <v>113</v>
      </c>
      <c r="B273" s="30" t="s">
        <v>56</v>
      </c>
      <c r="C273" s="28" t="s">
        <v>10</v>
      </c>
      <c r="D273" s="30">
        <v>13</v>
      </c>
      <c r="E273" s="215" t="s">
        <v>196</v>
      </c>
      <c r="F273" s="216" t="s">
        <v>359</v>
      </c>
      <c r="G273" s="217" t="s">
        <v>360</v>
      </c>
      <c r="H273" s="28"/>
      <c r="I273" s="412">
        <f>SUM(I274)</f>
        <v>10464003</v>
      </c>
      <c r="J273" s="412">
        <f t="shared" ref="J273:K274" si="108">SUM(J274)</f>
        <v>9194777</v>
      </c>
      <c r="K273" s="412">
        <f t="shared" si="108"/>
        <v>9194777</v>
      </c>
    </row>
    <row r="274" spans="1:11" s="636" customFormat="1" ht="63" x14ac:dyDescent="0.25">
      <c r="A274" s="3" t="s">
        <v>114</v>
      </c>
      <c r="B274" s="637" t="s">
        <v>56</v>
      </c>
      <c r="C274" s="2" t="s">
        <v>10</v>
      </c>
      <c r="D274" s="637">
        <v>13</v>
      </c>
      <c r="E274" s="218" t="s">
        <v>197</v>
      </c>
      <c r="F274" s="219" t="s">
        <v>359</v>
      </c>
      <c r="G274" s="220" t="s">
        <v>360</v>
      </c>
      <c r="H274" s="2"/>
      <c r="I274" s="413">
        <f>SUM(I275)</f>
        <v>10464003</v>
      </c>
      <c r="J274" s="413">
        <f t="shared" si="108"/>
        <v>9194777</v>
      </c>
      <c r="K274" s="413">
        <f t="shared" si="108"/>
        <v>9194777</v>
      </c>
    </row>
    <row r="275" spans="1:11" s="636" customFormat="1" ht="78.75" x14ac:dyDescent="0.25">
      <c r="A275" s="3" t="s">
        <v>381</v>
      </c>
      <c r="B275" s="637" t="s">
        <v>56</v>
      </c>
      <c r="C275" s="2" t="s">
        <v>10</v>
      </c>
      <c r="D275" s="637">
        <v>13</v>
      </c>
      <c r="E275" s="218" t="s">
        <v>197</v>
      </c>
      <c r="F275" s="219" t="s">
        <v>10</v>
      </c>
      <c r="G275" s="220" t="s">
        <v>360</v>
      </c>
      <c r="H275" s="2"/>
      <c r="I275" s="413">
        <f>SUM(I278+I276)</f>
        <v>10464003</v>
      </c>
      <c r="J275" s="413">
        <f t="shared" ref="J275:K275" si="109">SUM(J278+J276)</f>
        <v>9194777</v>
      </c>
      <c r="K275" s="413">
        <f t="shared" si="109"/>
        <v>9194777</v>
      </c>
    </row>
    <row r="276" spans="1:11" s="691" customFormat="1" ht="35.25" customHeight="1" x14ac:dyDescent="0.25">
      <c r="A276" s="61" t="s">
        <v>144</v>
      </c>
      <c r="B276" s="692" t="s">
        <v>56</v>
      </c>
      <c r="C276" s="2" t="s">
        <v>10</v>
      </c>
      <c r="D276" s="692">
        <v>13</v>
      </c>
      <c r="E276" s="218" t="s">
        <v>197</v>
      </c>
      <c r="F276" s="219" t="s">
        <v>10</v>
      </c>
      <c r="G276" s="220" t="s">
        <v>439</v>
      </c>
      <c r="H276" s="2"/>
      <c r="I276" s="413">
        <f t="shared" ref="I276:K276" si="110">SUM(I277)</f>
        <v>100710</v>
      </c>
      <c r="J276" s="413">
        <f t="shared" si="110"/>
        <v>86633</v>
      </c>
      <c r="K276" s="413">
        <f t="shared" si="110"/>
        <v>86633</v>
      </c>
    </row>
    <row r="277" spans="1:11" s="691" customFormat="1" ht="63" x14ac:dyDescent="0.25">
      <c r="A277" s="101" t="s">
        <v>75</v>
      </c>
      <c r="B277" s="692" t="s">
        <v>56</v>
      </c>
      <c r="C277" s="2" t="s">
        <v>10</v>
      </c>
      <c r="D277" s="692">
        <v>13</v>
      </c>
      <c r="E277" s="218" t="s">
        <v>197</v>
      </c>
      <c r="F277" s="219" t="s">
        <v>10</v>
      </c>
      <c r="G277" s="220" t="s">
        <v>439</v>
      </c>
      <c r="H277" s="2" t="s">
        <v>13</v>
      </c>
      <c r="I277" s="415">
        <v>100710</v>
      </c>
      <c r="J277" s="415">
        <v>86633</v>
      </c>
      <c r="K277" s="415">
        <v>86633</v>
      </c>
    </row>
    <row r="278" spans="1:11" s="636" customFormat="1" ht="31.5" x14ac:dyDescent="0.25">
      <c r="A278" s="3" t="s">
        <v>83</v>
      </c>
      <c r="B278" s="637" t="s">
        <v>56</v>
      </c>
      <c r="C278" s="2" t="s">
        <v>10</v>
      </c>
      <c r="D278" s="637">
        <v>13</v>
      </c>
      <c r="E278" s="218" t="s">
        <v>197</v>
      </c>
      <c r="F278" s="219" t="s">
        <v>10</v>
      </c>
      <c r="G278" s="220" t="s">
        <v>391</v>
      </c>
      <c r="H278" s="2"/>
      <c r="I278" s="413">
        <f>SUM(I279:I281)</f>
        <v>10363293</v>
      </c>
      <c r="J278" s="413">
        <f t="shared" ref="J278:K278" si="111">SUM(J279:J281)</f>
        <v>9108144</v>
      </c>
      <c r="K278" s="413">
        <f t="shared" si="111"/>
        <v>9108144</v>
      </c>
    </row>
    <row r="279" spans="1:11" s="636" customFormat="1" ht="63" x14ac:dyDescent="0.25">
      <c r="A279" s="84" t="s">
        <v>75</v>
      </c>
      <c r="B279" s="637" t="s">
        <v>56</v>
      </c>
      <c r="C279" s="2" t="s">
        <v>10</v>
      </c>
      <c r="D279" s="637">
        <v>13</v>
      </c>
      <c r="E279" s="218" t="s">
        <v>197</v>
      </c>
      <c r="F279" s="219" t="s">
        <v>10</v>
      </c>
      <c r="G279" s="220" t="s">
        <v>391</v>
      </c>
      <c r="H279" s="2" t="s">
        <v>13</v>
      </c>
      <c r="I279" s="414">
        <v>9724899</v>
      </c>
      <c r="J279" s="414">
        <v>8493118</v>
      </c>
      <c r="K279" s="414">
        <v>8493118</v>
      </c>
    </row>
    <row r="280" spans="1:11" s="636" customFormat="1" ht="31.5" x14ac:dyDescent="0.25">
      <c r="A280" s="579" t="s">
        <v>507</v>
      </c>
      <c r="B280" s="637" t="s">
        <v>56</v>
      </c>
      <c r="C280" s="2" t="s">
        <v>10</v>
      </c>
      <c r="D280" s="637">
        <v>13</v>
      </c>
      <c r="E280" s="218" t="s">
        <v>197</v>
      </c>
      <c r="F280" s="219" t="s">
        <v>10</v>
      </c>
      <c r="G280" s="220" t="s">
        <v>391</v>
      </c>
      <c r="H280" s="2" t="s">
        <v>16</v>
      </c>
      <c r="I280" s="414">
        <v>637894</v>
      </c>
      <c r="J280" s="414">
        <v>614026</v>
      </c>
      <c r="K280" s="414">
        <v>614026</v>
      </c>
    </row>
    <row r="281" spans="1:11" s="658" customFormat="1" ht="15.75" x14ac:dyDescent="0.25">
      <c r="A281" s="3" t="s">
        <v>18</v>
      </c>
      <c r="B281" s="659" t="s">
        <v>56</v>
      </c>
      <c r="C281" s="2" t="s">
        <v>10</v>
      </c>
      <c r="D281" s="659">
        <v>13</v>
      </c>
      <c r="E281" s="218" t="s">
        <v>197</v>
      </c>
      <c r="F281" s="219" t="s">
        <v>10</v>
      </c>
      <c r="G281" s="220" t="s">
        <v>391</v>
      </c>
      <c r="H281" s="2" t="s">
        <v>17</v>
      </c>
      <c r="I281" s="414">
        <v>500</v>
      </c>
      <c r="J281" s="414">
        <v>1000</v>
      </c>
      <c r="K281" s="414">
        <v>1000</v>
      </c>
    </row>
    <row r="282" spans="1:11" ht="31.5" hidden="1" x14ac:dyDescent="0.25">
      <c r="A282" s="75" t="s">
        <v>24</v>
      </c>
      <c r="B282" s="30" t="s">
        <v>56</v>
      </c>
      <c r="C282" s="28" t="s">
        <v>10</v>
      </c>
      <c r="D282" s="30">
        <v>13</v>
      </c>
      <c r="E282" s="221" t="s">
        <v>181</v>
      </c>
      <c r="F282" s="222" t="s">
        <v>359</v>
      </c>
      <c r="G282" s="223" t="s">
        <v>360</v>
      </c>
      <c r="H282" s="28"/>
      <c r="I282" s="412">
        <f>SUM(I283)</f>
        <v>0</v>
      </c>
      <c r="J282" s="412">
        <f t="shared" ref="J282:K284" si="112">SUM(J283)</f>
        <v>0</v>
      </c>
      <c r="K282" s="412">
        <f t="shared" si="112"/>
        <v>0</v>
      </c>
    </row>
    <row r="283" spans="1:11" ht="31.5" hidden="1" x14ac:dyDescent="0.25">
      <c r="A283" s="84" t="s">
        <v>82</v>
      </c>
      <c r="B283" s="338" t="s">
        <v>56</v>
      </c>
      <c r="C283" s="2" t="s">
        <v>10</v>
      </c>
      <c r="D283" s="338">
        <v>13</v>
      </c>
      <c r="E283" s="236" t="s">
        <v>182</v>
      </c>
      <c r="F283" s="237" t="s">
        <v>359</v>
      </c>
      <c r="G283" s="238" t="s">
        <v>360</v>
      </c>
      <c r="H283" s="2"/>
      <c r="I283" s="413">
        <f>SUM(I284)</f>
        <v>0</v>
      </c>
      <c r="J283" s="413">
        <f t="shared" si="112"/>
        <v>0</v>
      </c>
      <c r="K283" s="413">
        <f t="shared" si="112"/>
        <v>0</v>
      </c>
    </row>
    <row r="284" spans="1:11" ht="30.75" hidden="1" customHeight="1" x14ac:dyDescent="0.25">
      <c r="A284" s="3" t="s">
        <v>94</v>
      </c>
      <c r="B284" s="338" t="s">
        <v>56</v>
      </c>
      <c r="C284" s="2" t="s">
        <v>10</v>
      </c>
      <c r="D284" s="338">
        <v>13</v>
      </c>
      <c r="E284" s="236" t="s">
        <v>182</v>
      </c>
      <c r="F284" s="237" t="s">
        <v>359</v>
      </c>
      <c r="G284" s="238" t="s">
        <v>388</v>
      </c>
      <c r="H284" s="2"/>
      <c r="I284" s="413">
        <f>SUM(I285)</f>
        <v>0</v>
      </c>
      <c r="J284" s="413">
        <f t="shared" si="112"/>
        <v>0</v>
      </c>
      <c r="K284" s="413">
        <f t="shared" si="112"/>
        <v>0</v>
      </c>
    </row>
    <row r="285" spans="1:11" ht="15.75" hidden="1" customHeight="1" x14ac:dyDescent="0.25">
      <c r="A285" s="3" t="s">
        <v>18</v>
      </c>
      <c r="B285" s="338" t="s">
        <v>56</v>
      </c>
      <c r="C285" s="2" t="s">
        <v>10</v>
      </c>
      <c r="D285" s="338">
        <v>13</v>
      </c>
      <c r="E285" s="236" t="s">
        <v>182</v>
      </c>
      <c r="F285" s="237" t="s">
        <v>359</v>
      </c>
      <c r="G285" s="238" t="s">
        <v>388</v>
      </c>
      <c r="H285" s="2" t="s">
        <v>17</v>
      </c>
      <c r="I285" s="414"/>
      <c r="J285" s="414"/>
      <c r="K285" s="414"/>
    </row>
    <row r="286" spans="1:11" ht="47.25" x14ac:dyDescent="0.25">
      <c r="A286" s="113" t="s">
        <v>46</v>
      </c>
      <c r="B286" s="19" t="s">
        <v>56</v>
      </c>
      <c r="C286" s="19">
        <v>14</v>
      </c>
      <c r="D286" s="19"/>
      <c r="E286" s="245"/>
      <c r="F286" s="246"/>
      <c r="G286" s="247"/>
      <c r="H286" s="15"/>
      <c r="I286" s="410">
        <f>SUM(I287+I293)</f>
        <v>10559024</v>
      </c>
      <c r="J286" s="410">
        <f t="shared" ref="J286:K286" si="113">SUM(J287+J293)</f>
        <v>5741151</v>
      </c>
      <c r="K286" s="410">
        <f t="shared" si="113"/>
        <v>5279219</v>
      </c>
    </row>
    <row r="287" spans="1:11" ht="31.5" x14ac:dyDescent="0.25">
      <c r="A287" s="109" t="s">
        <v>47</v>
      </c>
      <c r="B287" s="26" t="s">
        <v>56</v>
      </c>
      <c r="C287" s="26">
        <v>14</v>
      </c>
      <c r="D287" s="22" t="s">
        <v>10</v>
      </c>
      <c r="E287" s="212"/>
      <c r="F287" s="213"/>
      <c r="G287" s="214"/>
      <c r="H287" s="22"/>
      <c r="I287" s="411">
        <f>SUM(I288)</f>
        <v>6599024</v>
      </c>
      <c r="J287" s="411">
        <f t="shared" ref="J287:K291" si="114">SUM(J288)</f>
        <v>5741151</v>
      </c>
      <c r="K287" s="411">
        <f t="shared" si="114"/>
        <v>5279219</v>
      </c>
    </row>
    <row r="288" spans="1:11" ht="47.25" x14ac:dyDescent="0.25">
      <c r="A288" s="102" t="s">
        <v>113</v>
      </c>
      <c r="B288" s="30" t="s">
        <v>56</v>
      </c>
      <c r="C288" s="30">
        <v>14</v>
      </c>
      <c r="D288" s="28" t="s">
        <v>10</v>
      </c>
      <c r="E288" s="215" t="s">
        <v>196</v>
      </c>
      <c r="F288" s="216" t="s">
        <v>359</v>
      </c>
      <c r="G288" s="217" t="s">
        <v>360</v>
      </c>
      <c r="H288" s="28"/>
      <c r="I288" s="412">
        <f>SUM(I289)</f>
        <v>6599024</v>
      </c>
      <c r="J288" s="412">
        <f t="shared" si="114"/>
        <v>5741151</v>
      </c>
      <c r="K288" s="412">
        <f t="shared" si="114"/>
        <v>5279219</v>
      </c>
    </row>
    <row r="289" spans="1:11" ht="63" x14ac:dyDescent="0.25">
      <c r="A289" s="101" t="s">
        <v>157</v>
      </c>
      <c r="B289" s="338" t="s">
        <v>56</v>
      </c>
      <c r="C289" s="338">
        <v>14</v>
      </c>
      <c r="D289" s="2" t="s">
        <v>10</v>
      </c>
      <c r="E289" s="218" t="s">
        <v>200</v>
      </c>
      <c r="F289" s="219" t="s">
        <v>359</v>
      </c>
      <c r="G289" s="220" t="s">
        <v>360</v>
      </c>
      <c r="H289" s="2"/>
      <c r="I289" s="413">
        <f>SUM(I290)</f>
        <v>6599024</v>
      </c>
      <c r="J289" s="413">
        <f t="shared" si="114"/>
        <v>5741151</v>
      </c>
      <c r="K289" s="413">
        <f t="shared" si="114"/>
        <v>5279219</v>
      </c>
    </row>
    <row r="290" spans="1:11" ht="34.5" customHeight="1" x14ac:dyDescent="0.25">
      <c r="A290" s="101" t="s">
        <v>461</v>
      </c>
      <c r="B290" s="338" t="s">
        <v>56</v>
      </c>
      <c r="C290" s="338">
        <v>14</v>
      </c>
      <c r="D290" s="2" t="s">
        <v>10</v>
      </c>
      <c r="E290" s="218" t="s">
        <v>200</v>
      </c>
      <c r="F290" s="219" t="s">
        <v>12</v>
      </c>
      <c r="G290" s="220" t="s">
        <v>360</v>
      </c>
      <c r="H290" s="2"/>
      <c r="I290" s="413">
        <f>SUM(I291)</f>
        <v>6599024</v>
      </c>
      <c r="J290" s="413">
        <f t="shared" si="114"/>
        <v>5741151</v>
      </c>
      <c r="K290" s="413">
        <f t="shared" si="114"/>
        <v>5279219</v>
      </c>
    </row>
    <row r="291" spans="1:11" ht="47.25" x14ac:dyDescent="0.25">
      <c r="A291" s="101" t="s">
        <v>463</v>
      </c>
      <c r="B291" s="338" t="s">
        <v>56</v>
      </c>
      <c r="C291" s="338">
        <v>14</v>
      </c>
      <c r="D291" s="2" t="s">
        <v>10</v>
      </c>
      <c r="E291" s="218" t="s">
        <v>200</v>
      </c>
      <c r="F291" s="219" t="s">
        <v>12</v>
      </c>
      <c r="G291" s="220" t="s">
        <v>462</v>
      </c>
      <c r="H291" s="2"/>
      <c r="I291" s="413">
        <f>SUM(I292)</f>
        <v>6599024</v>
      </c>
      <c r="J291" s="413">
        <f t="shared" si="114"/>
        <v>5741151</v>
      </c>
      <c r="K291" s="413">
        <f t="shared" si="114"/>
        <v>5279219</v>
      </c>
    </row>
    <row r="292" spans="1:11" ht="15.75" x14ac:dyDescent="0.25">
      <c r="A292" s="101" t="s">
        <v>21</v>
      </c>
      <c r="B292" s="338" t="s">
        <v>56</v>
      </c>
      <c r="C292" s="338">
        <v>14</v>
      </c>
      <c r="D292" s="2" t="s">
        <v>10</v>
      </c>
      <c r="E292" s="218" t="s">
        <v>200</v>
      </c>
      <c r="F292" s="219" t="s">
        <v>12</v>
      </c>
      <c r="G292" s="220" t="s">
        <v>462</v>
      </c>
      <c r="H292" s="2" t="s">
        <v>66</v>
      </c>
      <c r="I292" s="415">
        <v>6599024</v>
      </c>
      <c r="J292" s="415">
        <v>5741151</v>
      </c>
      <c r="K292" s="415">
        <v>5279219</v>
      </c>
    </row>
    <row r="293" spans="1:11" ht="15.75" x14ac:dyDescent="0.25">
      <c r="A293" s="109" t="s">
        <v>162</v>
      </c>
      <c r="B293" s="26" t="s">
        <v>56</v>
      </c>
      <c r="C293" s="26">
        <v>14</v>
      </c>
      <c r="D293" s="22" t="s">
        <v>15</v>
      </c>
      <c r="E293" s="212"/>
      <c r="F293" s="213"/>
      <c r="G293" s="214"/>
      <c r="H293" s="23"/>
      <c r="I293" s="411">
        <f>SUM(I294)</f>
        <v>3960000</v>
      </c>
      <c r="J293" s="411">
        <f t="shared" ref="J293:K297" si="115">SUM(J294)</f>
        <v>0</v>
      </c>
      <c r="K293" s="411">
        <f t="shared" si="115"/>
        <v>0</v>
      </c>
    </row>
    <row r="294" spans="1:11" ht="47.25" x14ac:dyDescent="0.25">
      <c r="A294" s="102" t="s">
        <v>113</v>
      </c>
      <c r="B294" s="30" t="s">
        <v>56</v>
      </c>
      <c r="C294" s="30">
        <v>14</v>
      </c>
      <c r="D294" s="28" t="s">
        <v>15</v>
      </c>
      <c r="E294" s="215" t="s">
        <v>196</v>
      </c>
      <c r="F294" s="216" t="s">
        <v>359</v>
      </c>
      <c r="G294" s="217" t="s">
        <v>360</v>
      </c>
      <c r="H294" s="28"/>
      <c r="I294" s="412">
        <f>SUM(I295)</f>
        <v>3960000</v>
      </c>
      <c r="J294" s="412">
        <f t="shared" si="115"/>
        <v>0</v>
      </c>
      <c r="K294" s="412">
        <f t="shared" si="115"/>
        <v>0</v>
      </c>
    </row>
    <row r="295" spans="1:11" ht="63" x14ac:dyDescent="0.25">
      <c r="A295" s="101" t="s">
        <v>157</v>
      </c>
      <c r="B295" s="338" t="s">
        <v>56</v>
      </c>
      <c r="C295" s="338">
        <v>14</v>
      </c>
      <c r="D295" s="2" t="s">
        <v>15</v>
      </c>
      <c r="E295" s="218" t="s">
        <v>200</v>
      </c>
      <c r="F295" s="219" t="s">
        <v>359</v>
      </c>
      <c r="G295" s="220" t="s">
        <v>360</v>
      </c>
      <c r="H295" s="72"/>
      <c r="I295" s="413">
        <f>SUM(I296)</f>
        <v>3960000</v>
      </c>
      <c r="J295" s="413">
        <f t="shared" si="115"/>
        <v>0</v>
      </c>
      <c r="K295" s="413">
        <f t="shared" si="115"/>
        <v>0</v>
      </c>
    </row>
    <row r="296" spans="1:11" ht="34.5" customHeight="1" x14ac:dyDescent="0.25">
      <c r="A296" s="344" t="s">
        <v>498</v>
      </c>
      <c r="B296" s="282" t="s">
        <v>56</v>
      </c>
      <c r="C296" s="338">
        <v>14</v>
      </c>
      <c r="D296" s="2" t="s">
        <v>15</v>
      </c>
      <c r="E296" s="257" t="s">
        <v>200</v>
      </c>
      <c r="F296" s="258" t="s">
        <v>20</v>
      </c>
      <c r="G296" s="259" t="s">
        <v>360</v>
      </c>
      <c r="H296" s="345"/>
      <c r="I296" s="413">
        <f>SUM(I297)</f>
        <v>3960000</v>
      </c>
      <c r="J296" s="413">
        <f t="shared" si="115"/>
        <v>0</v>
      </c>
      <c r="K296" s="413">
        <f t="shared" si="115"/>
        <v>0</v>
      </c>
    </row>
    <row r="297" spans="1:11" ht="31.5" x14ac:dyDescent="0.25">
      <c r="A297" s="104" t="s">
        <v>736</v>
      </c>
      <c r="B297" s="282" t="s">
        <v>56</v>
      </c>
      <c r="C297" s="338">
        <v>14</v>
      </c>
      <c r="D297" s="2" t="s">
        <v>15</v>
      </c>
      <c r="E297" s="257" t="s">
        <v>200</v>
      </c>
      <c r="F297" s="258" t="s">
        <v>20</v>
      </c>
      <c r="G297" s="259" t="s">
        <v>499</v>
      </c>
      <c r="H297" s="345"/>
      <c r="I297" s="413">
        <f>SUM(I298)</f>
        <v>3960000</v>
      </c>
      <c r="J297" s="413">
        <f t="shared" si="115"/>
        <v>0</v>
      </c>
      <c r="K297" s="413">
        <f t="shared" si="115"/>
        <v>0</v>
      </c>
    </row>
    <row r="298" spans="1:11" ht="15.75" x14ac:dyDescent="0.25">
      <c r="A298" s="111" t="s">
        <v>21</v>
      </c>
      <c r="B298" s="50" t="s">
        <v>56</v>
      </c>
      <c r="C298" s="338">
        <v>14</v>
      </c>
      <c r="D298" s="2" t="s">
        <v>15</v>
      </c>
      <c r="E298" s="257" t="s">
        <v>200</v>
      </c>
      <c r="F298" s="258" t="s">
        <v>20</v>
      </c>
      <c r="G298" s="259" t="s">
        <v>499</v>
      </c>
      <c r="H298" s="36" t="s">
        <v>66</v>
      </c>
      <c r="I298" s="400">
        <v>3960000</v>
      </c>
      <c r="J298" s="400"/>
      <c r="K298" s="400"/>
    </row>
    <row r="299" spans="1:11" ht="18.75" customHeight="1" x14ac:dyDescent="0.25">
      <c r="A299" s="433" t="s">
        <v>53</v>
      </c>
      <c r="B299" s="434" t="s">
        <v>54</v>
      </c>
      <c r="C299" s="435"/>
      <c r="D299" s="436"/>
      <c r="E299" s="437"/>
      <c r="F299" s="438"/>
      <c r="G299" s="439"/>
      <c r="H299" s="440"/>
      <c r="I299" s="428">
        <f>SUM(I300)</f>
        <v>1130291</v>
      </c>
      <c r="J299" s="428">
        <f t="shared" ref="J299:K301" si="116">SUM(J300)</f>
        <v>552504</v>
      </c>
      <c r="K299" s="428">
        <f t="shared" si="116"/>
        <v>552504</v>
      </c>
    </row>
    <row r="300" spans="1:11" ht="18.75" customHeight="1" x14ac:dyDescent="0.25">
      <c r="A300" s="278" t="s">
        <v>9</v>
      </c>
      <c r="B300" s="295" t="s">
        <v>54</v>
      </c>
      <c r="C300" s="15" t="s">
        <v>10</v>
      </c>
      <c r="D300" s="15"/>
      <c r="E300" s="289"/>
      <c r="F300" s="290"/>
      <c r="G300" s="291"/>
      <c r="H300" s="15"/>
      <c r="I300" s="410">
        <f>SUM(I301+I307)</f>
        <v>1130291</v>
      </c>
      <c r="J300" s="410">
        <f t="shared" ref="J300:K300" si="117">SUM(J301+J307)</f>
        <v>552504</v>
      </c>
      <c r="K300" s="410">
        <f t="shared" si="117"/>
        <v>552504</v>
      </c>
    </row>
    <row r="301" spans="1:11" ht="47.25" x14ac:dyDescent="0.25">
      <c r="A301" s="21" t="s">
        <v>14</v>
      </c>
      <c r="B301" s="26" t="s">
        <v>54</v>
      </c>
      <c r="C301" s="22" t="s">
        <v>10</v>
      </c>
      <c r="D301" s="22" t="s">
        <v>15</v>
      </c>
      <c r="E301" s="212"/>
      <c r="F301" s="213"/>
      <c r="G301" s="214"/>
      <c r="H301" s="23"/>
      <c r="I301" s="411">
        <f>SUM(I302)</f>
        <v>18000</v>
      </c>
      <c r="J301" s="411">
        <f t="shared" si="116"/>
        <v>18000</v>
      </c>
      <c r="K301" s="411">
        <f t="shared" si="116"/>
        <v>18000</v>
      </c>
    </row>
    <row r="302" spans="1:11" ht="47.25" x14ac:dyDescent="0.25">
      <c r="A302" s="75" t="s">
        <v>98</v>
      </c>
      <c r="B302" s="30" t="s">
        <v>54</v>
      </c>
      <c r="C302" s="28" t="s">
        <v>10</v>
      </c>
      <c r="D302" s="28" t="s">
        <v>15</v>
      </c>
      <c r="E302" s="227" t="s">
        <v>362</v>
      </c>
      <c r="F302" s="228" t="s">
        <v>359</v>
      </c>
      <c r="G302" s="229" t="s">
        <v>360</v>
      </c>
      <c r="H302" s="28"/>
      <c r="I302" s="412">
        <f>SUM(I303)</f>
        <v>18000</v>
      </c>
      <c r="J302" s="412">
        <f t="shared" ref="J302:K305" si="118">SUM(J303)</f>
        <v>18000</v>
      </c>
      <c r="K302" s="412">
        <f t="shared" si="118"/>
        <v>18000</v>
      </c>
    </row>
    <row r="303" spans="1:11" ht="63" x14ac:dyDescent="0.25">
      <c r="A303" s="76" t="s">
        <v>99</v>
      </c>
      <c r="B303" s="53" t="s">
        <v>54</v>
      </c>
      <c r="C303" s="2" t="s">
        <v>10</v>
      </c>
      <c r="D303" s="2" t="s">
        <v>15</v>
      </c>
      <c r="E303" s="230" t="s">
        <v>363</v>
      </c>
      <c r="F303" s="231" t="s">
        <v>359</v>
      </c>
      <c r="G303" s="232" t="s">
        <v>360</v>
      </c>
      <c r="H303" s="44"/>
      <c r="I303" s="413">
        <f>SUM(I304)</f>
        <v>18000</v>
      </c>
      <c r="J303" s="413">
        <f t="shared" si="118"/>
        <v>18000</v>
      </c>
      <c r="K303" s="413">
        <f t="shared" si="118"/>
        <v>18000</v>
      </c>
    </row>
    <row r="304" spans="1:11" ht="47.25" x14ac:dyDescent="0.25">
      <c r="A304" s="76" t="s">
        <v>366</v>
      </c>
      <c r="B304" s="53" t="s">
        <v>54</v>
      </c>
      <c r="C304" s="2" t="s">
        <v>10</v>
      </c>
      <c r="D304" s="2" t="s">
        <v>15</v>
      </c>
      <c r="E304" s="230" t="s">
        <v>363</v>
      </c>
      <c r="F304" s="231" t="s">
        <v>10</v>
      </c>
      <c r="G304" s="232" t="s">
        <v>360</v>
      </c>
      <c r="H304" s="44"/>
      <c r="I304" s="413">
        <f>SUM(I305)</f>
        <v>18000</v>
      </c>
      <c r="J304" s="413">
        <f t="shared" si="118"/>
        <v>18000</v>
      </c>
      <c r="K304" s="413">
        <f t="shared" si="118"/>
        <v>18000</v>
      </c>
    </row>
    <row r="305" spans="1:11" ht="16.5" customHeight="1" x14ac:dyDescent="0.25">
      <c r="A305" s="76" t="s">
        <v>100</v>
      </c>
      <c r="B305" s="53" t="s">
        <v>54</v>
      </c>
      <c r="C305" s="2" t="s">
        <v>10</v>
      </c>
      <c r="D305" s="2" t="s">
        <v>15</v>
      </c>
      <c r="E305" s="230" t="s">
        <v>363</v>
      </c>
      <c r="F305" s="231" t="s">
        <v>10</v>
      </c>
      <c r="G305" s="232" t="s">
        <v>365</v>
      </c>
      <c r="H305" s="44"/>
      <c r="I305" s="413">
        <f>SUM(I306)</f>
        <v>18000</v>
      </c>
      <c r="J305" s="413">
        <f t="shared" si="118"/>
        <v>18000</v>
      </c>
      <c r="K305" s="413">
        <f t="shared" si="118"/>
        <v>18000</v>
      </c>
    </row>
    <row r="306" spans="1:11" ht="30.75" customHeight="1" x14ac:dyDescent="0.25">
      <c r="A306" s="578" t="s">
        <v>507</v>
      </c>
      <c r="B306" s="279" t="s">
        <v>54</v>
      </c>
      <c r="C306" s="2" t="s">
        <v>10</v>
      </c>
      <c r="D306" s="2" t="s">
        <v>15</v>
      </c>
      <c r="E306" s="230" t="s">
        <v>363</v>
      </c>
      <c r="F306" s="231" t="s">
        <v>10</v>
      </c>
      <c r="G306" s="232" t="s">
        <v>365</v>
      </c>
      <c r="H306" s="2" t="s">
        <v>16</v>
      </c>
      <c r="I306" s="415">
        <v>18000</v>
      </c>
      <c r="J306" s="415">
        <v>18000</v>
      </c>
      <c r="K306" s="415">
        <v>18000</v>
      </c>
    </row>
    <row r="307" spans="1:11" s="645" customFormat="1" ht="31.5" x14ac:dyDescent="0.25">
      <c r="A307" s="97" t="s">
        <v>69</v>
      </c>
      <c r="B307" s="26" t="s">
        <v>54</v>
      </c>
      <c r="C307" s="22" t="s">
        <v>10</v>
      </c>
      <c r="D307" s="22" t="s">
        <v>68</v>
      </c>
      <c r="E307" s="212"/>
      <c r="F307" s="213"/>
      <c r="G307" s="214"/>
      <c r="H307" s="23"/>
      <c r="I307" s="411">
        <f>SUM(I308+I313)</f>
        <v>1112291</v>
      </c>
      <c r="J307" s="411">
        <f t="shared" ref="J307:K307" si="119">SUM(J308+J313)</f>
        <v>534504</v>
      </c>
      <c r="K307" s="411">
        <f t="shared" si="119"/>
        <v>534504</v>
      </c>
    </row>
    <row r="308" spans="1:11" s="645" customFormat="1" ht="47.25" x14ac:dyDescent="0.25">
      <c r="A308" s="75" t="s">
        <v>98</v>
      </c>
      <c r="B308" s="30" t="s">
        <v>54</v>
      </c>
      <c r="C308" s="28" t="s">
        <v>10</v>
      </c>
      <c r="D308" s="28" t="s">
        <v>68</v>
      </c>
      <c r="E308" s="227" t="s">
        <v>362</v>
      </c>
      <c r="F308" s="228" t="s">
        <v>359</v>
      </c>
      <c r="G308" s="229" t="s">
        <v>360</v>
      </c>
      <c r="H308" s="28"/>
      <c r="I308" s="412">
        <f>SUM(I309)</f>
        <v>28000</v>
      </c>
      <c r="J308" s="412">
        <f t="shared" ref="J308:K311" si="120">SUM(J309)</f>
        <v>28000</v>
      </c>
      <c r="K308" s="412">
        <f t="shared" si="120"/>
        <v>28000</v>
      </c>
    </row>
    <row r="309" spans="1:11" s="645" customFormat="1" ht="63" x14ac:dyDescent="0.25">
      <c r="A309" s="76" t="s">
        <v>99</v>
      </c>
      <c r="B309" s="53" t="s">
        <v>54</v>
      </c>
      <c r="C309" s="2" t="s">
        <v>10</v>
      </c>
      <c r="D309" s="2" t="s">
        <v>68</v>
      </c>
      <c r="E309" s="230" t="s">
        <v>363</v>
      </c>
      <c r="F309" s="231" t="s">
        <v>359</v>
      </c>
      <c r="G309" s="232" t="s">
        <v>360</v>
      </c>
      <c r="H309" s="44"/>
      <c r="I309" s="413">
        <f>SUM(I310)</f>
        <v>28000</v>
      </c>
      <c r="J309" s="413">
        <f t="shared" si="120"/>
        <v>28000</v>
      </c>
      <c r="K309" s="413">
        <f t="shared" si="120"/>
        <v>28000</v>
      </c>
    </row>
    <row r="310" spans="1:11" s="645" customFormat="1" ht="47.25" x14ac:dyDescent="0.25">
      <c r="A310" s="76" t="s">
        <v>366</v>
      </c>
      <c r="B310" s="53" t="s">
        <v>54</v>
      </c>
      <c r="C310" s="2" t="s">
        <v>10</v>
      </c>
      <c r="D310" s="2" t="s">
        <v>68</v>
      </c>
      <c r="E310" s="230" t="s">
        <v>363</v>
      </c>
      <c r="F310" s="231" t="s">
        <v>10</v>
      </c>
      <c r="G310" s="232" t="s">
        <v>360</v>
      </c>
      <c r="H310" s="44"/>
      <c r="I310" s="413">
        <f>SUM(I311)</f>
        <v>28000</v>
      </c>
      <c r="J310" s="413">
        <f t="shared" si="120"/>
        <v>28000</v>
      </c>
      <c r="K310" s="413">
        <f t="shared" si="120"/>
        <v>28000</v>
      </c>
    </row>
    <row r="311" spans="1:11" s="645" customFormat="1" ht="16.5" customHeight="1" x14ac:dyDescent="0.25">
      <c r="A311" s="76" t="s">
        <v>100</v>
      </c>
      <c r="B311" s="53" t="s">
        <v>54</v>
      </c>
      <c r="C311" s="2" t="s">
        <v>10</v>
      </c>
      <c r="D311" s="2" t="s">
        <v>68</v>
      </c>
      <c r="E311" s="230" t="s">
        <v>363</v>
      </c>
      <c r="F311" s="231" t="s">
        <v>10</v>
      </c>
      <c r="G311" s="232" t="s">
        <v>365</v>
      </c>
      <c r="H311" s="44"/>
      <c r="I311" s="413">
        <f>SUM(I312)</f>
        <v>28000</v>
      </c>
      <c r="J311" s="413">
        <f t="shared" si="120"/>
        <v>28000</v>
      </c>
      <c r="K311" s="413">
        <f t="shared" si="120"/>
        <v>28000</v>
      </c>
    </row>
    <row r="312" spans="1:11" s="645" customFormat="1" ht="30.75" customHeight="1" x14ac:dyDescent="0.25">
      <c r="A312" s="578" t="s">
        <v>507</v>
      </c>
      <c r="B312" s="279" t="s">
        <v>54</v>
      </c>
      <c r="C312" s="2" t="s">
        <v>10</v>
      </c>
      <c r="D312" s="2" t="s">
        <v>68</v>
      </c>
      <c r="E312" s="230" t="s">
        <v>363</v>
      </c>
      <c r="F312" s="231" t="s">
        <v>10</v>
      </c>
      <c r="G312" s="232" t="s">
        <v>365</v>
      </c>
      <c r="H312" s="2" t="s">
        <v>16</v>
      </c>
      <c r="I312" s="415">
        <v>28000</v>
      </c>
      <c r="J312" s="415">
        <v>28000</v>
      </c>
      <c r="K312" s="415">
        <v>28000</v>
      </c>
    </row>
    <row r="313" spans="1:11" ht="31.5" x14ac:dyDescent="0.25">
      <c r="A313" s="27" t="s">
        <v>101</v>
      </c>
      <c r="B313" s="30" t="s">
        <v>54</v>
      </c>
      <c r="C313" s="28" t="s">
        <v>10</v>
      </c>
      <c r="D313" s="28" t="s">
        <v>68</v>
      </c>
      <c r="E313" s="215" t="s">
        <v>201</v>
      </c>
      <c r="F313" s="216" t="s">
        <v>359</v>
      </c>
      <c r="G313" s="217" t="s">
        <v>360</v>
      </c>
      <c r="H313" s="28"/>
      <c r="I313" s="412">
        <f>SUM(I314+I317)</f>
        <v>1084291</v>
      </c>
      <c r="J313" s="412">
        <f t="shared" ref="J313:K313" si="121">SUM(J314+J317)</f>
        <v>506504</v>
      </c>
      <c r="K313" s="412">
        <f t="shared" si="121"/>
        <v>506504</v>
      </c>
    </row>
    <row r="314" spans="1:11" ht="31.5" x14ac:dyDescent="0.25">
      <c r="A314" s="3" t="s">
        <v>102</v>
      </c>
      <c r="B314" s="338" t="s">
        <v>54</v>
      </c>
      <c r="C314" s="2" t="s">
        <v>10</v>
      </c>
      <c r="D314" s="2" t="s">
        <v>68</v>
      </c>
      <c r="E314" s="218" t="s">
        <v>202</v>
      </c>
      <c r="F314" s="219" t="s">
        <v>359</v>
      </c>
      <c r="G314" s="220" t="s">
        <v>360</v>
      </c>
      <c r="H314" s="2"/>
      <c r="I314" s="413">
        <f>SUM(I315)</f>
        <v>604308</v>
      </c>
      <c r="J314" s="413">
        <f t="shared" ref="J314:K315" si="122">SUM(J315)</f>
        <v>506504</v>
      </c>
      <c r="K314" s="413">
        <f t="shared" si="122"/>
        <v>506504</v>
      </c>
    </row>
    <row r="315" spans="1:11" ht="31.5" x14ac:dyDescent="0.25">
      <c r="A315" s="3" t="s">
        <v>74</v>
      </c>
      <c r="B315" s="338" t="s">
        <v>54</v>
      </c>
      <c r="C315" s="2" t="s">
        <v>10</v>
      </c>
      <c r="D315" s="2" t="s">
        <v>68</v>
      </c>
      <c r="E315" s="218" t="s">
        <v>202</v>
      </c>
      <c r="F315" s="219" t="s">
        <v>359</v>
      </c>
      <c r="G315" s="220" t="s">
        <v>364</v>
      </c>
      <c r="H315" s="2"/>
      <c r="I315" s="413">
        <f>SUM(I316)</f>
        <v>604308</v>
      </c>
      <c r="J315" s="413">
        <f t="shared" si="122"/>
        <v>506504</v>
      </c>
      <c r="K315" s="413">
        <f t="shared" si="122"/>
        <v>506504</v>
      </c>
    </row>
    <row r="316" spans="1:11" ht="63" x14ac:dyDescent="0.25">
      <c r="A316" s="84" t="s">
        <v>75</v>
      </c>
      <c r="B316" s="338" t="s">
        <v>54</v>
      </c>
      <c r="C316" s="2" t="s">
        <v>10</v>
      </c>
      <c r="D316" s="2" t="s">
        <v>68</v>
      </c>
      <c r="E316" s="218" t="s">
        <v>202</v>
      </c>
      <c r="F316" s="219" t="s">
        <v>359</v>
      </c>
      <c r="G316" s="220" t="s">
        <v>364</v>
      </c>
      <c r="H316" s="2" t="s">
        <v>13</v>
      </c>
      <c r="I316" s="414">
        <v>604308</v>
      </c>
      <c r="J316" s="414">
        <v>506504</v>
      </c>
      <c r="K316" s="414">
        <v>506504</v>
      </c>
    </row>
    <row r="317" spans="1:11" s="516" customFormat="1" ht="15.75" x14ac:dyDescent="0.25">
      <c r="A317" s="84" t="s">
        <v>658</v>
      </c>
      <c r="B317" s="519" t="s">
        <v>54</v>
      </c>
      <c r="C317" s="2" t="s">
        <v>10</v>
      </c>
      <c r="D317" s="2" t="s">
        <v>68</v>
      </c>
      <c r="E317" s="218" t="s">
        <v>656</v>
      </c>
      <c r="F317" s="219" t="s">
        <v>359</v>
      </c>
      <c r="G317" s="220" t="s">
        <v>360</v>
      </c>
      <c r="H317" s="2"/>
      <c r="I317" s="416">
        <f>SUM(I318)</f>
        <v>479983</v>
      </c>
      <c r="J317" s="416">
        <f t="shared" ref="J317:K317" si="123">SUM(J318)</f>
        <v>0</v>
      </c>
      <c r="K317" s="416">
        <f t="shared" si="123"/>
        <v>0</v>
      </c>
    </row>
    <row r="318" spans="1:11" s="516" customFormat="1" ht="31.5" x14ac:dyDescent="0.25">
      <c r="A318" s="84" t="s">
        <v>659</v>
      </c>
      <c r="B318" s="519" t="s">
        <v>54</v>
      </c>
      <c r="C318" s="2" t="s">
        <v>10</v>
      </c>
      <c r="D318" s="2" t="s">
        <v>68</v>
      </c>
      <c r="E318" s="218" t="s">
        <v>656</v>
      </c>
      <c r="F318" s="219" t="s">
        <v>359</v>
      </c>
      <c r="G318" s="220" t="s">
        <v>657</v>
      </c>
      <c r="H318" s="2"/>
      <c r="I318" s="416">
        <f>SUM(I319:I320)</f>
        <v>479983</v>
      </c>
      <c r="J318" s="416">
        <f t="shared" ref="J318:K318" si="124">SUM(J319:J320)</f>
        <v>0</v>
      </c>
      <c r="K318" s="416">
        <f t="shared" si="124"/>
        <v>0</v>
      </c>
    </row>
    <row r="319" spans="1:11" s="516" customFormat="1" ht="63" x14ac:dyDescent="0.25">
      <c r="A319" s="84" t="s">
        <v>75</v>
      </c>
      <c r="B319" s="519" t="s">
        <v>54</v>
      </c>
      <c r="C319" s="2" t="s">
        <v>10</v>
      </c>
      <c r="D319" s="2" t="s">
        <v>68</v>
      </c>
      <c r="E319" s="218" t="s">
        <v>656</v>
      </c>
      <c r="F319" s="219" t="s">
        <v>359</v>
      </c>
      <c r="G319" s="220" t="s">
        <v>657</v>
      </c>
      <c r="H319" s="2" t="s">
        <v>13</v>
      </c>
      <c r="I319" s="414">
        <v>454983</v>
      </c>
      <c r="J319" s="414"/>
      <c r="K319" s="414"/>
    </row>
    <row r="320" spans="1:11" s="516" customFormat="1" ht="31.5" x14ac:dyDescent="0.25">
      <c r="A320" s="578" t="s">
        <v>507</v>
      </c>
      <c r="B320" s="519" t="s">
        <v>54</v>
      </c>
      <c r="C320" s="2" t="s">
        <v>10</v>
      </c>
      <c r="D320" s="2" t="s">
        <v>68</v>
      </c>
      <c r="E320" s="218" t="s">
        <v>656</v>
      </c>
      <c r="F320" s="219" t="s">
        <v>359</v>
      </c>
      <c r="G320" s="220" t="s">
        <v>657</v>
      </c>
      <c r="H320" s="2" t="s">
        <v>16</v>
      </c>
      <c r="I320" s="414">
        <v>25000</v>
      </c>
      <c r="J320" s="414"/>
      <c r="K320" s="414"/>
    </row>
    <row r="321" spans="1:14" ht="30" customHeight="1" x14ac:dyDescent="0.25">
      <c r="A321" s="441" t="s">
        <v>51</v>
      </c>
      <c r="B321" s="442" t="s">
        <v>52</v>
      </c>
      <c r="C321" s="435"/>
      <c r="D321" s="443"/>
      <c r="E321" s="444"/>
      <c r="F321" s="445"/>
      <c r="G321" s="439"/>
      <c r="H321" s="440"/>
      <c r="I321" s="428">
        <f>SUM(I329+I510+I322)</f>
        <v>487345733</v>
      </c>
      <c r="J321" s="428">
        <f>SUM(J329+J510+J322)</f>
        <v>310465849</v>
      </c>
      <c r="K321" s="428">
        <f>SUM(K329+K510+K322)</f>
        <v>298944091</v>
      </c>
      <c r="L321" s="460"/>
      <c r="M321" s="460"/>
    </row>
    <row r="322" spans="1:14" ht="16.5" customHeight="1" x14ac:dyDescent="0.25">
      <c r="A322" s="277" t="s">
        <v>25</v>
      </c>
      <c r="B322" s="19" t="s">
        <v>52</v>
      </c>
      <c r="C322" s="15" t="s">
        <v>20</v>
      </c>
      <c r="D322" s="19"/>
      <c r="E322" s="283"/>
      <c r="F322" s="284"/>
      <c r="G322" s="285"/>
      <c r="H322" s="15"/>
      <c r="I322" s="410">
        <f t="shared" ref="I322:K327" si="125">SUM(I323)</f>
        <v>80000</v>
      </c>
      <c r="J322" s="410">
        <f t="shared" si="125"/>
        <v>80000</v>
      </c>
      <c r="K322" s="410">
        <f t="shared" si="125"/>
        <v>80000</v>
      </c>
    </row>
    <row r="323" spans="1:14" ht="17.25" customHeight="1" x14ac:dyDescent="0.25">
      <c r="A323" s="97" t="s">
        <v>26</v>
      </c>
      <c r="B323" s="26" t="s">
        <v>52</v>
      </c>
      <c r="C323" s="22" t="s">
        <v>20</v>
      </c>
      <c r="D323" s="26">
        <v>12</v>
      </c>
      <c r="E323" s="98"/>
      <c r="F323" s="286"/>
      <c r="G323" s="287"/>
      <c r="H323" s="22"/>
      <c r="I323" s="411">
        <f t="shared" si="125"/>
        <v>80000</v>
      </c>
      <c r="J323" s="411">
        <f t="shared" si="125"/>
        <v>80000</v>
      </c>
      <c r="K323" s="411">
        <f t="shared" si="125"/>
        <v>80000</v>
      </c>
    </row>
    <row r="324" spans="1:14" ht="47.25" x14ac:dyDescent="0.25">
      <c r="A324" s="27" t="s">
        <v>127</v>
      </c>
      <c r="B324" s="30" t="s">
        <v>52</v>
      </c>
      <c r="C324" s="28" t="s">
        <v>20</v>
      </c>
      <c r="D324" s="30">
        <v>12</v>
      </c>
      <c r="E324" s="221" t="s">
        <v>404</v>
      </c>
      <c r="F324" s="222" t="s">
        <v>359</v>
      </c>
      <c r="G324" s="223" t="s">
        <v>360</v>
      </c>
      <c r="H324" s="28"/>
      <c r="I324" s="412">
        <f t="shared" si="125"/>
        <v>80000</v>
      </c>
      <c r="J324" s="412">
        <f t="shared" si="125"/>
        <v>80000</v>
      </c>
      <c r="K324" s="412">
        <f t="shared" si="125"/>
        <v>80000</v>
      </c>
    </row>
    <row r="325" spans="1:14" ht="63" x14ac:dyDescent="0.25">
      <c r="A325" s="7" t="s">
        <v>128</v>
      </c>
      <c r="B325" s="288" t="s">
        <v>52</v>
      </c>
      <c r="C325" s="5" t="s">
        <v>20</v>
      </c>
      <c r="D325" s="356">
        <v>12</v>
      </c>
      <c r="E325" s="236" t="s">
        <v>191</v>
      </c>
      <c r="F325" s="237" t="s">
        <v>359</v>
      </c>
      <c r="G325" s="238" t="s">
        <v>360</v>
      </c>
      <c r="H325" s="2"/>
      <c r="I325" s="413">
        <f t="shared" si="125"/>
        <v>80000</v>
      </c>
      <c r="J325" s="413">
        <f t="shared" si="125"/>
        <v>80000</v>
      </c>
      <c r="K325" s="413">
        <f t="shared" si="125"/>
        <v>80000</v>
      </c>
    </row>
    <row r="326" spans="1:14" ht="35.25" customHeight="1" x14ac:dyDescent="0.25">
      <c r="A326" s="580" t="s">
        <v>405</v>
      </c>
      <c r="B326" s="6" t="s">
        <v>52</v>
      </c>
      <c r="C326" s="5" t="s">
        <v>20</v>
      </c>
      <c r="D326" s="356">
        <v>12</v>
      </c>
      <c r="E326" s="236" t="s">
        <v>191</v>
      </c>
      <c r="F326" s="237" t="s">
        <v>10</v>
      </c>
      <c r="G326" s="238" t="s">
        <v>360</v>
      </c>
      <c r="H326" s="266"/>
      <c r="I326" s="413">
        <f t="shared" si="125"/>
        <v>80000</v>
      </c>
      <c r="J326" s="413">
        <f t="shared" si="125"/>
        <v>80000</v>
      </c>
      <c r="K326" s="413">
        <f t="shared" si="125"/>
        <v>80000</v>
      </c>
    </row>
    <row r="327" spans="1:14" ht="15.75" customHeight="1" x14ac:dyDescent="0.25">
      <c r="A327" s="61" t="s">
        <v>90</v>
      </c>
      <c r="B327" s="338" t="s">
        <v>52</v>
      </c>
      <c r="C327" s="5" t="s">
        <v>20</v>
      </c>
      <c r="D327" s="356">
        <v>12</v>
      </c>
      <c r="E327" s="236" t="s">
        <v>191</v>
      </c>
      <c r="F327" s="237" t="s">
        <v>10</v>
      </c>
      <c r="G327" s="238" t="s">
        <v>406</v>
      </c>
      <c r="H327" s="59"/>
      <c r="I327" s="413">
        <f t="shared" si="125"/>
        <v>80000</v>
      </c>
      <c r="J327" s="413">
        <f t="shared" si="125"/>
        <v>80000</v>
      </c>
      <c r="K327" s="413">
        <f t="shared" si="125"/>
        <v>80000</v>
      </c>
    </row>
    <row r="328" spans="1:14" ht="30" customHeight="1" x14ac:dyDescent="0.25">
      <c r="A328" s="577" t="s">
        <v>507</v>
      </c>
      <c r="B328" s="6" t="s">
        <v>52</v>
      </c>
      <c r="C328" s="5" t="s">
        <v>20</v>
      </c>
      <c r="D328" s="356">
        <v>12</v>
      </c>
      <c r="E328" s="236" t="s">
        <v>191</v>
      </c>
      <c r="F328" s="237" t="s">
        <v>10</v>
      </c>
      <c r="G328" s="238" t="s">
        <v>406</v>
      </c>
      <c r="H328" s="59" t="s">
        <v>16</v>
      </c>
      <c r="I328" s="415">
        <v>80000</v>
      </c>
      <c r="J328" s="415">
        <v>80000</v>
      </c>
      <c r="K328" s="415">
        <v>80000</v>
      </c>
      <c r="L328" s="685"/>
    </row>
    <row r="329" spans="1:14" ht="15.75" x14ac:dyDescent="0.25">
      <c r="A329" s="277" t="s">
        <v>27</v>
      </c>
      <c r="B329" s="19" t="s">
        <v>52</v>
      </c>
      <c r="C329" s="15" t="s">
        <v>29</v>
      </c>
      <c r="D329" s="19"/>
      <c r="E329" s="283"/>
      <c r="F329" s="284"/>
      <c r="G329" s="285"/>
      <c r="H329" s="15"/>
      <c r="I329" s="410">
        <f>SUM(I330+I355+I445+I470)</f>
        <v>484917812</v>
      </c>
      <c r="J329" s="410">
        <f>SUM(J330+J355+J445+J470)</f>
        <v>308120199</v>
      </c>
      <c r="K329" s="410">
        <f>SUM(K330+K355+K445+K470)</f>
        <v>296598441</v>
      </c>
      <c r="L329" s="460"/>
      <c r="M329" s="460"/>
      <c r="N329" s="460"/>
    </row>
    <row r="330" spans="1:14" ht="15.75" x14ac:dyDescent="0.25">
      <c r="A330" s="97" t="s">
        <v>28</v>
      </c>
      <c r="B330" s="26" t="s">
        <v>52</v>
      </c>
      <c r="C330" s="22" t="s">
        <v>29</v>
      </c>
      <c r="D330" s="22" t="s">
        <v>10</v>
      </c>
      <c r="E330" s="263"/>
      <c r="F330" s="264"/>
      <c r="G330" s="265"/>
      <c r="H330" s="22"/>
      <c r="I330" s="411">
        <f>SUM(I331,I350)</f>
        <v>36492793</v>
      </c>
      <c r="J330" s="411">
        <f>SUM(J331,J350)</f>
        <v>37166887</v>
      </c>
      <c r="K330" s="411">
        <f>SUM(K331,K350)</f>
        <v>37166887</v>
      </c>
      <c r="L330" s="460"/>
    </row>
    <row r="331" spans="1:14" ht="31.5" x14ac:dyDescent="0.25">
      <c r="A331" s="27" t="s">
        <v>131</v>
      </c>
      <c r="B331" s="33" t="s">
        <v>52</v>
      </c>
      <c r="C331" s="29" t="s">
        <v>29</v>
      </c>
      <c r="D331" s="29" t="s">
        <v>10</v>
      </c>
      <c r="E331" s="215" t="s">
        <v>417</v>
      </c>
      <c r="F331" s="216" t="s">
        <v>359</v>
      </c>
      <c r="G331" s="217" t="s">
        <v>360</v>
      </c>
      <c r="H331" s="31"/>
      <c r="I331" s="412">
        <f>SUM(I332)</f>
        <v>36344793</v>
      </c>
      <c r="J331" s="412">
        <f t="shared" ref="J331:K332" si="126">SUM(J332)</f>
        <v>37066469</v>
      </c>
      <c r="K331" s="412">
        <f t="shared" si="126"/>
        <v>37066469</v>
      </c>
    </row>
    <row r="332" spans="1:14" ht="47.25" x14ac:dyDescent="0.25">
      <c r="A332" s="3" t="s">
        <v>132</v>
      </c>
      <c r="B332" s="356" t="s">
        <v>52</v>
      </c>
      <c r="C332" s="5" t="s">
        <v>29</v>
      </c>
      <c r="D332" s="5" t="s">
        <v>10</v>
      </c>
      <c r="E332" s="218" t="s">
        <v>203</v>
      </c>
      <c r="F332" s="219" t="s">
        <v>359</v>
      </c>
      <c r="G332" s="220" t="s">
        <v>360</v>
      </c>
      <c r="H332" s="59"/>
      <c r="I332" s="413">
        <f>SUM(I333)</f>
        <v>36344793</v>
      </c>
      <c r="J332" s="413">
        <f t="shared" si="126"/>
        <v>37066469</v>
      </c>
      <c r="K332" s="413">
        <f t="shared" si="126"/>
        <v>37066469</v>
      </c>
    </row>
    <row r="333" spans="1:14" ht="15.75" x14ac:dyDescent="0.25">
      <c r="A333" s="3" t="s">
        <v>418</v>
      </c>
      <c r="B333" s="356" t="s">
        <v>52</v>
      </c>
      <c r="C333" s="5" t="s">
        <v>29</v>
      </c>
      <c r="D333" s="5" t="s">
        <v>10</v>
      </c>
      <c r="E333" s="218" t="s">
        <v>203</v>
      </c>
      <c r="F333" s="219" t="s">
        <v>10</v>
      </c>
      <c r="G333" s="220" t="s">
        <v>360</v>
      </c>
      <c r="H333" s="59"/>
      <c r="I333" s="413">
        <f>SUM(I339+I342+I344+I334+I337+I348)</f>
        <v>36344793</v>
      </c>
      <c r="J333" s="413">
        <f t="shared" ref="J333:K333" si="127">SUM(J339+J342+J344+J334+J337+J348)</f>
        <v>37066469</v>
      </c>
      <c r="K333" s="413">
        <f t="shared" si="127"/>
        <v>37066469</v>
      </c>
    </row>
    <row r="334" spans="1:14" s="639" customFormat="1" ht="63" x14ac:dyDescent="0.25">
      <c r="A334" s="3" t="s">
        <v>794</v>
      </c>
      <c r="B334" s="641" t="s">
        <v>52</v>
      </c>
      <c r="C334" s="5" t="s">
        <v>29</v>
      </c>
      <c r="D334" s="5" t="s">
        <v>10</v>
      </c>
      <c r="E334" s="218" t="s">
        <v>203</v>
      </c>
      <c r="F334" s="219" t="s">
        <v>10</v>
      </c>
      <c r="G334" s="220" t="s">
        <v>789</v>
      </c>
      <c r="H334" s="59"/>
      <c r="I334" s="413">
        <f>SUM(I335:I336)</f>
        <v>1723372</v>
      </c>
      <c r="J334" s="413">
        <f t="shared" ref="J334:K334" si="128">SUM(J335:J336)</f>
        <v>1723372</v>
      </c>
      <c r="K334" s="413">
        <f t="shared" si="128"/>
        <v>1723372</v>
      </c>
    </row>
    <row r="335" spans="1:14" s="639" customFormat="1" ht="63" x14ac:dyDescent="0.25">
      <c r="A335" s="101" t="s">
        <v>75</v>
      </c>
      <c r="B335" s="641" t="s">
        <v>52</v>
      </c>
      <c r="C335" s="5" t="s">
        <v>29</v>
      </c>
      <c r="D335" s="5" t="s">
        <v>10</v>
      </c>
      <c r="E335" s="218" t="s">
        <v>203</v>
      </c>
      <c r="F335" s="219" t="s">
        <v>10</v>
      </c>
      <c r="G335" s="220" t="s">
        <v>789</v>
      </c>
      <c r="H335" s="59" t="s">
        <v>13</v>
      </c>
      <c r="I335" s="415">
        <v>1212000</v>
      </c>
      <c r="J335" s="415">
        <v>1212000</v>
      </c>
      <c r="K335" s="415">
        <v>1212000</v>
      </c>
    </row>
    <row r="336" spans="1:14" s="639" customFormat="1" ht="15.75" x14ac:dyDescent="0.25">
      <c r="A336" s="61" t="s">
        <v>40</v>
      </c>
      <c r="B336" s="641" t="s">
        <v>52</v>
      </c>
      <c r="C336" s="5" t="s">
        <v>29</v>
      </c>
      <c r="D336" s="5" t="s">
        <v>10</v>
      </c>
      <c r="E336" s="218" t="s">
        <v>203</v>
      </c>
      <c r="F336" s="219" t="s">
        <v>10</v>
      </c>
      <c r="G336" s="220" t="s">
        <v>789</v>
      </c>
      <c r="H336" s="59" t="s">
        <v>39</v>
      </c>
      <c r="I336" s="415">
        <v>511372</v>
      </c>
      <c r="J336" s="415">
        <v>511372</v>
      </c>
      <c r="K336" s="415">
        <v>511372</v>
      </c>
    </row>
    <row r="337" spans="1:11" s="639" customFormat="1" ht="94.5" hidden="1" x14ac:dyDescent="0.25">
      <c r="A337" s="3" t="s">
        <v>795</v>
      </c>
      <c r="B337" s="641" t="s">
        <v>52</v>
      </c>
      <c r="C337" s="5" t="s">
        <v>29</v>
      </c>
      <c r="D337" s="5" t="s">
        <v>10</v>
      </c>
      <c r="E337" s="218" t="s">
        <v>203</v>
      </c>
      <c r="F337" s="219" t="s">
        <v>10</v>
      </c>
      <c r="G337" s="220" t="s">
        <v>790</v>
      </c>
      <c r="H337" s="59"/>
      <c r="I337" s="413">
        <f>SUM(I338)</f>
        <v>0</v>
      </c>
      <c r="J337" s="413">
        <f t="shared" ref="J337:K337" si="129">SUM(J338)</f>
        <v>0</v>
      </c>
      <c r="K337" s="413">
        <f t="shared" si="129"/>
        <v>0</v>
      </c>
    </row>
    <row r="338" spans="1:11" s="639" customFormat="1" ht="31.5" hidden="1" x14ac:dyDescent="0.25">
      <c r="A338" s="578" t="s">
        <v>507</v>
      </c>
      <c r="B338" s="641" t="s">
        <v>52</v>
      </c>
      <c r="C338" s="5" t="s">
        <v>29</v>
      </c>
      <c r="D338" s="5" t="s">
        <v>10</v>
      </c>
      <c r="E338" s="218" t="s">
        <v>203</v>
      </c>
      <c r="F338" s="219" t="s">
        <v>10</v>
      </c>
      <c r="G338" s="220" t="s">
        <v>790</v>
      </c>
      <c r="H338" s="59" t="s">
        <v>16</v>
      </c>
      <c r="I338" s="415"/>
      <c r="J338" s="415"/>
      <c r="K338" s="415"/>
    </row>
    <row r="339" spans="1:11" ht="94.5" x14ac:dyDescent="0.25">
      <c r="A339" s="3" t="s">
        <v>419</v>
      </c>
      <c r="B339" s="356" t="s">
        <v>52</v>
      </c>
      <c r="C339" s="5" t="s">
        <v>29</v>
      </c>
      <c r="D339" s="5" t="s">
        <v>10</v>
      </c>
      <c r="E339" s="218" t="s">
        <v>203</v>
      </c>
      <c r="F339" s="219" t="s">
        <v>10</v>
      </c>
      <c r="G339" s="220" t="s">
        <v>420</v>
      </c>
      <c r="H339" s="2"/>
      <c r="I339" s="413">
        <f>SUM(I340:I341)</f>
        <v>19734652</v>
      </c>
      <c r="J339" s="413">
        <f t="shared" ref="J339:K339" si="130">SUM(J340:J341)</f>
        <v>22018393</v>
      </c>
      <c r="K339" s="413">
        <f t="shared" si="130"/>
        <v>22018393</v>
      </c>
    </row>
    <row r="340" spans="1:11" ht="63" x14ac:dyDescent="0.25">
      <c r="A340" s="101" t="s">
        <v>75</v>
      </c>
      <c r="B340" s="338" t="s">
        <v>52</v>
      </c>
      <c r="C340" s="5" t="s">
        <v>29</v>
      </c>
      <c r="D340" s="5" t="s">
        <v>10</v>
      </c>
      <c r="E340" s="218" t="s">
        <v>203</v>
      </c>
      <c r="F340" s="219" t="s">
        <v>10</v>
      </c>
      <c r="G340" s="220" t="s">
        <v>420</v>
      </c>
      <c r="H340" s="266" t="s">
        <v>13</v>
      </c>
      <c r="I340" s="415">
        <v>19529931</v>
      </c>
      <c r="J340" s="415">
        <v>21813672</v>
      </c>
      <c r="K340" s="415">
        <v>21813672</v>
      </c>
    </row>
    <row r="341" spans="1:11" ht="31.5" x14ac:dyDescent="0.25">
      <c r="A341" s="577" t="s">
        <v>507</v>
      </c>
      <c r="B341" s="6" t="s">
        <v>52</v>
      </c>
      <c r="C341" s="5" t="s">
        <v>29</v>
      </c>
      <c r="D341" s="5" t="s">
        <v>10</v>
      </c>
      <c r="E341" s="218" t="s">
        <v>203</v>
      </c>
      <c r="F341" s="219" t="s">
        <v>10</v>
      </c>
      <c r="G341" s="220" t="s">
        <v>420</v>
      </c>
      <c r="H341" s="266" t="s">
        <v>16</v>
      </c>
      <c r="I341" s="415">
        <v>204721</v>
      </c>
      <c r="J341" s="415">
        <v>204721</v>
      </c>
      <c r="K341" s="415">
        <v>204721</v>
      </c>
    </row>
    <row r="342" spans="1:11" ht="31.5" hidden="1" x14ac:dyDescent="0.25">
      <c r="A342" s="584" t="s">
        <v>504</v>
      </c>
      <c r="B342" s="6" t="s">
        <v>52</v>
      </c>
      <c r="C342" s="5" t="s">
        <v>29</v>
      </c>
      <c r="D342" s="5" t="s">
        <v>10</v>
      </c>
      <c r="E342" s="218" t="s">
        <v>203</v>
      </c>
      <c r="F342" s="219" t="s">
        <v>10</v>
      </c>
      <c r="G342" s="220" t="s">
        <v>503</v>
      </c>
      <c r="H342" s="266"/>
      <c r="I342" s="413">
        <f>SUM(I343)</f>
        <v>0</v>
      </c>
      <c r="J342" s="413">
        <f t="shared" ref="J342:K342" si="131">SUM(J343)</f>
        <v>0</v>
      </c>
      <c r="K342" s="413">
        <f t="shared" si="131"/>
        <v>0</v>
      </c>
    </row>
    <row r="343" spans="1:11" ht="31.5" hidden="1" x14ac:dyDescent="0.25">
      <c r="A343" s="577" t="s">
        <v>507</v>
      </c>
      <c r="B343" s="6" t="s">
        <v>52</v>
      </c>
      <c r="C343" s="5" t="s">
        <v>29</v>
      </c>
      <c r="D343" s="5" t="s">
        <v>10</v>
      </c>
      <c r="E343" s="218" t="s">
        <v>203</v>
      </c>
      <c r="F343" s="219" t="s">
        <v>10</v>
      </c>
      <c r="G343" s="220" t="s">
        <v>503</v>
      </c>
      <c r="H343" s="266" t="s">
        <v>16</v>
      </c>
      <c r="I343" s="415"/>
      <c r="J343" s="415"/>
      <c r="K343" s="415"/>
    </row>
    <row r="344" spans="1:11" ht="31.5" x14ac:dyDescent="0.25">
      <c r="A344" s="3" t="s">
        <v>83</v>
      </c>
      <c r="B344" s="356" t="s">
        <v>52</v>
      </c>
      <c r="C344" s="5" t="s">
        <v>29</v>
      </c>
      <c r="D344" s="5" t="s">
        <v>10</v>
      </c>
      <c r="E344" s="218" t="s">
        <v>203</v>
      </c>
      <c r="F344" s="219" t="s">
        <v>10</v>
      </c>
      <c r="G344" s="220" t="s">
        <v>391</v>
      </c>
      <c r="H344" s="59"/>
      <c r="I344" s="413">
        <f>SUM(I345:I347)</f>
        <v>14886769</v>
      </c>
      <c r="J344" s="413">
        <f t="shared" ref="J344:K344" si="132">SUM(J345:J347)</f>
        <v>13324704</v>
      </c>
      <c r="K344" s="413">
        <f t="shared" si="132"/>
        <v>13324704</v>
      </c>
    </row>
    <row r="345" spans="1:11" ht="63" x14ac:dyDescent="0.25">
      <c r="A345" s="101" t="s">
        <v>75</v>
      </c>
      <c r="B345" s="338" t="s">
        <v>52</v>
      </c>
      <c r="C345" s="5" t="s">
        <v>29</v>
      </c>
      <c r="D345" s="5" t="s">
        <v>10</v>
      </c>
      <c r="E345" s="218" t="s">
        <v>203</v>
      </c>
      <c r="F345" s="219" t="s">
        <v>10</v>
      </c>
      <c r="G345" s="220" t="s">
        <v>391</v>
      </c>
      <c r="H345" s="59" t="s">
        <v>13</v>
      </c>
      <c r="I345" s="415">
        <v>5869220</v>
      </c>
      <c r="J345" s="415">
        <v>5125809</v>
      </c>
      <c r="K345" s="415">
        <v>5125809</v>
      </c>
    </row>
    <row r="346" spans="1:11" ht="31.5" x14ac:dyDescent="0.25">
      <c r="A346" s="577" t="s">
        <v>507</v>
      </c>
      <c r="B346" s="6" t="s">
        <v>52</v>
      </c>
      <c r="C346" s="5" t="s">
        <v>29</v>
      </c>
      <c r="D346" s="5" t="s">
        <v>10</v>
      </c>
      <c r="E346" s="218" t="s">
        <v>203</v>
      </c>
      <c r="F346" s="219" t="s">
        <v>10</v>
      </c>
      <c r="G346" s="220" t="s">
        <v>391</v>
      </c>
      <c r="H346" s="59" t="s">
        <v>16</v>
      </c>
      <c r="I346" s="415">
        <v>8534444</v>
      </c>
      <c r="J346" s="415">
        <v>7715290</v>
      </c>
      <c r="K346" s="415">
        <v>7715290</v>
      </c>
    </row>
    <row r="347" spans="1:11" ht="15.75" x14ac:dyDescent="0.25">
      <c r="A347" s="3" t="s">
        <v>18</v>
      </c>
      <c r="B347" s="356" t="s">
        <v>52</v>
      </c>
      <c r="C347" s="5" t="s">
        <v>29</v>
      </c>
      <c r="D347" s="5" t="s">
        <v>10</v>
      </c>
      <c r="E347" s="218" t="s">
        <v>203</v>
      </c>
      <c r="F347" s="219" t="s">
        <v>10</v>
      </c>
      <c r="G347" s="220" t="s">
        <v>391</v>
      </c>
      <c r="H347" s="59" t="s">
        <v>17</v>
      </c>
      <c r="I347" s="415">
        <v>483105</v>
      </c>
      <c r="J347" s="415">
        <v>483605</v>
      </c>
      <c r="K347" s="415">
        <v>483605</v>
      </c>
    </row>
    <row r="348" spans="1:11" s="639" customFormat="1" ht="31.5" hidden="1" x14ac:dyDescent="0.25">
      <c r="A348" s="3" t="s">
        <v>502</v>
      </c>
      <c r="B348" s="641" t="s">
        <v>52</v>
      </c>
      <c r="C348" s="5" t="s">
        <v>29</v>
      </c>
      <c r="D348" s="5" t="s">
        <v>10</v>
      </c>
      <c r="E348" s="218" t="s">
        <v>203</v>
      </c>
      <c r="F348" s="219" t="s">
        <v>10</v>
      </c>
      <c r="G348" s="220" t="s">
        <v>501</v>
      </c>
      <c r="H348" s="59"/>
      <c r="I348" s="413">
        <f>SUM(I349)</f>
        <v>0</v>
      </c>
      <c r="J348" s="413">
        <f t="shared" ref="J348:K348" si="133">SUM(J349)</f>
        <v>0</v>
      </c>
      <c r="K348" s="413">
        <f t="shared" si="133"/>
        <v>0</v>
      </c>
    </row>
    <row r="349" spans="1:11" s="639" customFormat="1" ht="31.5" hidden="1" x14ac:dyDescent="0.25">
      <c r="A349" s="577" t="s">
        <v>507</v>
      </c>
      <c r="B349" s="641" t="s">
        <v>52</v>
      </c>
      <c r="C349" s="5" t="s">
        <v>29</v>
      </c>
      <c r="D349" s="5" t="s">
        <v>10</v>
      </c>
      <c r="E349" s="218" t="s">
        <v>203</v>
      </c>
      <c r="F349" s="219" t="s">
        <v>10</v>
      </c>
      <c r="G349" s="220" t="s">
        <v>501</v>
      </c>
      <c r="H349" s="59" t="s">
        <v>16</v>
      </c>
      <c r="I349" s="415"/>
      <c r="J349" s="415"/>
      <c r="K349" s="415"/>
    </row>
    <row r="350" spans="1:11" ht="78.75" x14ac:dyDescent="0.25">
      <c r="A350" s="75" t="s">
        <v>866</v>
      </c>
      <c r="B350" s="30" t="s">
        <v>52</v>
      </c>
      <c r="C350" s="28" t="s">
        <v>29</v>
      </c>
      <c r="D350" s="42" t="s">
        <v>10</v>
      </c>
      <c r="E350" s="227" t="s">
        <v>187</v>
      </c>
      <c r="F350" s="228" t="s">
        <v>359</v>
      </c>
      <c r="G350" s="229" t="s">
        <v>360</v>
      </c>
      <c r="H350" s="28"/>
      <c r="I350" s="412">
        <f>SUM(I351)</f>
        <v>148000</v>
      </c>
      <c r="J350" s="412">
        <f t="shared" ref="J350:K353" si="134">SUM(J351)</f>
        <v>100418</v>
      </c>
      <c r="K350" s="412">
        <f t="shared" si="134"/>
        <v>100418</v>
      </c>
    </row>
    <row r="351" spans="1:11" ht="112.5" customHeight="1" x14ac:dyDescent="0.25">
      <c r="A351" s="76" t="s">
        <v>932</v>
      </c>
      <c r="B351" s="53" t="s">
        <v>52</v>
      </c>
      <c r="C351" s="2" t="s">
        <v>29</v>
      </c>
      <c r="D351" s="8" t="s">
        <v>10</v>
      </c>
      <c r="E351" s="251" t="s">
        <v>189</v>
      </c>
      <c r="F351" s="252" t="s">
        <v>359</v>
      </c>
      <c r="G351" s="253" t="s">
        <v>360</v>
      </c>
      <c r="H351" s="2"/>
      <c r="I351" s="413">
        <f>SUM(I352)</f>
        <v>148000</v>
      </c>
      <c r="J351" s="413">
        <f t="shared" si="134"/>
        <v>100418</v>
      </c>
      <c r="K351" s="413">
        <f t="shared" si="134"/>
        <v>100418</v>
      </c>
    </row>
    <row r="352" spans="1:11" ht="47.25" x14ac:dyDescent="0.25">
      <c r="A352" s="76" t="s">
        <v>379</v>
      </c>
      <c r="B352" s="53" t="s">
        <v>52</v>
      </c>
      <c r="C352" s="2" t="s">
        <v>29</v>
      </c>
      <c r="D352" s="8" t="s">
        <v>10</v>
      </c>
      <c r="E352" s="251" t="s">
        <v>189</v>
      </c>
      <c r="F352" s="252" t="s">
        <v>10</v>
      </c>
      <c r="G352" s="253" t="s">
        <v>360</v>
      </c>
      <c r="H352" s="2"/>
      <c r="I352" s="413">
        <f>SUM(I353)</f>
        <v>148000</v>
      </c>
      <c r="J352" s="413">
        <f t="shared" si="134"/>
        <v>100418</v>
      </c>
      <c r="K352" s="413">
        <f t="shared" si="134"/>
        <v>100418</v>
      </c>
    </row>
    <row r="353" spans="1:12" ht="31.5" x14ac:dyDescent="0.25">
      <c r="A353" s="3" t="s">
        <v>92</v>
      </c>
      <c r="B353" s="338" t="s">
        <v>52</v>
      </c>
      <c r="C353" s="2" t="s">
        <v>29</v>
      </c>
      <c r="D353" s="8" t="s">
        <v>10</v>
      </c>
      <c r="E353" s="251" t="s">
        <v>189</v>
      </c>
      <c r="F353" s="252" t="s">
        <v>10</v>
      </c>
      <c r="G353" s="253" t="s">
        <v>380</v>
      </c>
      <c r="H353" s="2"/>
      <c r="I353" s="413">
        <f>SUM(I354)</f>
        <v>148000</v>
      </c>
      <c r="J353" s="413">
        <f t="shared" si="134"/>
        <v>100418</v>
      </c>
      <c r="K353" s="413">
        <f t="shared" si="134"/>
        <v>100418</v>
      </c>
    </row>
    <row r="354" spans="1:12" ht="33.75" customHeight="1" x14ac:dyDescent="0.25">
      <c r="A354" s="579" t="s">
        <v>507</v>
      </c>
      <c r="B354" s="279" t="s">
        <v>52</v>
      </c>
      <c r="C354" s="2" t="s">
        <v>29</v>
      </c>
      <c r="D354" s="8" t="s">
        <v>10</v>
      </c>
      <c r="E354" s="251" t="s">
        <v>189</v>
      </c>
      <c r="F354" s="252" t="s">
        <v>10</v>
      </c>
      <c r="G354" s="253" t="s">
        <v>380</v>
      </c>
      <c r="H354" s="2" t="s">
        <v>16</v>
      </c>
      <c r="I354" s="414">
        <v>148000</v>
      </c>
      <c r="J354" s="414">
        <v>100418</v>
      </c>
      <c r="K354" s="414">
        <v>100418</v>
      </c>
    </row>
    <row r="355" spans="1:12" ht="15.75" x14ac:dyDescent="0.25">
      <c r="A355" s="97" t="s">
        <v>30</v>
      </c>
      <c r="B355" s="26" t="s">
        <v>52</v>
      </c>
      <c r="C355" s="22" t="s">
        <v>29</v>
      </c>
      <c r="D355" s="22" t="s">
        <v>12</v>
      </c>
      <c r="E355" s="263"/>
      <c r="F355" s="264"/>
      <c r="G355" s="265"/>
      <c r="H355" s="22"/>
      <c r="I355" s="411">
        <f>SUM(I356+I435+I440)</f>
        <v>430408392</v>
      </c>
      <c r="J355" s="411">
        <f>SUM(J356+J435+J440)</f>
        <v>254861906</v>
      </c>
      <c r="K355" s="411">
        <f>SUM(K356+K435+K440)</f>
        <v>243340148</v>
      </c>
      <c r="L355" s="460"/>
    </row>
    <row r="356" spans="1:12" ht="31.5" x14ac:dyDescent="0.25">
      <c r="A356" s="27" t="s">
        <v>131</v>
      </c>
      <c r="B356" s="30" t="s">
        <v>52</v>
      </c>
      <c r="C356" s="28" t="s">
        <v>29</v>
      </c>
      <c r="D356" s="28" t="s">
        <v>12</v>
      </c>
      <c r="E356" s="215" t="s">
        <v>417</v>
      </c>
      <c r="F356" s="216" t="s">
        <v>359</v>
      </c>
      <c r="G356" s="217" t="s">
        <v>360</v>
      </c>
      <c r="H356" s="28"/>
      <c r="I356" s="412">
        <f>SUM(I357+I431)</f>
        <v>429349837</v>
      </c>
      <c r="J356" s="412">
        <f>SUM(J357+J431)</f>
        <v>253929647</v>
      </c>
      <c r="K356" s="412">
        <f>SUM(K357+K431)</f>
        <v>242407889</v>
      </c>
    </row>
    <row r="357" spans="1:12" ht="50.25" customHeight="1" x14ac:dyDescent="0.25">
      <c r="A357" s="61" t="s">
        <v>132</v>
      </c>
      <c r="B357" s="338" t="s">
        <v>52</v>
      </c>
      <c r="C357" s="2" t="s">
        <v>29</v>
      </c>
      <c r="D357" s="2" t="s">
        <v>12</v>
      </c>
      <c r="E357" s="218" t="s">
        <v>203</v>
      </c>
      <c r="F357" s="219" t="s">
        <v>359</v>
      </c>
      <c r="G357" s="220" t="s">
        <v>360</v>
      </c>
      <c r="H357" s="2"/>
      <c r="I357" s="413">
        <f>SUM(I358+I419+I425+I422+I428)</f>
        <v>429349837</v>
      </c>
      <c r="J357" s="413">
        <f>SUM(J358+J419+J425+J422+J428)</f>
        <v>253929647</v>
      </c>
      <c r="K357" s="413">
        <f>SUM(K358+K419+K425+K422+K428)</f>
        <v>242407889</v>
      </c>
    </row>
    <row r="358" spans="1:12" ht="15.75" x14ac:dyDescent="0.25">
      <c r="A358" s="61" t="s">
        <v>428</v>
      </c>
      <c r="B358" s="338" t="s">
        <v>52</v>
      </c>
      <c r="C358" s="2" t="s">
        <v>29</v>
      </c>
      <c r="D358" s="2" t="s">
        <v>12</v>
      </c>
      <c r="E358" s="218" t="s">
        <v>203</v>
      </c>
      <c r="F358" s="219" t="s">
        <v>12</v>
      </c>
      <c r="G358" s="220" t="s">
        <v>360</v>
      </c>
      <c r="H358" s="2"/>
      <c r="I358" s="413">
        <f>SUM(I364+I367+I372+I392+I397+I378+I406+I412+I410+I414+I370+I395+I388+I374+I376+I400+I402+I359+I362+I417+I380+I390+I404+I382+I384+I386)</f>
        <v>425503312</v>
      </c>
      <c r="J358" s="413">
        <f>SUM(J364+J367+J372+J392+J397+J378+J406+J412+J410+J414+J370+J395+J388+J374+J376+J400+J402+J359+J362+J417+J380+J390+J404)</f>
        <v>244219098</v>
      </c>
      <c r="K358" s="413">
        <f>SUM(K364+K367+K372+K392+K397+K378+K406+K412+K410+K414+K370+K395+K388+K374+K376+K400+K402+K359+K362+K417+K380+K390+K404)</f>
        <v>240739006</v>
      </c>
    </row>
    <row r="359" spans="1:12" s="639" customFormat="1" ht="63" x14ac:dyDescent="0.25">
      <c r="A359" s="3" t="s">
        <v>794</v>
      </c>
      <c r="B359" s="641" t="s">
        <v>52</v>
      </c>
      <c r="C359" s="5" t="s">
        <v>29</v>
      </c>
      <c r="D359" s="2" t="s">
        <v>12</v>
      </c>
      <c r="E359" s="218" t="s">
        <v>203</v>
      </c>
      <c r="F359" s="219" t="s">
        <v>12</v>
      </c>
      <c r="G359" s="220" t="s">
        <v>789</v>
      </c>
      <c r="H359" s="59"/>
      <c r="I359" s="413">
        <f>SUM(I360:I361)</f>
        <v>11653942</v>
      </c>
      <c r="J359" s="413">
        <f t="shared" ref="J359:K359" si="135">SUM(J360:J361)</f>
        <v>11653942</v>
      </c>
      <c r="K359" s="413">
        <f t="shared" si="135"/>
        <v>11653942</v>
      </c>
    </row>
    <row r="360" spans="1:12" s="639" customFormat="1" ht="63" x14ac:dyDescent="0.25">
      <c r="A360" s="101" t="s">
        <v>75</v>
      </c>
      <c r="B360" s="641" t="s">
        <v>52</v>
      </c>
      <c r="C360" s="5" t="s">
        <v>29</v>
      </c>
      <c r="D360" s="2" t="s">
        <v>12</v>
      </c>
      <c r="E360" s="218" t="s">
        <v>203</v>
      </c>
      <c r="F360" s="219" t="s">
        <v>12</v>
      </c>
      <c r="G360" s="220" t="s">
        <v>789</v>
      </c>
      <c r="H360" s="59" t="s">
        <v>13</v>
      </c>
      <c r="I360" s="415">
        <v>8352000</v>
      </c>
      <c r="J360" s="415">
        <v>8352000</v>
      </c>
      <c r="K360" s="415">
        <v>8352000</v>
      </c>
    </row>
    <row r="361" spans="1:12" s="639" customFormat="1" ht="15.75" x14ac:dyDescent="0.25">
      <c r="A361" s="61" t="s">
        <v>40</v>
      </c>
      <c r="B361" s="641" t="s">
        <v>52</v>
      </c>
      <c r="C361" s="5" t="s">
        <v>29</v>
      </c>
      <c r="D361" s="2" t="s">
        <v>12</v>
      </c>
      <c r="E361" s="218" t="s">
        <v>203</v>
      </c>
      <c r="F361" s="219" t="s">
        <v>12</v>
      </c>
      <c r="G361" s="220" t="s">
        <v>789</v>
      </c>
      <c r="H361" s="59" t="s">
        <v>39</v>
      </c>
      <c r="I361" s="415">
        <v>3301942</v>
      </c>
      <c r="J361" s="415">
        <v>3301942</v>
      </c>
      <c r="K361" s="415">
        <v>3301942</v>
      </c>
    </row>
    <row r="362" spans="1:12" s="639" customFormat="1" ht="94.5" x14ac:dyDescent="0.25">
      <c r="A362" s="3" t="s">
        <v>795</v>
      </c>
      <c r="B362" s="641" t="s">
        <v>52</v>
      </c>
      <c r="C362" s="5" t="s">
        <v>29</v>
      </c>
      <c r="D362" s="2" t="s">
        <v>12</v>
      </c>
      <c r="E362" s="218" t="s">
        <v>203</v>
      </c>
      <c r="F362" s="219" t="s">
        <v>12</v>
      </c>
      <c r="G362" s="220" t="s">
        <v>790</v>
      </c>
      <c r="H362" s="59"/>
      <c r="I362" s="413">
        <f>SUM(I363)</f>
        <v>209822</v>
      </c>
      <c r="J362" s="413">
        <f t="shared" ref="J362:K362" si="136">SUM(J363)</f>
        <v>209822</v>
      </c>
      <c r="K362" s="413">
        <f t="shared" si="136"/>
        <v>209822</v>
      </c>
    </row>
    <row r="363" spans="1:12" s="639" customFormat="1" ht="31.5" x14ac:dyDescent="0.25">
      <c r="A363" s="578" t="s">
        <v>507</v>
      </c>
      <c r="B363" s="641" t="s">
        <v>52</v>
      </c>
      <c r="C363" s="5" t="s">
        <v>29</v>
      </c>
      <c r="D363" s="2" t="s">
        <v>12</v>
      </c>
      <c r="E363" s="218" t="s">
        <v>203</v>
      </c>
      <c r="F363" s="219" t="s">
        <v>12</v>
      </c>
      <c r="G363" s="220" t="s">
        <v>790</v>
      </c>
      <c r="H363" s="59" t="s">
        <v>16</v>
      </c>
      <c r="I363" s="415">
        <v>209822</v>
      </c>
      <c r="J363" s="415">
        <v>209822</v>
      </c>
      <c r="K363" s="415">
        <v>209822</v>
      </c>
    </row>
    <row r="364" spans="1:12" ht="94.5" x14ac:dyDescent="0.25">
      <c r="A364" s="585" t="s">
        <v>134</v>
      </c>
      <c r="B364" s="338" t="s">
        <v>52</v>
      </c>
      <c r="C364" s="2" t="s">
        <v>29</v>
      </c>
      <c r="D364" s="2" t="s">
        <v>12</v>
      </c>
      <c r="E364" s="218" t="s">
        <v>203</v>
      </c>
      <c r="F364" s="219" t="s">
        <v>12</v>
      </c>
      <c r="G364" s="220" t="s">
        <v>421</v>
      </c>
      <c r="H364" s="2"/>
      <c r="I364" s="413">
        <f>SUM(I365:I366)</f>
        <v>180842891</v>
      </c>
      <c r="J364" s="413">
        <f t="shared" ref="J364:K364" si="137">SUM(J365:J366)</f>
        <v>191726122</v>
      </c>
      <c r="K364" s="413">
        <f t="shared" si="137"/>
        <v>191726122</v>
      </c>
    </row>
    <row r="365" spans="1:12" ht="63" x14ac:dyDescent="0.25">
      <c r="A365" s="101" t="s">
        <v>75</v>
      </c>
      <c r="B365" s="338" t="s">
        <v>52</v>
      </c>
      <c r="C365" s="2" t="s">
        <v>29</v>
      </c>
      <c r="D365" s="2" t="s">
        <v>12</v>
      </c>
      <c r="E365" s="218" t="s">
        <v>203</v>
      </c>
      <c r="F365" s="219" t="s">
        <v>12</v>
      </c>
      <c r="G365" s="220" t="s">
        <v>421</v>
      </c>
      <c r="H365" s="2" t="s">
        <v>13</v>
      </c>
      <c r="I365" s="415">
        <v>176023383</v>
      </c>
      <c r="J365" s="415">
        <v>186906614</v>
      </c>
      <c r="K365" s="415">
        <v>186906614</v>
      </c>
    </row>
    <row r="366" spans="1:12" ht="31.5" x14ac:dyDescent="0.25">
      <c r="A366" s="577" t="s">
        <v>507</v>
      </c>
      <c r="B366" s="6" t="s">
        <v>52</v>
      </c>
      <c r="C366" s="2" t="s">
        <v>29</v>
      </c>
      <c r="D366" s="2" t="s">
        <v>12</v>
      </c>
      <c r="E366" s="218" t="s">
        <v>203</v>
      </c>
      <c r="F366" s="219" t="s">
        <v>12</v>
      </c>
      <c r="G366" s="220" t="s">
        <v>421</v>
      </c>
      <c r="H366" s="2" t="s">
        <v>16</v>
      </c>
      <c r="I366" s="415">
        <v>4819508</v>
      </c>
      <c r="J366" s="415">
        <v>4819508</v>
      </c>
      <c r="K366" s="415">
        <v>4819508</v>
      </c>
    </row>
    <row r="367" spans="1:12" ht="31.5" x14ac:dyDescent="0.25">
      <c r="A367" s="584" t="s">
        <v>514</v>
      </c>
      <c r="B367" s="6" t="s">
        <v>52</v>
      </c>
      <c r="C367" s="2" t="s">
        <v>29</v>
      </c>
      <c r="D367" s="2" t="s">
        <v>12</v>
      </c>
      <c r="E367" s="218" t="s">
        <v>203</v>
      </c>
      <c r="F367" s="219" t="s">
        <v>12</v>
      </c>
      <c r="G367" s="220" t="s">
        <v>513</v>
      </c>
      <c r="H367" s="2"/>
      <c r="I367" s="413">
        <f>SUM(I368:I369)</f>
        <v>97515</v>
      </c>
      <c r="J367" s="413">
        <f t="shared" ref="J367:K367" si="138">SUM(J368:J369)</f>
        <v>97515</v>
      </c>
      <c r="K367" s="413">
        <f t="shared" si="138"/>
        <v>97515</v>
      </c>
    </row>
    <row r="368" spans="1:12" ht="63" x14ac:dyDescent="0.25">
      <c r="A368" s="101" t="s">
        <v>75</v>
      </c>
      <c r="B368" s="6" t="s">
        <v>52</v>
      </c>
      <c r="C368" s="2" t="s">
        <v>29</v>
      </c>
      <c r="D368" s="2" t="s">
        <v>12</v>
      </c>
      <c r="E368" s="218" t="s">
        <v>203</v>
      </c>
      <c r="F368" s="219" t="s">
        <v>12</v>
      </c>
      <c r="G368" s="220" t="s">
        <v>513</v>
      </c>
      <c r="H368" s="2" t="s">
        <v>13</v>
      </c>
      <c r="I368" s="415">
        <v>75762</v>
      </c>
      <c r="J368" s="415">
        <v>75762</v>
      </c>
      <c r="K368" s="415">
        <v>75762</v>
      </c>
    </row>
    <row r="369" spans="1:11" ht="15.75" x14ac:dyDescent="0.25">
      <c r="A369" s="61" t="s">
        <v>40</v>
      </c>
      <c r="B369" s="6" t="s">
        <v>52</v>
      </c>
      <c r="C369" s="2" t="s">
        <v>29</v>
      </c>
      <c r="D369" s="2" t="s">
        <v>12</v>
      </c>
      <c r="E369" s="218" t="s">
        <v>203</v>
      </c>
      <c r="F369" s="219" t="s">
        <v>12</v>
      </c>
      <c r="G369" s="220" t="s">
        <v>513</v>
      </c>
      <c r="H369" s="2" t="s">
        <v>39</v>
      </c>
      <c r="I369" s="415">
        <v>21753</v>
      </c>
      <c r="J369" s="415">
        <v>21753</v>
      </c>
      <c r="K369" s="415">
        <v>21753</v>
      </c>
    </row>
    <row r="370" spans="1:11" ht="47.25" x14ac:dyDescent="0.25">
      <c r="A370" s="585" t="s">
        <v>615</v>
      </c>
      <c r="B370" s="6" t="s">
        <v>52</v>
      </c>
      <c r="C370" s="2" t="s">
        <v>29</v>
      </c>
      <c r="D370" s="2" t="s">
        <v>12</v>
      </c>
      <c r="E370" s="218" t="s">
        <v>203</v>
      </c>
      <c r="F370" s="219" t="s">
        <v>12</v>
      </c>
      <c r="G370" s="220" t="s">
        <v>614</v>
      </c>
      <c r="H370" s="2"/>
      <c r="I370" s="413">
        <f>SUM(I371)</f>
        <v>402981</v>
      </c>
      <c r="J370" s="413">
        <f t="shared" ref="J370:K370" si="139">SUM(J371)</f>
        <v>402981</v>
      </c>
      <c r="K370" s="413">
        <f t="shared" si="139"/>
        <v>402981</v>
      </c>
    </row>
    <row r="371" spans="1:11" ht="31.5" x14ac:dyDescent="0.25">
      <c r="A371" s="577" t="s">
        <v>507</v>
      </c>
      <c r="B371" s="6" t="s">
        <v>52</v>
      </c>
      <c r="C371" s="2" t="s">
        <v>29</v>
      </c>
      <c r="D371" s="2" t="s">
        <v>12</v>
      </c>
      <c r="E371" s="218" t="s">
        <v>203</v>
      </c>
      <c r="F371" s="219" t="s">
        <v>12</v>
      </c>
      <c r="G371" s="220" t="s">
        <v>614</v>
      </c>
      <c r="H371" s="2" t="s">
        <v>16</v>
      </c>
      <c r="I371" s="415">
        <v>402981</v>
      </c>
      <c r="J371" s="415">
        <v>402981</v>
      </c>
      <c r="K371" s="415">
        <v>402981</v>
      </c>
    </row>
    <row r="372" spans="1:11" ht="63" x14ac:dyDescent="0.25">
      <c r="A372" s="584" t="s">
        <v>586</v>
      </c>
      <c r="B372" s="6" t="s">
        <v>52</v>
      </c>
      <c r="C372" s="2" t="s">
        <v>29</v>
      </c>
      <c r="D372" s="2" t="s">
        <v>12</v>
      </c>
      <c r="E372" s="218" t="s">
        <v>203</v>
      </c>
      <c r="F372" s="219" t="s">
        <v>12</v>
      </c>
      <c r="G372" s="220" t="s">
        <v>512</v>
      </c>
      <c r="H372" s="2"/>
      <c r="I372" s="413">
        <f>SUM(I373)</f>
        <v>402235</v>
      </c>
      <c r="J372" s="413">
        <f t="shared" ref="J372:K372" si="140">SUM(J373)</f>
        <v>402235</v>
      </c>
      <c r="K372" s="413">
        <f t="shared" si="140"/>
        <v>402235</v>
      </c>
    </row>
    <row r="373" spans="1:11" ht="31.5" x14ac:dyDescent="0.25">
      <c r="A373" s="577" t="s">
        <v>507</v>
      </c>
      <c r="B373" s="6" t="s">
        <v>52</v>
      </c>
      <c r="C373" s="2" t="s">
        <v>29</v>
      </c>
      <c r="D373" s="2" t="s">
        <v>12</v>
      </c>
      <c r="E373" s="218" t="s">
        <v>203</v>
      </c>
      <c r="F373" s="219" t="s">
        <v>12</v>
      </c>
      <c r="G373" s="220" t="s">
        <v>512</v>
      </c>
      <c r="H373" s="2" t="s">
        <v>16</v>
      </c>
      <c r="I373" s="415">
        <v>402235</v>
      </c>
      <c r="J373" s="415">
        <v>402235</v>
      </c>
      <c r="K373" s="415">
        <v>402235</v>
      </c>
    </row>
    <row r="374" spans="1:11" s="534" customFormat="1" ht="50.25" customHeight="1" x14ac:dyDescent="0.25">
      <c r="A374" s="660" t="s">
        <v>849</v>
      </c>
      <c r="B374" s="6" t="s">
        <v>52</v>
      </c>
      <c r="C374" s="2" t="s">
        <v>29</v>
      </c>
      <c r="D374" s="2" t="s">
        <v>12</v>
      </c>
      <c r="E374" s="218" t="s">
        <v>203</v>
      </c>
      <c r="F374" s="219" t="s">
        <v>12</v>
      </c>
      <c r="G374" s="220" t="s">
        <v>705</v>
      </c>
      <c r="H374" s="2"/>
      <c r="I374" s="413">
        <f>SUM(I375)</f>
        <v>2315286</v>
      </c>
      <c r="J374" s="413">
        <f t="shared" ref="J374:K374" si="141">SUM(J375)</f>
        <v>0</v>
      </c>
      <c r="K374" s="413">
        <f t="shared" si="141"/>
        <v>0</v>
      </c>
    </row>
    <row r="375" spans="1:11" s="534" customFormat="1" ht="31.5" x14ac:dyDescent="0.25">
      <c r="A375" s="582" t="s">
        <v>507</v>
      </c>
      <c r="B375" s="6" t="s">
        <v>52</v>
      </c>
      <c r="C375" s="2" t="s">
        <v>29</v>
      </c>
      <c r="D375" s="2" t="s">
        <v>12</v>
      </c>
      <c r="E375" s="218" t="s">
        <v>203</v>
      </c>
      <c r="F375" s="219" t="s">
        <v>12</v>
      </c>
      <c r="G375" s="220" t="s">
        <v>705</v>
      </c>
      <c r="H375" s="2" t="s">
        <v>16</v>
      </c>
      <c r="I375" s="415">
        <v>2315286</v>
      </c>
      <c r="J375" s="415"/>
      <c r="K375" s="415"/>
    </row>
    <row r="376" spans="1:11" s="536" customFormat="1" ht="63" x14ac:dyDescent="0.25">
      <c r="A376" s="660" t="s">
        <v>850</v>
      </c>
      <c r="B376" s="6" t="s">
        <v>52</v>
      </c>
      <c r="C376" s="2" t="s">
        <v>29</v>
      </c>
      <c r="D376" s="2" t="s">
        <v>12</v>
      </c>
      <c r="E376" s="218" t="s">
        <v>203</v>
      </c>
      <c r="F376" s="219" t="s">
        <v>12</v>
      </c>
      <c r="G376" s="220" t="s">
        <v>706</v>
      </c>
      <c r="H376" s="2"/>
      <c r="I376" s="413">
        <f>SUM(I377)</f>
        <v>1994460</v>
      </c>
      <c r="J376" s="413">
        <f t="shared" ref="J376:K376" si="142">SUM(J377)</f>
        <v>0</v>
      </c>
      <c r="K376" s="413">
        <f t="shared" si="142"/>
        <v>0</v>
      </c>
    </row>
    <row r="377" spans="1:11" s="536" customFormat="1" ht="31.5" x14ac:dyDescent="0.25">
      <c r="A377" s="577" t="s">
        <v>507</v>
      </c>
      <c r="B377" s="6" t="s">
        <v>52</v>
      </c>
      <c r="C377" s="2" t="s">
        <v>29</v>
      </c>
      <c r="D377" s="2" t="s">
        <v>12</v>
      </c>
      <c r="E377" s="218" t="s">
        <v>203</v>
      </c>
      <c r="F377" s="219" t="s">
        <v>12</v>
      </c>
      <c r="G377" s="220" t="s">
        <v>706</v>
      </c>
      <c r="H377" s="2" t="s">
        <v>16</v>
      </c>
      <c r="I377" s="415">
        <v>1994460</v>
      </c>
      <c r="J377" s="415"/>
      <c r="K377" s="415"/>
    </row>
    <row r="378" spans="1:11" ht="47.25" x14ac:dyDescent="0.25">
      <c r="A378" s="586" t="s">
        <v>672</v>
      </c>
      <c r="B378" s="338" t="s">
        <v>52</v>
      </c>
      <c r="C378" s="5" t="s">
        <v>29</v>
      </c>
      <c r="D378" s="5" t="s">
        <v>12</v>
      </c>
      <c r="E378" s="218" t="s">
        <v>203</v>
      </c>
      <c r="F378" s="219" t="s">
        <v>12</v>
      </c>
      <c r="G378" s="220" t="s">
        <v>671</v>
      </c>
      <c r="H378" s="2"/>
      <c r="I378" s="413">
        <f>SUM(I379)</f>
        <v>4670134</v>
      </c>
      <c r="J378" s="413">
        <f t="shared" ref="J378:K378" si="143">SUM(J379)</f>
        <v>4665347</v>
      </c>
      <c r="K378" s="413">
        <f t="shared" si="143"/>
        <v>4376382</v>
      </c>
    </row>
    <row r="379" spans="1:11" ht="31.5" x14ac:dyDescent="0.25">
      <c r="A379" s="577" t="s">
        <v>507</v>
      </c>
      <c r="B379" s="338" t="s">
        <v>52</v>
      </c>
      <c r="C379" s="5" t="s">
        <v>29</v>
      </c>
      <c r="D379" s="5" t="s">
        <v>12</v>
      </c>
      <c r="E379" s="218" t="s">
        <v>203</v>
      </c>
      <c r="F379" s="219" t="s">
        <v>12</v>
      </c>
      <c r="G379" s="220" t="s">
        <v>671</v>
      </c>
      <c r="H379" s="2" t="s">
        <v>16</v>
      </c>
      <c r="I379" s="415">
        <v>4670134</v>
      </c>
      <c r="J379" s="415">
        <v>4665347</v>
      </c>
      <c r="K379" s="415">
        <v>4376382</v>
      </c>
    </row>
    <row r="380" spans="1:11" s="658" customFormat="1" ht="63" x14ac:dyDescent="0.25">
      <c r="A380" s="565" t="s">
        <v>896</v>
      </c>
      <c r="B380" s="659" t="s">
        <v>52</v>
      </c>
      <c r="C380" s="5" t="s">
        <v>29</v>
      </c>
      <c r="D380" s="5" t="s">
        <v>12</v>
      </c>
      <c r="E380" s="218" t="s">
        <v>203</v>
      </c>
      <c r="F380" s="219" t="s">
        <v>12</v>
      </c>
      <c r="G380" s="220" t="s">
        <v>892</v>
      </c>
      <c r="H380" s="2"/>
      <c r="I380" s="413">
        <f>SUM(I381)</f>
        <v>37839805</v>
      </c>
      <c r="J380" s="413">
        <f>SUM(J381)</f>
        <v>0</v>
      </c>
      <c r="K380" s="413">
        <f>SUM(K381)</f>
        <v>0</v>
      </c>
    </row>
    <row r="381" spans="1:11" s="658" customFormat="1" ht="31.5" x14ac:dyDescent="0.25">
      <c r="A381" s="564" t="s">
        <v>507</v>
      </c>
      <c r="B381" s="659" t="s">
        <v>52</v>
      </c>
      <c r="C381" s="5" t="s">
        <v>29</v>
      </c>
      <c r="D381" s="5" t="s">
        <v>12</v>
      </c>
      <c r="E381" s="218" t="s">
        <v>203</v>
      </c>
      <c r="F381" s="219" t="s">
        <v>12</v>
      </c>
      <c r="G381" s="220" t="s">
        <v>892</v>
      </c>
      <c r="H381" s="2" t="s">
        <v>16</v>
      </c>
      <c r="I381" s="415">
        <v>37839805</v>
      </c>
      <c r="J381" s="415"/>
      <c r="K381" s="415"/>
    </row>
    <row r="382" spans="1:11" s="678" customFormat="1" ht="63" x14ac:dyDescent="0.25">
      <c r="A382" s="565" t="s">
        <v>897</v>
      </c>
      <c r="B382" s="680" t="s">
        <v>52</v>
      </c>
      <c r="C382" s="5" t="s">
        <v>29</v>
      </c>
      <c r="D382" s="5" t="s">
        <v>12</v>
      </c>
      <c r="E382" s="218" t="s">
        <v>203</v>
      </c>
      <c r="F382" s="219" t="s">
        <v>12</v>
      </c>
      <c r="G382" s="220" t="s">
        <v>893</v>
      </c>
      <c r="H382" s="2"/>
      <c r="I382" s="413">
        <f>SUM(I383)</f>
        <v>23111694</v>
      </c>
      <c r="J382" s="413">
        <f>SUM(J383)</f>
        <v>0</v>
      </c>
      <c r="K382" s="413">
        <f>SUM(K383)</f>
        <v>0</v>
      </c>
    </row>
    <row r="383" spans="1:11" s="678" customFormat="1" ht="31.5" x14ac:dyDescent="0.25">
      <c r="A383" s="564" t="s">
        <v>507</v>
      </c>
      <c r="B383" s="680" t="s">
        <v>52</v>
      </c>
      <c r="C383" s="5" t="s">
        <v>29</v>
      </c>
      <c r="D383" s="5" t="s">
        <v>12</v>
      </c>
      <c r="E383" s="218" t="s">
        <v>203</v>
      </c>
      <c r="F383" s="219" t="s">
        <v>12</v>
      </c>
      <c r="G383" s="220" t="s">
        <v>893</v>
      </c>
      <c r="H383" s="2" t="s">
        <v>16</v>
      </c>
      <c r="I383" s="415">
        <v>23111694</v>
      </c>
      <c r="J383" s="415"/>
      <c r="K383" s="415"/>
    </row>
    <row r="384" spans="1:11" s="678" customFormat="1" ht="78.75" x14ac:dyDescent="0.25">
      <c r="A384" s="565" t="s">
        <v>898</v>
      </c>
      <c r="B384" s="680" t="s">
        <v>52</v>
      </c>
      <c r="C384" s="5" t="s">
        <v>29</v>
      </c>
      <c r="D384" s="5" t="s">
        <v>12</v>
      </c>
      <c r="E384" s="218" t="s">
        <v>203</v>
      </c>
      <c r="F384" s="219" t="s">
        <v>12</v>
      </c>
      <c r="G384" s="220" t="s">
        <v>894</v>
      </c>
      <c r="H384" s="2"/>
      <c r="I384" s="413">
        <f>SUM(I385)</f>
        <v>26374229</v>
      </c>
      <c r="J384" s="413">
        <f>SUM(J385)</f>
        <v>0</v>
      </c>
      <c r="K384" s="413">
        <f>SUM(K385)</f>
        <v>0</v>
      </c>
    </row>
    <row r="385" spans="1:11" s="678" customFormat="1" ht="31.5" x14ac:dyDescent="0.25">
      <c r="A385" s="564" t="s">
        <v>507</v>
      </c>
      <c r="B385" s="680" t="s">
        <v>52</v>
      </c>
      <c r="C385" s="5" t="s">
        <v>29</v>
      </c>
      <c r="D385" s="5" t="s">
        <v>12</v>
      </c>
      <c r="E385" s="218" t="s">
        <v>203</v>
      </c>
      <c r="F385" s="219" t="s">
        <v>12</v>
      </c>
      <c r="G385" s="220" t="s">
        <v>894</v>
      </c>
      <c r="H385" s="2" t="s">
        <v>16</v>
      </c>
      <c r="I385" s="415">
        <v>26374229</v>
      </c>
      <c r="J385" s="415"/>
      <c r="K385" s="415"/>
    </row>
    <row r="386" spans="1:11" s="678" customFormat="1" ht="78.75" x14ac:dyDescent="0.25">
      <c r="A386" s="565" t="s">
        <v>899</v>
      </c>
      <c r="B386" s="680" t="s">
        <v>52</v>
      </c>
      <c r="C386" s="5" t="s">
        <v>29</v>
      </c>
      <c r="D386" s="5" t="s">
        <v>12</v>
      </c>
      <c r="E386" s="218" t="s">
        <v>203</v>
      </c>
      <c r="F386" s="219" t="s">
        <v>12</v>
      </c>
      <c r="G386" s="220" t="s">
        <v>895</v>
      </c>
      <c r="H386" s="2"/>
      <c r="I386" s="413">
        <f>SUM(I387)</f>
        <v>84834603</v>
      </c>
      <c r="J386" s="413">
        <f>SUM(J387)</f>
        <v>0</v>
      </c>
      <c r="K386" s="413">
        <f>SUM(K387)</f>
        <v>0</v>
      </c>
    </row>
    <row r="387" spans="1:11" s="678" customFormat="1" ht="31.5" x14ac:dyDescent="0.25">
      <c r="A387" s="564" t="s">
        <v>507</v>
      </c>
      <c r="B387" s="680" t="s">
        <v>52</v>
      </c>
      <c r="C387" s="5" t="s">
        <v>29</v>
      </c>
      <c r="D387" s="5" t="s">
        <v>12</v>
      </c>
      <c r="E387" s="218" t="s">
        <v>203</v>
      </c>
      <c r="F387" s="219" t="s">
        <v>12</v>
      </c>
      <c r="G387" s="220" t="s">
        <v>895</v>
      </c>
      <c r="H387" s="2" t="s">
        <v>16</v>
      </c>
      <c r="I387" s="415">
        <v>84834603</v>
      </c>
      <c r="J387" s="415"/>
      <c r="K387" s="415"/>
    </row>
    <row r="388" spans="1:11" s="530" customFormat="1" ht="94.5" x14ac:dyDescent="0.25">
      <c r="A388" s="580" t="s">
        <v>935</v>
      </c>
      <c r="B388" s="6" t="s">
        <v>52</v>
      </c>
      <c r="C388" s="2" t="s">
        <v>29</v>
      </c>
      <c r="D388" s="2" t="s">
        <v>12</v>
      </c>
      <c r="E388" s="218" t="s">
        <v>203</v>
      </c>
      <c r="F388" s="219" t="s">
        <v>12</v>
      </c>
      <c r="G388" s="220" t="s">
        <v>934</v>
      </c>
      <c r="H388" s="2"/>
      <c r="I388" s="413">
        <f>SUM(I389)</f>
        <v>11952360</v>
      </c>
      <c r="J388" s="413">
        <f t="shared" ref="J388:K388" si="144">SUM(J389)</f>
        <v>11952360</v>
      </c>
      <c r="K388" s="413">
        <f t="shared" si="144"/>
        <v>11952360</v>
      </c>
    </row>
    <row r="389" spans="1:11" s="530" customFormat="1" ht="63" x14ac:dyDescent="0.25">
      <c r="A389" s="101" t="s">
        <v>75</v>
      </c>
      <c r="B389" s="6" t="s">
        <v>52</v>
      </c>
      <c r="C389" s="2" t="s">
        <v>29</v>
      </c>
      <c r="D389" s="2" t="s">
        <v>12</v>
      </c>
      <c r="E389" s="218" t="s">
        <v>203</v>
      </c>
      <c r="F389" s="219" t="s">
        <v>12</v>
      </c>
      <c r="G389" s="220" t="s">
        <v>934</v>
      </c>
      <c r="H389" s="2" t="s">
        <v>13</v>
      </c>
      <c r="I389" s="415">
        <v>11952360</v>
      </c>
      <c r="J389" s="415">
        <v>11952360</v>
      </c>
      <c r="K389" s="415">
        <v>11952360</v>
      </c>
    </row>
    <row r="390" spans="1:11" s="658" customFormat="1" ht="31.5" x14ac:dyDescent="0.25">
      <c r="A390" s="565" t="s">
        <v>862</v>
      </c>
      <c r="B390" s="659" t="s">
        <v>52</v>
      </c>
      <c r="C390" s="5" t="s">
        <v>29</v>
      </c>
      <c r="D390" s="5" t="s">
        <v>12</v>
      </c>
      <c r="E390" s="218" t="s">
        <v>203</v>
      </c>
      <c r="F390" s="219" t="s">
        <v>12</v>
      </c>
      <c r="G390" s="220" t="s">
        <v>863</v>
      </c>
      <c r="H390" s="2"/>
      <c r="I390" s="413">
        <f>SUM(I391)</f>
        <v>7012567</v>
      </c>
      <c r="J390" s="413">
        <f>SUM(J391)</f>
        <v>0</v>
      </c>
      <c r="K390" s="413">
        <f>SUM(K391)</f>
        <v>0</v>
      </c>
    </row>
    <row r="391" spans="1:11" s="658" customFormat="1" ht="31.5" x14ac:dyDescent="0.25">
      <c r="A391" s="564" t="s">
        <v>507</v>
      </c>
      <c r="B391" s="659" t="s">
        <v>52</v>
      </c>
      <c r="C391" s="5" t="s">
        <v>29</v>
      </c>
      <c r="D391" s="5" t="s">
        <v>12</v>
      </c>
      <c r="E391" s="218" t="s">
        <v>203</v>
      </c>
      <c r="F391" s="219" t="s">
        <v>12</v>
      </c>
      <c r="G391" s="220" t="s">
        <v>863</v>
      </c>
      <c r="H391" s="2" t="s">
        <v>16</v>
      </c>
      <c r="I391" s="415">
        <v>7012567</v>
      </c>
      <c r="J391" s="415"/>
      <c r="K391" s="415"/>
    </row>
    <row r="392" spans="1:11" ht="31.5" x14ac:dyDescent="0.25">
      <c r="A392" s="587" t="s">
        <v>422</v>
      </c>
      <c r="B392" s="6" t="s">
        <v>52</v>
      </c>
      <c r="C392" s="2" t="s">
        <v>29</v>
      </c>
      <c r="D392" s="2" t="s">
        <v>12</v>
      </c>
      <c r="E392" s="218" t="s">
        <v>203</v>
      </c>
      <c r="F392" s="219" t="s">
        <v>12</v>
      </c>
      <c r="G392" s="220" t="s">
        <v>423</v>
      </c>
      <c r="H392" s="2"/>
      <c r="I392" s="413">
        <f>SUM(I393:I394)</f>
        <v>972829</v>
      </c>
      <c r="J392" s="413">
        <f t="shared" ref="J392:K392" si="145">SUM(J393:J394)</f>
        <v>972829</v>
      </c>
      <c r="K392" s="413">
        <f t="shared" si="145"/>
        <v>972829</v>
      </c>
    </row>
    <row r="393" spans="1:11" ht="63" x14ac:dyDescent="0.25">
      <c r="A393" s="101" t="s">
        <v>75</v>
      </c>
      <c r="B393" s="338" t="s">
        <v>52</v>
      </c>
      <c r="C393" s="2" t="s">
        <v>29</v>
      </c>
      <c r="D393" s="2" t="s">
        <v>12</v>
      </c>
      <c r="E393" s="218" t="s">
        <v>203</v>
      </c>
      <c r="F393" s="219" t="s">
        <v>12</v>
      </c>
      <c r="G393" s="220" t="s">
        <v>423</v>
      </c>
      <c r="H393" s="2" t="s">
        <v>13</v>
      </c>
      <c r="I393" s="415">
        <v>755299</v>
      </c>
      <c r="J393" s="415">
        <v>755299</v>
      </c>
      <c r="K393" s="415">
        <v>755299</v>
      </c>
    </row>
    <row r="394" spans="1:11" ht="15.75" x14ac:dyDescent="0.25">
      <c r="A394" s="61" t="s">
        <v>40</v>
      </c>
      <c r="B394" s="338" t="s">
        <v>52</v>
      </c>
      <c r="C394" s="2" t="s">
        <v>29</v>
      </c>
      <c r="D394" s="2" t="s">
        <v>12</v>
      </c>
      <c r="E394" s="218" t="s">
        <v>203</v>
      </c>
      <c r="F394" s="219" t="s">
        <v>12</v>
      </c>
      <c r="G394" s="220" t="s">
        <v>423</v>
      </c>
      <c r="H394" s="266" t="s">
        <v>39</v>
      </c>
      <c r="I394" s="415">
        <v>217530</v>
      </c>
      <c r="J394" s="415">
        <v>217530</v>
      </c>
      <c r="K394" s="415">
        <v>217530</v>
      </c>
    </row>
    <row r="395" spans="1:11" ht="47.25" x14ac:dyDescent="0.25">
      <c r="A395" s="585" t="s">
        <v>617</v>
      </c>
      <c r="B395" s="6" t="s">
        <v>52</v>
      </c>
      <c r="C395" s="44" t="s">
        <v>29</v>
      </c>
      <c r="D395" s="44" t="s">
        <v>12</v>
      </c>
      <c r="E395" s="254" t="s">
        <v>203</v>
      </c>
      <c r="F395" s="255" t="s">
        <v>12</v>
      </c>
      <c r="G395" s="256" t="s">
        <v>616</v>
      </c>
      <c r="H395" s="44"/>
      <c r="I395" s="413">
        <f>SUM(I396)</f>
        <v>903000</v>
      </c>
      <c r="J395" s="413">
        <f t="shared" ref="J395:K395" si="146">SUM(J396)</f>
        <v>903000</v>
      </c>
      <c r="K395" s="413">
        <f t="shared" si="146"/>
        <v>903000</v>
      </c>
    </row>
    <row r="396" spans="1:11" ht="31.5" x14ac:dyDescent="0.25">
      <c r="A396" s="588" t="s">
        <v>507</v>
      </c>
      <c r="B396" s="6" t="s">
        <v>52</v>
      </c>
      <c r="C396" s="59" t="s">
        <v>29</v>
      </c>
      <c r="D396" s="44" t="s">
        <v>12</v>
      </c>
      <c r="E396" s="254" t="s">
        <v>203</v>
      </c>
      <c r="F396" s="255" t="s">
        <v>12</v>
      </c>
      <c r="G396" s="256" t="s">
        <v>616</v>
      </c>
      <c r="H396" s="44" t="s">
        <v>16</v>
      </c>
      <c r="I396" s="415">
        <v>903000</v>
      </c>
      <c r="J396" s="415">
        <v>903000</v>
      </c>
      <c r="K396" s="415">
        <v>903000</v>
      </c>
    </row>
    <row r="397" spans="1:11" ht="63" x14ac:dyDescent="0.25">
      <c r="A397" s="587" t="s">
        <v>578</v>
      </c>
      <c r="B397" s="6" t="s">
        <v>52</v>
      </c>
      <c r="C397" s="44" t="s">
        <v>29</v>
      </c>
      <c r="D397" s="44" t="s">
        <v>12</v>
      </c>
      <c r="E397" s="254" t="s">
        <v>203</v>
      </c>
      <c r="F397" s="255" t="s">
        <v>12</v>
      </c>
      <c r="G397" s="256" t="s">
        <v>424</v>
      </c>
      <c r="H397" s="44"/>
      <c r="I397" s="413">
        <f>SUM(I398+I399)</f>
        <v>3736705</v>
      </c>
      <c r="J397" s="413">
        <f t="shared" ref="J397:K397" si="147">SUM(J398+J399)</f>
        <v>3736705</v>
      </c>
      <c r="K397" s="413">
        <f t="shared" si="147"/>
        <v>3736705</v>
      </c>
    </row>
    <row r="398" spans="1:11" ht="31.5" x14ac:dyDescent="0.25">
      <c r="A398" s="588" t="s">
        <v>507</v>
      </c>
      <c r="B398" s="6" t="s">
        <v>52</v>
      </c>
      <c r="C398" s="59" t="s">
        <v>29</v>
      </c>
      <c r="D398" s="44" t="s">
        <v>12</v>
      </c>
      <c r="E398" s="254" t="s">
        <v>203</v>
      </c>
      <c r="F398" s="255" t="s">
        <v>12</v>
      </c>
      <c r="G398" s="256" t="s">
        <v>424</v>
      </c>
      <c r="H398" s="44" t="s">
        <v>16</v>
      </c>
      <c r="I398" s="415">
        <v>3736705</v>
      </c>
      <c r="J398" s="415">
        <v>3736705</v>
      </c>
      <c r="K398" s="415">
        <v>3736705</v>
      </c>
    </row>
    <row r="399" spans="1:11" s="526" customFormat="1" ht="15.75" hidden="1" x14ac:dyDescent="0.25">
      <c r="A399" s="61" t="s">
        <v>40</v>
      </c>
      <c r="B399" s="6" t="s">
        <v>52</v>
      </c>
      <c r="C399" s="59" t="s">
        <v>29</v>
      </c>
      <c r="D399" s="44" t="s">
        <v>12</v>
      </c>
      <c r="E399" s="254" t="s">
        <v>203</v>
      </c>
      <c r="F399" s="255" t="s">
        <v>12</v>
      </c>
      <c r="G399" s="256" t="s">
        <v>424</v>
      </c>
      <c r="H399" s="44" t="s">
        <v>39</v>
      </c>
      <c r="I399" s="415"/>
      <c r="J399" s="415"/>
      <c r="K399" s="415"/>
    </row>
    <row r="400" spans="1:11" s="536" customFormat="1" ht="63" x14ac:dyDescent="0.25">
      <c r="A400" s="660" t="s">
        <v>851</v>
      </c>
      <c r="B400" s="6" t="s">
        <v>52</v>
      </c>
      <c r="C400" s="2" t="s">
        <v>29</v>
      </c>
      <c r="D400" s="2" t="s">
        <v>12</v>
      </c>
      <c r="E400" s="218" t="s">
        <v>203</v>
      </c>
      <c r="F400" s="219" t="s">
        <v>12</v>
      </c>
      <c r="G400" s="220" t="s">
        <v>707</v>
      </c>
      <c r="H400" s="2"/>
      <c r="I400" s="413">
        <f>SUM(I401)</f>
        <v>1543524</v>
      </c>
      <c r="J400" s="413">
        <f t="shared" ref="J400:K400" si="148">SUM(J401)</f>
        <v>0</v>
      </c>
      <c r="K400" s="413">
        <f t="shared" si="148"/>
        <v>0</v>
      </c>
    </row>
    <row r="401" spans="1:11" s="536" customFormat="1" ht="31.5" x14ac:dyDescent="0.25">
      <c r="A401" s="582" t="s">
        <v>507</v>
      </c>
      <c r="B401" s="6" t="s">
        <v>52</v>
      </c>
      <c r="C401" s="2" t="s">
        <v>29</v>
      </c>
      <c r="D401" s="2" t="s">
        <v>12</v>
      </c>
      <c r="E401" s="218" t="s">
        <v>203</v>
      </c>
      <c r="F401" s="219" t="s">
        <v>12</v>
      </c>
      <c r="G401" s="220" t="s">
        <v>707</v>
      </c>
      <c r="H401" s="2" t="s">
        <v>16</v>
      </c>
      <c r="I401" s="415">
        <v>1543524</v>
      </c>
      <c r="J401" s="415"/>
      <c r="K401" s="415"/>
    </row>
    <row r="402" spans="1:11" s="536" customFormat="1" ht="63" x14ac:dyDescent="0.25">
      <c r="A402" s="660" t="s">
        <v>852</v>
      </c>
      <c r="B402" s="6" t="s">
        <v>52</v>
      </c>
      <c r="C402" s="2" t="s">
        <v>29</v>
      </c>
      <c r="D402" s="2" t="s">
        <v>12</v>
      </c>
      <c r="E402" s="218" t="s">
        <v>203</v>
      </c>
      <c r="F402" s="219" t="s">
        <v>12</v>
      </c>
      <c r="G402" s="220" t="s">
        <v>708</v>
      </c>
      <c r="H402" s="2"/>
      <c r="I402" s="413">
        <f>SUM(I403)</f>
        <v>1329640</v>
      </c>
      <c r="J402" s="413">
        <f t="shared" ref="J402:K402" si="149">SUM(J403)</f>
        <v>0</v>
      </c>
      <c r="K402" s="413">
        <f t="shared" si="149"/>
        <v>0</v>
      </c>
    </row>
    <row r="403" spans="1:11" s="536" customFormat="1" ht="31.5" x14ac:dyDescent="0.25">
      <c r="A403" s="577" t="s">
        <v>507</v>
      </c>
      <c r="B403" s="6" t="s">
        <v>52</v>
      </c>
      <c r="C403" s="2" t="s">
        <v>29</v>
      </c>
      <c r="D403" s="2" t="s">
        <v>12</v>
      </c>
      <c r="E403" s="218" t="s">
        <v>203</v>
      </c>
      <c r="F403" s="219" t="s">
        <v>12</v>
      </c>
      <c r="G403" s="220" t="s">
        <v>708</v>
      </c>
      <c r="H403" s="2" t="s">
        <v>16</v>
      </c>
      <c r="I403" s="415">
        <v>1329640</v>
      </c>
      <c r="J403" s="415"/>
      <c r="K403" s="415"/>
    </row>
    <row r="404" spans="1:11" s="658" customFormat="1" ht="15.75" x14ac:dyDescent="0.25">
      <c r="A404" s="570" t="s">
        <v>864</v>
      </c>
      <c r="B404" s="6" t="s">
        <v>52</v>
      </c>
      <c r="C404" s="59" t="s">
        <v>29</v>
      </c>
      <c r="D404" s="44" t="s">
        <v>12</v>
      </c>
      <c r="E404" s="254" t="s">
        <v>203</v>
      </c>
      <c r="F404" s="255" t="s">
        <v>12</v>
      </c>
      <c r="G404" s="256" t="s">
        <v>865</v>
      </c>
      <c r="H404" s="44"/>
      <c r="I404" s="413">
        <f>SUM(I405)</f>
        <v>143113</v>
      </c>
      <c r="J404" s="413">
        <f>SUM(J405)</f>
        <v>0</v>
      </c>
      <c r="K404" s="413">
        <f>SUM(K405)</f>
        <v>0</v>
      </c>
    </row>
    <row r="405" spans="1:11" s="658" customFormat="1" ht="31.5" x14ac:dyDescent="0.25">
      <c r="A405" s="569" t="s">
        <v>507</v>
      </c>
      <c r="B405" s="6" t="s">
        <v>52</v>
      </c>
      <c r="C405" s="59" t="s">
        <v>29</v>
      </c>
      <c r="D405" s="44" t="s">
        <v>12</v>
      </c>
      <c r="E405" s="254" t="s">
        <v>203</v>
      </c>
      <c r="F405" s="255" t="s">
        <v>12</v>
      </c>
      <c r="G405" s="256" t="s">
        <v>865</v>
      </c>
      <c r="H405" s="44" t="s">
        <v>16</v>
      </c>
      <c r="I405" s="415">
        <v>143113</v>
      </c>
      <c r="J405" s="415"/>
      <c r="K405" s="415"/>
    </row>
    <row r="406" spans="1:11" ht="31.5" x14ac:dyDescent="0.25">
      <c r="A406" s="61" t="s">
        <v>83</v>
      </c>
      <c r="B406" s="338" t="s">
        <v>52</v>
      </c>
      <c r="C406" s="5" t="s">
        <v>29</v>
      </c>
      <c r="D406" s="5" t="s">
        <v>12</v>
      </c>
      <c r="E406" s="218" t="s">
        <v>203</v>
      </c>
      <c r="F406" s="219" t="s">
        <v>12</v>
      </c>
      <c r="G406" s="220" t="s">
        <v>391</v>
      </c>
      <c r="H406" s="2"/>
      <c r="I406" s="413">
        <f>SUM(I407:I409)</f>
        <v>22132557</v>
      </c>
      <c r="J406" s="413">
        <f t="shared" ref="J406:K406" si="150">SUM(J407:J409)</f>
        <v>16697752</v>
      </c>
      <c r="K406" s="413">
        <f t="shared" si="150"/>
        <v>13506625</v>
      </c>
    </row>
    <row r="407" spans="1:11" ht="63" x14ac:dyDescent="0.25">
      <c r="A407" s="101" t="s">
        <v>75</v>
      </c>
      <c r="B407" s="338" t="s">
        <v>52</v>
      </c>
      <c r="C407" s="5" t="s">
        <v>29</v>
      </c>
      <c r="D407" s="5" t="s">
        <v>12</v>
      </c>
      <c r="E407" s="218" t="s">
        <v>203</v>
      </c>
      <c r="F407" s="219" t="s">
        <v>12</v>
      </c>
      <c r="G407" s="220" t="s">
        <v>391</v>
      </c>
      <c r="H407" s="2" t="s">
        <v>13</v>
      </c>
      <c r="I407" s="414">
        <v>1973204</v>
      </c>
      <c r="J407" s="414">
        <v>1723273</v>
      </c>
      <c r="K407" s="414">
        <v>1723273</v>
      </c>
    </row>
    <row r="408" spans="1:11" ht="31.5" x14ac:dyDescent="0.25">
      <c r="A408" s="577" t="s">
        <v>507</v>
      </c>
      <c r="B408" s="6" t="s">
        <v>52</v>
      </c>
      <c r="C408" s="5" t="s">
        <v>29</v>
      </c>
      <c r="D408" s="5" t="s">
        <v>12</v>
      </c>
      <c r="E408" s="218" t="s">
        <v>203</v>
      </c>
      <c r="F408" s="219" t="s">
        <v>12</v>
      </c>
      <c r="G408" s="220" t="s">
        <v>391</v>
      </c>
      <c r="H408" s="2" t="s">
        <v>16</v>
      </c>
      <c r="I408" s="417">
        <v>18044447</v>
      </c>
      <c r="J408" s="417">
        <v>12735573</v>
      </c>
      <c r="K408" s="417">
        <v>9544446</v>
      </c>
    </row>
    <row r="409" spans="1:11" ht="15.75" x14ac:dyDescent="0.25">
      <c r="A409" s="61" t="s">
        <v>18</v>
      </c>
      <c r="B409" s="338" t="s">
        <v>52</v>
      </c>
      <c r="C409" s="44" t="s">
        <v>29</v>
      </c>
      <c r="D409" s="44" t="s">
        <v>12</v>
      </c>
      <c r="E409" s="254" t="s">
        <v>203</v>
      </c>
      <c r="F409" s="255" t="s">
        <v>12</v>
      </c>
      <c r="G409" s="256" t="s">
        <v>391</v>
      </c>
      <c r="H409" s="44" t="s">
        <v>17</v>
      </c>
      <c r="I409" s="414">
        <v>2114906</v>
      </c>
      <c r="J409" s="414">
        <v>2238906</v>
      </c>
      <c r="K409" s="414">
        <v>2238906</v>
      </c>
    </row>
    <row r="410" spans="1:11" ht="31.5" hidden="1" x14ac:dyDescent="0.25">
      <c r="A410" s="394" t="s">
        <v>502</v>
      </c>
      <c r="B410" s="338" t="s">
        <v>52</v>
      </c>
      <c r="C410" s="44" t="s">
        <v>29</v>
      </c>
      <c r="D410" s="44" t="s">
        <v>12</v>
      </c>
      <c r="E410" s="254" t="s">
        <v>203</v>
      </c>
      <c r="F410" s="255" t="s">
        <v>12</v>
      </c>
      <c r="G410" s="256" t="s">
        <v>501</v>
      </c>
      <c r="H410" s="44"/>
      <c r="I410" s="413">
        <f>SUM(I411)</f>
        <v>0</v>
      </c>
      <c r="J410" s="413">
        <f t="shared" ref="J410:K410" si="151">SUM(J411)</f>
        <v>0</v>
      </c>
      <c r="K410" s="413">
        <f t="shared" si="151"/>
        <v>0</v>
      </c>
    </row>
    <row r="411" spans="1:11" ht="31.5" hidden="1" x14ac:dyDescent="0.25">
      <c r="A411" s="101" t="s">
        <v>507</v>
      </c>
      <c r="B411" s="338" t="s">
        <v>52</v>
      </c>
      <c r="C411" s="44" t="s">
        <v>29</v>
      </c>
      <c r="D411" s="44" t="s">
        <v>12</v>
      </c>
      <c r="E411" s="254" t="s">
        <v>203</v>
      </c>
      <c r="F411" s="255" t="s">
        <v>12</v>
      </c>
      <c r="G411" s="256" t="s">
        <v>501</v>
      </c>
      <c r="H411" s="44" t="s">
        <v>16</v>
      </c>
      <c r="I411" s="414"/>
      <c r="J411" s="414"/>
      <c r="K411" s="414"/>
    </row>
    <row r="412" spans="1:11" ht="15.75" hidden="1" x14ac:dyDescent="0.25">
      <c r="A412" s="61" t="s">
        <v>506</v>
      </c>
      <c r="B412" s="338" t="s">
        <v>52</v>
      </c>
      <c r="C412" s="2" t="s">
        <v>29</v>
      </c>
      <c r="D412" s="2" t="s">
        <v>12</v>
      </c>
      <c r="E412" s="218" t="s">
        <v>203</v>
      </c>
      <c r="F412" s="219" t="s">
        <v>12</v>
      </c>
      <c r="G412" s="256" t="s">
        <v>505</v>
      </c>
      <c r="H412" s="2"/>
      <c r="I412" s="413">
        <f>SUM(I413)</f>
        <v>0</v>
      </c>
      <c r="J412" s="413">
        <f t="shared" ref="J412:K412" si="152">SUM(J413)</f>
        <v>0</v>
      </c>
      <c r="K412" s="413">
        <f t="shared" si="152"/>
        <v>0</v>
      </c>
    </row>
    <row r="413" spans="1:11" ht="31.5" hidden="1" x14ac:dyDescent="0.25">
      <c r="A413" s="588" t="s">
        <v>507</v>
      </c>
      <c r="B413" s="6" t="s">
        <v>52</v>
      </c>
      <c r="C413" s="59" t="s">
        <v>29</v>
      </c>
      <c r="D413" s="44" t="s">
        <v>12</v>
      </c>
      <c r="E413" s="254" t="s">
        <v>203</v>
      </c>
      <c r="F413" s="255" t="s">
        <v>12</v>
      </c>
      <c r="G413" s="256" t="s">
        <v>505</v>
      </c>
      <c r="H413" s="44" t="s">
        <v>16</v>
      </c>
      <c r="I413" s="415"/>
      <c r="J413" s="415"/>
      <c r="K413" s="415"/>
    </row>
    <row r="414" spans="1:11" ht="31.5" x14ac:dyDescent="0.25">
      <c r="A414" s="589" t="s">
        <v>609</v>
      </c>
      <c r="B414" s="6" t="s">
        <v>52</v>
      </c>
      <c r="C414" s="59" t="s">
        <v>29</v>
      </c>
      <c r="D414" s="44" t="s">
        <v>12</v>
      </c>
      <c r="E414" s="254" t="s">
        <v>203</v>
      </c>
      <c r="F414" s="255" t="s">
        <v>12</v>
      </c>
      <c r="G414" s="256" t="s">
        <v>608</v>
      </c>
      <c r="H414" s="44"/>
      <c r="I414" s="413">
        <f>SUM(I415:I416)</f>
        <v>913920</v>
      </c>
      <c r="J414" s="413">
        <f t="shared" ref="J414:K414" si="153">SUM(J415:J416)</f>
        <v>798488</v>
      </c>
      <c r="K414" s="413">
        <f t="shared" si="153"/>
        <v>798488</v>
      </c>
    </row>
    <row r="415" spans="1:11" ht="31.5" x14ac:dyDescent="0.25">
      <c r="A415" s="589" t="s">
        <v>507</v>
      </c>
      <c r="B415" s="6" t="s">
        <v>52</v>
      </c>
      <c r="C415" s="59" t="s">
        <v>29</v>
      </c>
      <c r="D415" s="44" t="s">
        <v>12</v>
      </c>
      <c r="E415" s="254" t="s">
        <v>203</v>
      </c>
      <c r="F415" s="255" t="s">
        <v>12</v>
      </c>
      <c r="G415" s="256" t="s">
        <v>608</v>
      </c>
      <c r="H415" s="44" t="s">
        <v>16</v>
      </c>
      <c r="I415" s="415">
        <v>913920</v>
      </c>
      <c r="J415" s="415">
        <v>798488</v>
      </c>
      <c r="K415" s="415">
        <v>798488</v>
      </c>
    </row>
    <row r="416" spans="1:11" s="612" customFormat="1" ht="15.75" x14ac:dyDescent="0.25">
      <c r="A416" s="61" t="s">
        <v>40</v>
      </c>
      <c r="B416" s="6" t="s">
        <v>52</v>
      </c>
      <c r="C416" s="59" t="s">
        <v>29</v>
      </c>
      <c r="D416" s="44" t="s">
        <v>12</v>
      </c>
      <c r="E416" s="254" t="s">
        <v>203</v>
      </c>
      <c r="F416" s="255" t="s">
        <v>12</v>
      </c>
      <c r="G416" s="256" t="s">
        <v>608</v>
      </c>
      <c r="H416" s="44" t="s">
        <v>39</v>
      </c>
      <c r="I416" s="415"/>
      <c r="J416" s="415"/>
      <c r="K416" s="415"/>
    </row>
    <row r="417" spans="1:11" s="639" customFormat="1" ht="15.75" x14ac:dyDescent="0.25">
      <c r="A417" s="61" t="s">
        <v>426</v>
      </c>
      <c r="B417" s="6" t="s">
        <v>52</v>
      </c>
      <c r="C417" s="59" t="s">
        <v>29</v>
      </c>
      <c r="D417" s="44" t="s">
        <v>12</v>
      </c>
      <c r="E417" s="254" t="s">
        <v>203</v>
      </c>
      <c r="F417" s="255" t="s">
        <v>12</v>
      </c>
      <c r="G417" s="256" t="s">
        <v>427</v>
      </c>
      <c r="H417" s="44"/>
      <c r="I417" s="413">
        <f>SUM(I418)</f>
        <v>113500</v>
      </c>
      <c r="J417" s="413">
        <f t="shared" ref="J417:K417" si="154">SUM(J418)</f>
        <v>0</v>
      </c>
      <c r="K417" s="413">
        <f t="shared" si="154"/>
        <v>0</v>
      </c>
    </row>
    <row r="418" spans="1:11" s="639" customFormat="1" ht="31.5" x14ac:dyDescent="0.25">
      <c r="A418" s="589" t="s">
        <v>507</v>
      </c>
      <c r="B418" s="6" t="s">
        <v>52</v>
      </c>
      <c r="C418" s="59" t="s">
        <v>29</v>
      </c>
      <c r="D418" s="44" t="s">
        <v>12</v>
      </c>
      <c r="E418" s="254" t="s">
        <v>203</v>
      </c>
      <c r="F418" s="255" t="s">
        <v>12</v>
      </c>
      <c r="G418" s="256" t="s">
        <v>427</v>
      </c>
      <c r="H418" s="44" t="s">
        <v>16</v>
      </c>
      <c r="I418" s="415">
        <v>113500</v>
      </c>
      <c r="J418" s="415"/>
      <c r="K418" s="415"/>
    </row>
    <row r="419" spans="1:11" s="493" customFormat="1" ht="15.75" customHeight="1" x14ac:dyDescent="0.25">
      <c r="A419" s="61" t="s">
        <v>652</v>
      </c>
      <c r="B419" s="496" t="s">
        <v>52</v>
      </c>
      <c r="C419" s="2" t="s">
        <v>29</v>
      </c>
      <c r="D419" s="2" t="s">
        <v>12</v>
      </c>
      <c r="E419" s="218" t="s">
        <v>203</v>
      </c>
      <c r="F419" s="219" t="s">
        <v>649</v>
      </c>
      <c r="G419" s="220" t="s">
        <v>360</v>
      </c>
      <c r="H419" s="2"/>
      <c r="I419" s="413">
        <f>SUM(I420)</f>
        <v>0</v>
      </c>
      <c r="J419" s="413">
        <f t="shared" ref="J419:K420" si="155">SUM(J420)</f>
        <v>4507770</v>
      </c>
      <c r="K419" s="413">
        <f t="shared" si="155"/>
        <v>0</v>
      </c>
    </row>
    <row r="420" spans="1:11" s="493" customFormat="1" ht="129" customHeight="1" x14ac:dyDescent="0.25">
      <c r="A420" s="61" t="s">
        <v>938</v>
      </c>
      <c r="B420" s="496" t="s">
        <v>52</v>
      </c>
      <c r="C420" s="2" t="s">
        <v>29</v>
      </c>
      <c r="D420" s="2" t="s">
        <v>12</v>
      </c>
      <c r="E420" s="218" t="s">
        <v>203</v>
      </c>
      <c r="F420" s="219" t="s">
        <v>649</v>
      </c>
      <c r="G420" s="220" t="s">
        <v>891</v>
      </c>
      <c r="H420" s="2"/>
      <c r="I420" s="413">
        <f>SUM(I421)</f>
        <v>0</v>
      </c>
      <c r="J420" s="413">
        <f t="shared" si="155"/>
        <v>4507770</v>
      </c>
      <c r="K420" s="413">
        <f t="shared" si="155"/>
        <v>0</v>
      </c>
    </row>
    <row r="421" spans="1:11" s="493" customFormat="1" ht="32.25" customHeight="1" x14ac:dyDescent="0.25">
      <c r="A421" s="589" t="s">
        <v>507</v>
      </c>
      <c r="B421" s="496" t="s">
        <v>52</v>
      </c>
      <c r="C421" s="2" t="s">
        <v>29</v>
      </c>
      <c r="D421" s="2" t="s">
        <v>12</v>
      </c>
      <c r="E421" s="218" t="s">
        <v>203</v>
      </c>
      <c r="F421" s="219" t="s">
        <v>649</v>
      </c>
      <c r="G421" s="220" t="s">
        <v>891</v>
      </c>
      <c r="H421" s="2" t="s">
        <v>16</v>
      </c>
      <c r="I421" s="415"/>
      <c r="J421" s="415">
        <v>4507770</v>
      </c>
      <c r="K421" s="415"/>
    </row>
    <row r="422" spans="1:11" s="624" customFormat="1" ht="17.25" customHeight="1" x14ac:dyDescent="0.25">
      <c r="A422" s="589" t="s">
        <v>654</v>
      </c>
      <c r="B422" s="625" t="s">
        <v>52</v>
      </c>
      <c r="C422" s="2" t="s">
        <v>29</v>
      </c>
      <c r="D422" s="2" t="s">
        <v>12</v>
      </c>
      <c r="E422" s="218" t="s">
        <v>203</v>
      </c>
      <c r="F422" s="219" t="s">
        <v>650</v>
      </c>
      <c r="G422" s="220" t="s">
        <v>360</v>
      </c>
      <c r="H422" s="2"/>
      <c r="I422" s="413">
        <f>SUM(I423)</f>
        <v>2153570</v>
      </c>
      <c r="J422" s="413">
        <f t="shared" ref="J422:K423" si="156">SUM(J423)</f>
        <v>0</v>
      </c>
      <c r="K422" s="413">
        <f t="shared" si="156"/>
        <v>0</v>
      </c>
    </row>
    <row r="423" spans="1:11" s="621" customFormat="1" ht="62.25" customHeight="1" x14ac:dyDescent="0.25">
      <c r="A423" s="589" t="s">
        <v>888</v>
      </c>
      <c r="B423" s="622" t="s">
        <v>52</v>
      </c>
      <c r="C423" s="2" t="s">
        <v>29</v>
      </c>
      <c r="D423" s="2" t="s">
        <v>12</v>
      </c>
      <c r="E423" s="218" t="s">
        <v>203</v>
      </c>
      <c r="F423" s="219" t="s">
        <v>650</v>
      </c>
      <c r="G423" s="220" t="s">
        <v>889</v>
      </c>
      <c r="H423" s="2"/>
      <c r="I423" s="413">
        <f>SUM(I424)</f>
        <v>2153570</v>
      </c>
      <c r="J423" s="413">
        <f t="shared" si="156"/>
        <v>0</v>
      </c>
      <c r="K423" s="413">
        <f t="shared" si="156"/>
        <v>0</v>
      </c>
    </row>
    <row r="424" spans="1:11" s="621" customFormat="1" ht="32.25" customHeight="1" x14ac:dyDescent="0.25">
      <c r="A424" s="589" t="s">
        <v>507</v>
      </c>
      <c r="B424" s="622" t="s">
        <v>52</v>
      </c>
      <c r="C424" s="2" t="s">
        <v>29</v>
      </c>
      <c r="D424" s="2" t="s">
        <v>12</v>
      </c>
      <c r="E424" s="218" t="s">
        <v>203</v>
      </c>
      <c r="F424" s="219" t="s">
        <v>650</v>
      </c>
      <c r="G424" s="220" t="s">
        <v>889</v>
      </c>
      <c r="H424" s="2" t="s">
        <v>16</v>
      </c>
      <c r="I424" s="415">
        <v>2153570</v>
      </c>
      <c r="J424" s="415"/>
      <c r="K424" s="415"/>
    </row>
    <row r="425" spans="1:11" s="493" customFormat="1" ht="15.75" customHeight="1" x14ac:dyDescent="0.25">
      <c r="A425" s="61" t="s">
        <v>653</v>
      </c>
      <c r="B425" s="496" t="s">
        <v>52</v>
      </c>
      <c r="C425" s="2" t="s">
        <v>29</v>
      </c>
      <c r="D425" s="2" t="s">
        <v>12</v>
      </c>
      <c r="E425" s="218" t="s">
        <v>203</v>
      </c>
      <c r="F425" s="219" t="s">
        <v>651</v>
      </c>
      <c r="G425" s="220" t="s">
        <v>360</v>
      </c>
      <c r="H425" s="2"/>
      <c r="I425" s="413">
        <f>SUM(I426)</f>
        <v>0</v>
      </c>
      <c r="J425" s="413">
        <f t="shared" ref="J425:K426" si="157">SUM(J426)</f>
        <v>3533896</v>
      </c>
      <c r="K425" s="413">
        <f t="shared" si="157"/>
        <v>0</v>
      </c>
    </row>
    <row r="426" spans="1:11" s="493" customFormat="1" ht="78.75" x14ac:dyDescent="0.25">
      <c r="A426" s="61" t="s">
        <v>939</v>
      </c>
      <c r="B426" s="496" t="s">
        <v>52</v>
      </c>
      <c r="C426" s="2" t="s">
        <v>29</v>
      </c>
      <c r="D426" s="2" t="s">
        <v>12</v>
      </c>
      <c r="E426" s="218" t="s">
        <v>203</v>
      </c>
      <c r="F426" s="219" t="s">
        <v>651</v>
      </c>
      <c r="G426" s="220" t="s">
        <v>890</v>
      </c>
      <c r="H426" s="2"/>
      <c r="I426" s="413">
        <f>SUM(I427)</f>
        <v>0</v>
      </c>
      <c r="J426" s="413">
        <f t="shared" si="157"/>
        <v>3533896</v>
      </c>
      <c r="K426" s="413">
        <f t="shared" si="157"/>
        <v>0</v>
      </c>
    </row>
    <row r="427" spans="1:11" s="493" customFormat="1" ht="31.5" customHeight="1" x14ac:dyDescent="0.25">
      <c r="A427" s="589" t="s">
        <v>507</v>
      </c>
      <c r="B427" s="496" t="s">
        <v>52</v>
      </c>
      <c r="C427" s="2" t="s">
        <v>29</v>
      </c>
      <c r="D427" s="2" t="s">
        <v>12</v>
      </c>
      <c r="E427" s="218" t="s">
        <v>203</v>
      </c>
      <c r="F427" s="219" t="s">
        <v>651</v>
      </c>
      <c r="G427" s="220" t="s">
        <v>890</v>
      </c>
      <c r="H427" s="2" t="s">
        <v>16</v>
      </c>
      <c r="I427" s="415"/>
      <c r="J427" s="415">
        <v>3533896</v>
      </c>
      <c r="K427" s="415"/>
    </row>
    <row r="428" spans="1:11" s="682" customFormat="1" ht="31.5" customHeight="1" x14ac:dyDescent="0.25">
      <c r="A428" s="61" t="s">
        <v>905</v>
      </c>
      <c r="B428" s="684" t="s">
        <v>52</v>
      </c>
      <c r="C428" s="2" t="s">
        <v>29</v>
      </c>
      <c r="D428" s="2" t="s">
        <v>12</v>
      </c>
      <c r="E428" s="218" t="s">
        <v>203</v>
      </c>
      <c r="F428" s="219" t="s">
        <v>904</v>
      </c>
      <c r="G428" s="220" t="s">
        <v>360</v>
      </c>
      <c r="H428" s="2"/>
      <c r="I428" s="413">
        <f>SUM(I429)</f>
        <v>1692955</v>
      </c>
      <c r="J428" s="413">
        <f t="shared" ref="J428:K429" si="158">SUM(J429)</f>
        <v>1668883</v>
      </c>
      <c r="K428" s="413">
        <f t="shared" si="158"/>
        <v>1668883</v>
      </c>
    </row>
    <row r="429" spans="1:11" s="682" customFormat="1" ht="48" customHeight="1" x14ac:dyDescent="0.25">
      <c r="A429" s="589" t="s">
        <v>936</v>
      </c>
      <c r="B429" s="684" t="s">
        <v>52</v>
      </c>
      <c r="C429" s="2" t="s">
        <v>29</v>
      </c>
      <c r="D429" s="2" t="s">
        <v>12</v>
      </c>
      <c r="E429" s="218" t="s">
        <v>203</v>
      </c>
      <c r="F429" s="219" t="s">
        <v>904</v>
      </c>
      <c r="G429" s="220" t="s">
        <v>937</v>
      </c>
      <c r="H429" s="2"/>
      <c r="I429" s="413">
        <f>SUM(I430)</f>
        <v>1692955</v>
      </c>
      <c r="J429" s="413">
        <f t="shared" si="158"/>
        <v>1668883</v>
      </c>
      <c r="K429" s="413">
        <f t="shared" si="158"/>
        <v>1668883</v>
      </c>
    </row>
    <row r="430" spans="1:11" s="682" customFormat="1" ht="63" customHeight="1" x14ac:dyDescent="0.25">
      <c r="A430" s="101" t="s">
        <v>75</v>
      </c>
      <c r="B430" s="684" t="s">
        <v>52</v>
      </c>
      <c r="C430" s="2" t="s">
        <v>29</v>
      </c>
      <c r="D430" s="2" t="s">
        <v>12</v>
      </c>
      <c r="E430" s="218" t="s">
        <v>203</v>
      </c>
      <c r="F430" s="219" t="s">
        <v>904</v>
      </c>
      <c r="G430" s="220" t="s">
        <v>937</v>
      </c>
      <c r="H430" s="2" t="s">
        <v>13</v>
      </c>
      <c r="I430" s="415">
        <v>1692955</v>
      </c>
      <c r="J430" s="415">
        <v>1668883</v>
      </c>
      <c r="K430" s="415">
        <v>1668883</v>
      </c>
    </row>
    <row r="431" spans="1:11" ht="63" hidden="1" x14ac:dyDescent="0.25">
      <c r="A431" s="103" t="s">
        <v>136</v>
      </c>
      <c r="B431" s="53" t="s">
        <v>52</v>
      </c>
      <c r="C431" s="44" t="s">
        <v>29</v>
      </c>
      <c r="D431" s="44" t="s">
        <v>12</v>
      </c>
      <c r="E431" s="254" t="s">
        <v>205</v>
      </c>
      <c r="F431" s="255" t="s">
        <v>359</v>
      </c>
      <c r="G431" s="256" t="s">
        <v>360</v>
      </c>
      <c r="H431" s="44"/>
      <c r="I431" s="413">
        <f>SUM(I432)</f>
        <v>0</v>
      </c>
      <c r="J431" s="413">
        <f t="shared" ref="J431:K433" si="159">SUM(J432)</f>
        <v>0</v>
      </c>
      <c r="K431" s="413">
        <f t="shared" si="159"/>
        <v>0</v>
      </c>
    </row>
    <row r="432" spans="1:11" ht="31.5" hidden="1" x14ac:dyDescent="0.25">
      <c r="A432" s="103" t="s">
        <v>425</v>
      </c>
      <c r="B432" s="53" t="s">
        <v>52</v>
      </c>
      <c r="C432" s="44" t="s">
        <v>29</v>
      </c>
      <c r="D432" s="44" t="s">
        <v>12</v>
      </c>
      <c r="E432" s="254" t="s">
        <v>205</v>
      </c>
      <c r="F432" s="255" t="s">
        <v>10</v>
      </c>
      <c r="G432" s="256" t="s">
        <v>360</v>
      </c>
      <c r="H432" s="44"/>
      <c r="I432" s="413">
        <f>SUM(I433)</f>
        <v>0</v>
      </c>
      <c r="J432" s="413">
        <f t="shared" si="159"/>
        <v>0</v>
      </c>
      <c r="K432" s="413">
        <f t="shared" si="159"/>
        <v>0</v>
      </c>
    </row>
    <row r="433" spans="1:12" ht="15.75" hidden="1" x14ac:dyDescent="0.25">
      <c r="A433" s="576" t="s">
        <v>426</v>
      </c>
      <c r="B433" s="53" t="s">
        <v>52</v>
      </c>
      <c r="C433" s="44" t="s">
        <v>29</v>
      </c>
      <c r="D433" s="44" t="s">
        <v>12</v>
      </c>
      <c r="E433" s="254" t="s">
        <v>205</v>
      </c>
      <c r="F433" s="255" t="s">
        <v>10</v>
      </c>
      <c r="G433" s="256" t="s">
        <v>427</v>
      </c>
      <c r="H433" s="44"/>
      <c r="I433" s="413">
        <f>SUM(I434)</f>
        <v>0</v>
      </c>
      <c r="J433" s="413">
        <f t="shared" si="159"/>
        <v>0</v>
      </c>
      <c r="K433" s="413">
        <f t="shared" si="159"/>
        <v>0</v>
      </c>
    </row>
    <row r="434" spans="1:12" ht="31.5" hidden="1" x14ac:dyDescent="0.25">
      <c r="A434" s="577" t="s">
        <v>507</v>
      </c>
      <c r="B434" s="6" t="s">
        <v>52</v>
      </c>
      <c r="C434" s="2" t="s">
        <v>29</v>
      </c>
      <c r="D434" s="2" t="s">
        <v>12</v>
      </c>
      <c r="E434" s="218" t="s">
        <v>205</v>
      </c>
      <c r="F434" s="219" t="s">
        <v>10</v>
      </c>
      <c r="G434" s="220" t="s">
        <v>427</v>
      </c>
      <c r="H434" s="2" t="s">
        <v>16</v>
      </c>
      <c r="I434" s="477"/>
      <c r="J434" s="477"/>
      <c r="K434" s="477"/>
    </row>
    <row r="435" spans="1:12" s="37" customFormat="1" ht="78.75" x14ac:dyDescent="0.25">
      <c r="A435" s="102" t="s">
        <v>866</v>
      </c>
      <c r="B435" s="30" t="s">
        <v>52</v>
      </c>
      <c r="C435" s="28" t="s">
        <v>29</v>
      </c>
      <c r="D435" s="42" t="s">
        <v>12</v>
      </c>
      <c r="E435" s="227" t="s">
        <v>187</v>
      </c>
      <c r="F435" s="228" t="s">
        <v>359</v>
      </c>
      <c r="G435" s="229" t="s">
        <v>360</v>
      </c>
      <c r="H435" s="28"/>
      <c r="I435" s="412">
        <f>SUM(I436)</f>
        <v>971555</v>
      </c>
      <c r="J435" s="412">
        <f t="shared" ref="J435:K438" si="160">SUM(J436)</f>
        <v>932259</v>
      </c>
      <c r="K435" s="412">
        <f t="shared" si="160"/>
        <v>932259</v>
      </c>
    </row>
    <row r="436" spans="1:12" s="37" customFormat="1" ht="112.5" customHeight="1" x14ac:dyDescent="0.25">
      <c r="A436" s="103" t="s">
        <v>932</v>
      </c>
      <c r="B436" s="53" t="s">
        <v>52</v>
      </c>
      <c r="C436" s="2" t="s">
        <v>29</v>
      </c>
      <c r="D436" s="35" t="s">
        <v>12</v>
      </c>
      <c r="E436" s="257" t="s">
        <v>189</v>
      </c>
      <c r="F436" s="258" t="s">
        <v>359</v>
      </c>
      <c r="G436" s="259" t="s">
        <v>360</v>
      </c>
      <c r="H436" s="2"/>
      <c r="I436" s="413">
        <f>SUM(I437)</f>
        <v>971555</v>
      </c>
      <c r="J436" s="413">
        <f t="shared" si="160"/>
        <v>932259</v>
      </c>
      <c r="K436" s="413">
        <f t="shared" si="160"/>
        <v>932259</v>
      </c>
    </row>
    <row r="437" spans="1:12" s="37" customFormat="1" ht="47.25" x14ac:dyDescent="0.25">
      <c r="A437" s="103" t="s">
        <v>379</v>
      </c>
      <c r="B437" s="53" t="s">
        <v>52</v>
      </c>
      <c r="C437" s="2" t="s">
        <v>29</v>
      </c>
      <c r="D437" s="35" t="s">
        <v>12</v>
      </c>
      <c r="E437" s="257" t="s">
        <v>189</v>
      </c>
      <c r="F437" s="258" t="s">
        <v>10</v>
      </c>
      <c r="G437" s="259" t="s">
        <v>360</v>
      </c>
      <c r="H437" s="2"/>
      <c r="I437" s="413">
        <f>SUM(I438)</f>
        <v>971555</v>
      </c>
      <c r="J437" s="413">
        <f t="shared" si="160"/>
        <v>932259</v>
      </c>
      <c r="K437" s="413">
        <f t="shared" si="160"/>
        <v>932259</v>
      </c>
    </row>
    <row r="438" spans="1:12" s="37" customFormat="1" ht="31.5" x14ac:dyDescent="0.25">
      <c r="A438" s="61" t="s">
        <v>92</v>
      </c>
      <c r="B438" s="338" t="s">
        <v>52</v>
      </c>
      <c r="C438" s="2" t="s">
        <v>29</v>
      </c>
      <c r="D438" s="35" t="s">
        <v>12</v>
      </c>
      <c r="E438" s="257" t="s">
        <v>189</v>
      </c>
      <c r="F438" s="258" t="s">
        <v>10</v>
      </c>
      <c r="G438" s="259" t="s">
        <v>380</v>
      </c>
      <c r="H438" s="2"/>
      <c r="I438" s="413">
        <f>SUM(I439)</f>
        <v>971555</v>
      </c>
      <c r="J438" s="413">
        <f t="shared" si="160"/>
        <v>932259</v>
      </c>
      <c r="K438" s="413">
        <f t="shared" si="160"/>
        <v>932259</v>
      </c>
    </row>
    <row r="439" spans="1:12" s="37" customFormat="1" ht="31.5" x14ac:dyDescent="0.25">
      <c r="A439" s="577" t="s">
        <v>507</v>
      </c>
      <c r="B439" s="6" t="s">
        <v>52</v>
      </c>
      <c r="C439" s="2" t="s">
        <v>29</v>
      </c>
      <c r="D439" s="35" t="s">
        <v>12</v>
      </c>
      <c r="E439" s="257" t="s">
        <v>189</v>
      </c>
      <c r="F439" s="258" t="s">
        <v>10</v>
      </c>
      <c r="G439" s="259" t="s">
        <v>380</v>
      </c>
      <c r="H439" s="2" t="s">
        <v>16</v>
      </c>
      <c r="I439" s="417">
        <v>971555</v>
      </c>
      <c r="J439" s="417">
        <v>932259</v>
      </c>
      <c r="K439" s="417">
        <v>932259</v>
      </c>
      <c r="L439" s="64"/>
    </row>
    <row r="440" spans="1:12" s="37" customFormat="1" ht="47.25" x14ac:dyDescent="0.25">
      <c r="A440" s="114" t="s">
        <v>107</v>
      </c>
      <c r="B440" s="30" t="s">
        <v>52</v>
      </c>
      <c r="C440" s="28" t="s">
        <v>29</v>
      </c>
      <c r="D440" s="42" t="s">
        <v>12</v>
      </c>
      <c r="E440" s="227" t="s">
        <v>174</v>
      </c>
      <c r="F440" s="228" t="s">
        <v>359</v>
      </c>
      <c r="G440" s="229" t="s">
        <v>360</v>
      </c>
      <c r="H440" s="28"/>
      <c r="I440" s="412">
        <f>SUM(I441)</f>
        <v>87000</v>
      </c>
      <c r="J440" s="412">
        <f t="shared" ref="J440:K443" si="161">SUM(J441)</f>
        <v>0</v>
      </c>
      <c r="K440" s="412">
        <f t="shared" si="161"/>
        <v>0</v>
      </c>
      <c r="L440" s="64"/>
    </row>
    <row r="441" spans="1:12" s="37" customFormat="1" ht="63" x14ac:dyDescent="0.25">
      <c r="A441" s="7" t="s">
        <v>673</v>
      </c>
      <c r="B441" s="6" t="s">
        <v>52</v>
      </c>
      <c r="C441" s="2" t="s">
        <v>29</v>
      </c>
      <c r="D441" s="35" t="s">
        <v>12</v>
      </c>
      <c r="E441" s="257" t="s">
        <v>676</v>
      </c>
      <c r="F441" s="258" t="s">
        <v>359</v>
      </c>
      <c r="G441" s="259" t="s">
        <v>360</v>
      </c>
      <c r="H441" s="2"/>
      <c r="I441" s="413">
        <f>SUM(I442)</f>
        <v>87000</v>
      </c>
      <c r="J441" s="413">
        <f t="shared" si="161"/>
        <v>0</v>
      </c>
      <c r="K441" s="413">
        <f t="shared" si="161"/>
        <v>0</v>
      </c>
      <c r="L441" s="64"/>
    </row>
    <row r="442" spans="1:12" s="37" customFormat="1" ht="31.5" x14ac:dyDescent="0.25">
      <c r="A442" s="7" t="s">
        <v>674</v>
      </c>
      <c r="B442" s="6" t="s">
        <v>52</v>
      </c>
      <c r="C442" s="2" t="s">
        <v>29</v>
      </c>
      <c r="D442" s="35" t="s">
        <v>12</v>
      </c>
      <c r="E442" s="257" t="s">
        <v>676</v>
      </c>
      <c r="F442" s="258" t="s">
        <v>10</v>
      </c>
      <c r="G442" s="259" t="s">
        <v>360</v>
      </c>
      <c r="H442" s="2"/>
      <c r="I442" s="413">
        <f>SUM(I443)</f>
        <v>87000</v>
      </c>
      <c r="J442" s="413">
        <f t="shared" si="161"/>
        <v>0</v>
      </c>
      <c r="K442" s="413">
        <f t="shared" si="161"/>
        <v>0</v>
      </c>
      <c r="L442" s="64"/>
    </row>
    <row r="443" spans="1:12" s="37" customFormat="1" ht="18" customHeight="1" x14ac:dyDescent="0.25">
      <c r="A443" s="7" t="s">
        <v>675</v>
      </c>
      <c r="B443" s="6" t="s">
        <v>52</v>
      </c>
      <c r="C443" s="2" t="s">
        <v>29</v>
      </c>
      <c r="D443" s="35" t="s">
        <v>12</v>
      </c>
      <c r="E443" s="257" t="s">
        <v>676</v>
      </c>
      <c r="F443" s="258" t="s">
        <v>10</v>
      </c>
      <c r="G443" s="259" t="s">
        <v>677</v>
      </c>
      <c r="H443" s="2"/>
      <c r="I443" s="413">
        <f>SUM(I444)</f>
        <v>87000</v>
      </c>
      <c r="J443" s="413">
        <f t="shared" si="161"/>
        <v>0</v>
      </c>
      <c r="K443" s="413">
        <f t="shared" si="161"/>
        <v>0</v>
      </c>
      <c r="L443" s="64"/>
    </row>
    <row r="444" spans="1:12" s="37" customFormat="1" ht="31.5" x14ac:dyDescent="0.25">
      <c r="A444" s="7" t="s">
        <v>507</v>
      </c>
      <c r="B444" s="6" t="s">
        <v>52</v>
      </c>
      <c r="C444" s="2" t="s">
        <v>29</v>
      </c>
      <c r="D444" s="35" t="s">
        <v>12</v>
      </c>
      <c r="E444" s="257" t="s">
        <v>676</v>
      </c>
      <c r="F444" s="258" t="s">
        <v>10</v>
      </c>
      <c r="G444" s="259" t="s">
        <v>677</v>
      </c>
      <c r="H444" s="2" t="s">
        <v>16</v>
      </c>
      <c r="I444" s="414">
        <v>87000</v>
      </c>
      <c r="J444" s="414"/>
      <c r="K444" s="414"/>
      <c r="L444" s="64"/>
    </row>
    <row r="445" spans="1:12" s="37" customFormat="1" ht="15.75" x14ac:dyDescent="0.25">
      <c r="A445" s="109" t="s">
        <v>553</v>
      </c>
      <c r="B445" s="26" t="s">
        <v>52</v>
      </c>
      <c r="C445" s="22" t="s">
        <v>29</v>
      </c>
      <c r="D445" s="22" t="s">
        <v>15</v>
      </c>
      <c r="E445" s="263"/>
      <c r="F445" s="264"/>
      <c r="G445" s="265"/>
      <c r="H445" s="22"/>
      <c r="I445" s="411">
        <f>SUM(I446+I464)</f>
        <v>11832786</v>
      </c>
      <c r="J445" s="411">
        <f t="shared" ref="J445:K445" si="162">SUM(J446+J464)</f>
        <v>10706903</v>
      </c>
      <c r="K445" s="411">
        <f t="shared" si="162"/>
        <v>10706903</v>
      </c>
    </row>
    <row r="446" spans="1:12" s="37" customFormat="1" ht="31.5" x14ac:dyDescent="0.25">
      <c r="A446" s="27" t="s">
        <v>131</v>
      </c>
      <c r="B446" s="30" t="s">
        <v>52</v>
      </c>
      <c r="C446" s="28" t="s">
        <v>29</v>
      </c>
      <c r="D446" s="28" t="s">
        <v>15</v>
      </c>
      <c r="E446" s="215" t="s">
        <v>417</v>
      </c>
      <c r="F446" s="216" t="s">
        <v>359</v>
      </c>
      <c r="G446" s="217" t="s">
        <v>360</v>
      </c>
      <c r="H446" s="28"/>
      <c r="I446" s="412">
        <f>SUM(I447+I460)</f>
        <v>11707786</v>
      </c>
      <c r="J446" s="412">
        <f t="shared" ref="J446:K446" si="163">SUM(J447+J460)</f>
        <v>10622090</v>
      </c>
      <c r="K446" s="412">
        <f t="shared" si="163"/>
        <v>10622090</v>
      </c>
    </row>
    <row r="447" spans="1:12" s="37" customFormat="1" ht="63" customHeight="1" x14ac:dyDescent="0.25">
      <c r="A447" s="61" t="s">
        <v>135</v>
      </c>
      <c r="B447" s="338" t="s">
        <v>52</v>
      </c>
      <c r="C447" s="44" t="s">
        <v>29</v>
      </c>
      <c r="D447" s="44" t="s">
        <v>15</v>
      </c>
      <c r="E447" s="254" t="s">
        <v>204</v>
      </c>
      <c r="F447" s="255" t="s">
        <v>359</v>
      </c>
      <c r="G447" s="256" t="s">
        <v>360</v>
      </c>
      <c r="H447" s="44"/>
      <c r="I447" s="413">
        <f>SUM(I448)</f>
        <v>11707786</v>
      </c>
      <c r="J447" s="413">
        <f t="shared" ref="J447:K447" si="164">SUM(J448)</f>
        <v>10622090</v>
      </c>
      <c r="K447" s="413">
        <f t="shared" si="164"/>
        <v>10622090</v>
      </c>
    </row>
    <row r="448" spans="1:12" s="37" customFormat="1" ht="31.5" x14ac:dyDescent="0.25">
      <c r="A448" s="61" t="s">
        <v>431</v>
      </c>
      <c r="B448" s="338" t="s">
        <v>52</v>
      </c>
      <c r="C448" s="44" t="s">
        <v>29</v>
      </c>
      <c r="D448" s="44" t="s">
        <v>15</v>
      </c>
      <c r="E448" s="254" t="s">
        <v>204</v>
      </c>
      <c r="F448" s="255" t="s">
        <v>10</v>
      </c>
      <c r="G448" s="256" t="s">
        <v>360</v>
      </c>
      <c r="H448" s="44"/>
      <c r="I448" s="413">
        <f>SUM(I449+I451+I453+I458)</f>
        <v>11707786</v>
      </c>
      <c r="J448" s="413">
        <f t="shared" ref="J448:K448" si="165">SUM(J449+J451+J453+J458)</f>
        <v>10622090</v>
      </c>
      <c r="K448" s="413">
        <f t="shared" si="165"/>
        <v>10622090</v>
      </c>
    </row>
    <row r="449" spans="1:11" s="639" customFormat="1" ht="63" x14ac:dyDescent="0.25">
      <c r="A449" s="3" t="s">
        <v>794</v>
      </c>
      <c r="B449" s="641" t="s">
        <v>52</v>
      </c>
      <c r="C449" s="44" t="s">
        <v>29</v>
      </c>
      <c r="D449" s="44" t="s">
        <v>15</v>
      </c>
      <c r="E449" s="254" t="s">
        <v>204</v>
      </c>
      <c r="F449" s="255" t="s">
        <v>10</v>
      </c>
      <c r="G449" s="220" t="s">
        <v>789</v>
      </c>
      <c r="H449" s="59"/>
      <c r="I449" s="413">
        <f>SUM(I450)</f>
        <v>313340</v>
      </c>
      <c r="J449" s="413">
        <f t="shared" ref="J449:K449" si="166">SUM(J450)</f>
        <v>313340</v>
      </c>
      <c r="K449" s="413">
        <f t="shared" si="166"/>
        <v>313340</v>
      </c>
    </row>
    <row r="450" spans="1:11" s="639" customFormat="1" ht="31.5" x14ac:dyDescent="0.25">
      <c r="A450" s="89" t="s">
        <v>770</v>
      </c>
      <c r="B450" s="641" t="s">
        <v>52</v>
      </c>
      <c r="C450" s="44" t="s">
        <v>29</v>
      </c>
      <c r="D450" s="44" t="s">
        <v>15</v>
      </c>
      <c r="E450" s="254" t="s">
        <v>204</v>
      </c>
      <c r="F450" s="255" t="s">
        <v>10</v>
      </c>
      <c r="G450" s="220" t="s">
        <v>789</v>
      </c>
      <c r="H450" s="59" t="s">
        <v>771</v>
      </c>
      <c r="I450" s="415">
        <v>313340</v>
      </c>
      <c r="J450" s="415">
        <v>313340</v>
      </c>
      <c r="K450" s="415">
        <v>313340</v>
      </c>
    </row>
    <row r="451" spans="1:11" s="639" customFormat="1" ht="94.5" hidden="1" x14ac:dyDescent="0.25">
      <c r="A451" s="3" t="s">
        <v>795</v>
      </c>
      <c r="B451" s="641" t="s">
        <v>52</v>
      </c>
      <c r="C451" s="44" t="s">
        <v>29</v>
      </c>
      <c r="D451" s="44" t="s">
        <v>15</v>
      </c>
      <c r="E451" s="254" t="s">
        <v>204</v>
      </c>
      <c r="F451" s="255" t="s">
        <v>10</v>
      </c>
      <c r="G451" s="220" t="s">
        <v>790</v>
      </c>
      <c r="H451" s="59"/>
      <c r="I451" s="413">
        <f>SUM(I452)</f>
        <v>0</v>
      </c>
      <c r="J451" s="413">
        <f t="shared" ref="J451:K451" si="167">SUM(J452)</f>
        <v>0</v>
      </c>
      <c r="K451" s="413">
        <f t="shared" si="167"/>
        <v>0</v>
      </c>
    </row>
    <row r="452" spans="1:11" s="639" customFormat="1" ht="31.5" hidden="1" x14ac:dyDescent="0.25">
      <c r="A452" s="89" t="s">
        <v>770</v>
      </c>
      <c r="B452" s="641" t="s">
        <v>52</v>
      </c>
      <c r="C452" s="44" t="s">
        <v>29</v>
      </c>
      <c r="D452" s="44" t="s">
        <v>15</v>
      </c>
      <c r="E452" s="254" t="s">
        <v>204</v>
      </c>
      <c r="F452" s="255" t="s">
        <v>10</v>
      </c>
      <c r="G452" s="220" t="s">
        <v>790</v>
      </c>
      <c r="H452" s="59" t="s">
        <v>771</v>
      </c>
      <c r="I452" s="415"/>
      <c r="J452" s="415"/>
      <c r="K452" s="415"/>
    </row>
    <row r="453" spans="1:11" s="37" customFormat="1" ht="31.5" x14ac:dyDescent="0.25">
      <c r="A453" s="61" t="s">
        <v>83</v>
      </c>
      <c r="B453" s="338" t="s">
        <v>52</v>
      </c>
      <c r="C453" s="44" t="s">
        <v>29</v>
      </c>
      <c r="D453" s="44" t="s">
        <v>15</v>
      </c>
      <c r="E453" s="254" t="s">
        <v>204</v>
      </c>
      <c r="F453" s="255" t="s">
        <v>10</v>
      </c>
      <c r="G453" s="256" t="s">
        <v>391</v>
      </c>
      <c r="H453" s="44"/>
      <c r="I453" s="413">
        <f>SUM(I454:I457)</f>
        <v>6866186</v>
      </c>
      <c r="J453" s="413">
        <f t="shared" ref="J453:K453" si="168">SUM(J454:J457)</f>
        <v>5682680</v>
      </c>
      <c r="K453" s="413">
        <f t="shared" si="168"/>
        <v>5682680</v>
      </c>
    </row>
    <row r="454" spans="1:11" s="37" customFormat="1" ht="63" hidden="1" x14ac:dyDescent="0.25">
      <c r="A454" s="101" t="s">
        <v>75</v>
      </c>
      <c r="B454" s="631" t="s">
        <v>52</v>
      </c>
      <c r="C454" s="44" t="s">
        <v>29</v>
      </c>
      <c r="D454" s="44" t="s">
        <v>15</v>
      </c>
      <c r="E454" s="254" t="s">
        <v>204</v>
      </c>
      <c r="F454" s="255" t="s">
        <v>10</v>
      </c>
      <c r="G454" s="256" t="s">
        <v>391</v>
      </c>
      <c r="H454" s="44" t="s">
        <v>13</v>
      </c>
      <c r="I454" s="415"/>
      <c r="J454" s="415"/>
      <c r="K454" s="415"/>
    </row>
    <row r="455" spans="1:11" s="37" customFormat="1" ht="31.5" hidden="1" x14ac:dyDescent="0.25">
      <c r="A455" s="577" t="s">
        <v>507</v>
      </c>
      <c r="B455" s="631" t="s">
        <v>52</v>
      </c>
      <c r="C455" s="44" t="s">
        <v>29</v>
      </c>
      <c r="D455" s="44" t="s">
        <v>15</v>
      </c>
      <c r="E455" s="254" t="s">
        <v>204</v>
      </c>
      <c r="F455" s="255" t="s">
        <v>10</v>
      </c>
      <c r="G455" s="256" t="s">
        <v>391</v>
      </c>
      <c r="H455" s="44" t="s">
        <v>16</v>
      </c>
      <c r="I455" s="415"/>
      <c r="J455" s="415"/>
      <c r="K455" s="415"/>
    </row>
    <row r="456" spans="1:11" s="37" customFormat="1" ht="31.5" x14ac:dyDescent="0.25">
      <c r="A456" s="89" t="s">
        <v>770</v>
      </c>
      <c r="B456" s="640" t="s">
        <v>52</v>
      </c>
      <c r="C456" s="44" t="s">
        <v>29</v>
      </c>
      <c r="D456" s="44" t="s">
        <v>15</v>
      </c>
      <c r="E456" s="254" t="s">
        <v>204</v>
      </c>
      <c r="F456" s="255" t="s">
        <v>10</v>
      </c>
      <c r="G456" s="256" t="s">
        <v>391</v>
      </c>
      <c r="H456" s="44" t="s">
        <v>771</v>
      </c>
      <c r="I456" s="415">
        <v>6866186</v>
      </c>
      <c r="J456" s="415">
        <v>5682680</v>
      </c>
      <c r="K456" s="415">
        <v>5682680</v>
      </c>
    </row>
    <row r="457" spans="1:11" s="37" customFormat="1" ht="15.75" hidden="1" x14ac:dyDescent="0.25">
      <c r="A457" s="61" t="s">
        <v>18</v>
      </c>
      <c r="B457" s="338" t="s">
        <v>52</v>
      </c>
      <c r="C457" s="44" t="s">
        <v>29</v>
      </c>
      <c r="D457" s="44" t="s">
        <v>15</v>
      </c>
      <c r="E457" s="254" t="s">
        <v>204</v>
      </c>
      <c r="F457" s="255" t="s">
        <v>10</v>
      </c>
      <c r="G457" s="256" t="s">
        <v>391</v>
      </c>
      <c r="H457" s="44" t="s">
        <v>17</v>
      </c>
      <c r="I457" s="415"/>
      <c r="J457" s="415"/>
      <c r="K457" s="415"/>
    </row>
    <row r="458" spans="1:11" s="37" customFormat="1" ht="47.25" x14ac:dyDescent="0.25">
      <c r="A458" s="61" t="s">
        <v>773</v>
      </c>
      <c r="B458" s="599" t="s">
        <v>52</v>
      </c>
      <c r="C458" s="44" t="s">
        <v>29</v>
      </c>
      <c r="D458" s="44" t="s">
        <v>15</v>
      </c>
      <c r="E458" s="254" t="s">
        <v>204</v>
      </c>
      <c r="F458" s="255" t="s">
        <v>10</v>
      </c>
      <c r="G458" s="256" t="s">
        <v>772</v>
      </c>
      <c r="H458" s="44"/>
      <c r="I458" s="413">
        <f>SUM(I459)</f>
        <v>4528260</v>
      </c>
      <c r="J458" s="413">
        <f t="shared" ref="J458:K458" si="169">SUM(J459)</f>
        <v>4626070</v>
      </c>
      <c r="K458" s="413">
        <f t="shared" si="169"/>
        <v>4626070</v>
      </c>
    </row>
    <row r="459" spans="1:11" s="37" customFormat="1" ht="31.5" customHeight="1" x14ac:dyDescent="0.25">
      <c r="A459" s="101" t="s">
        <v>770</v>
      </c>
      <c r="B459" s="599" t="s">
        <v>52</v>
      </c>
      <c r="C459" s="44" t="s">
        <v>29</v>
      </c>
      <c r="D459" s="44" t="s">
        <v>15</v>
      </c>
      <c r="E459" s="254" t="s">
        <v>204</v>
      </c>
      <c r="F459" s="255" t="s">
        <v>10</v>
      </c>
      <c r="G459" s="256" t="s">
        <v>772</v>
      </c>
      <c r="H459" s="44" t="s">
        <v>771</v>
      </c>
      <c r="I459" s="415">
        <v>4528260</v>
      </c>
      <c r="J459" s="415">
        <v>4626070</v>
      </c>
      <c r="K459" s="415">
        <v>4626070</v>
      </c>
    </row>
    <row r="460" spans="1:11" s="37" customFormat="1" ht="61.5" hidden="1" customHeight="1" x14ac:dyDescent="0.25">
      <c r="A460" s="103" t="s">
        <v>136</v>
      </c>
      <c r="B460" s="527" t="s">
        <v>52</v>
      </c>
      <c r="C460" s="44" t="s">
        <v>29</v>
      </c>
      <c r="D460" s="44" t="s">
        <v>15</v>
      </c>
      <c r="E460" s="254" t="s">
        <v>205</v>
      </c>
      <c r="F460" s="255" t="s">
        <v>359</v>
      </c>
      <c r="G460" s="256" t="s">
        <v>360</v>
      </c>
      <c r="H460" s="44"/>
      <c r="I460" s="413">
        <f>SUM(I461)</f>
        <v>0</v>
      </c>
      <c r="J460" s="413">
        <f t="shared" ref="J460:K462" si="170">SUM(J461)</f>
        <v>0</v>
      </c>
      <c r="K460" s="413">
        <f t="shared" si="170"/>
        <v>0</v>
      </c>
    </row>
    <row r="461" spans="1:11" s="37" customFormat="1" ht="31.5" hidden="1" customHeight="1" x14ac:dyDescent="0.25">
      <c r="A461" s="103" t="s">
        <v>425</v>
      </c>
      <c r="B461" s="527" t="s">
        <v>52</v>
      </c>
      <c r="C461" s="44" t="s">
        <v>29</v>
      </c>
      <c r="D461" s="44" t="s">
        <v>15</v>
      </c>
      <c r="E461" s="254" t="s">
        <v>205</v>
      </c>
      <c r="F461" s="255" t="s">
        <v>10</v>
      </c>
      <c r="G461" s="256" t="s">
        <v>360</v>
      </c>
      <c r="H461" s="44"/>
      <c r="I461" s="413">
        <f>SUM(I462)</f>
        <v>0</v>
      </c>
      <c r="J461" s="413">
        <f t="shared" si="170"/>
        <v>0</v>
      </c>
      <c r="K461" s="413">
        <f t="shared" si="170"/>
        <v>0</v>
      </c>
    </row>
    <row r="462" spans="1:11" s="37" customFormat="1" ht="18" hidden="1" customHeight="1" x14ac:dyDescent="0.25">
      <c r="A462" s="576" t="s">
        <v>426</v>
      </c>
      <c r="B462" s="527" t="s">
        <v>52</v>
      </c>
      <c r="C462" s="44" t="s">
        <v>29</v>
      </c>
      <c r="D462" s="44" t="s">
        <v>15</v>
      </c>
      <c r="E462" s="254" t="s">
        <v>205</v>
      </c>
      <c r="F462" s="255" t="s">
        <v>10</v>
      </c>
      <c r="G462" s="256" t="s">
        <v>427</v>
      </c>
      <c r="H462" s="44"/>
      <c r="I462" s="413">
        <f>SUM(I463)</f>
        <v>0</v>
      </c>
      <c r="J462" s="413">
        <f t="shared" si="170"/>
        <v>0</v>
      </c>
      <c r="K462" s="413">
        <f t="shared" si="170"/>
        <v>0</v>
      </c>
    </row>
    <row r="463" spans="1:11" s="37" customFormat="1" ht="31.5" hidden="1" customHeight="1" x14ac:dyDescent="0.25">
      <c r="A463" s="577" t="s">
        <v>507</v>
      </c>
      <c r="B463" s="527" t="s">
        <v>52</v>
      </c>
      <c r="C463" s="44" t="s">
        <v>29</v>
      </c>
      <c r="D463" s="44" t="s">
        <v>15</v>
      </c>
      <c r="E463" s="254" t="s">
        <v>205</v>
      </c>
      <c r="F463" s="219" t="s">
        <v>10</v>
      </c>
      <c r="G463" s="220" t="s">
        <v>427</v>
      </c>
      <c r="H463" s="44" t="s">
        <v>16</v>
      </c>
      <c r="I463" s="415"/>
      <c r="J463" s="415"/>
      <c r="K463" s="415"/>
    </row>
    <row r="464" spans="1:11" s="37" customFormat="1" ht="78.75" x14ac:dyDescent="0.25">
      <c r="A464" s="102" t="s">
        <v>866</v>
      </c>
      <c r="B464" s="30" t="s">
        <v>52</v>
      </c>
      <c r="C464" s="28" t="s">
        <v>29</v>
      </c>
      <c r="D464" s="42" t="s">
        <v>15</v>
      </c>
      <c r="E464" s="227" t="s">
        <v>187</v>
      </c>
      <c r="F464" s="228" t="s">
        <v>359</v>
      </c>
      <c r="G464" s="229" t="s">
        <v>360</v>
      </c>
      <c r="H464" s="28"/>
      <c r="I464" s="412">
        <f>SUM(I465)</f>
        <v>125000</v>
      </c>
      <c r="J464" s="412">
        <f t="shared" ref="J464:K466" si="171">SUM(J465)</f>
        <v>84813</v>
      </c>
      <c r="K464" s="412">
        <f t="shared" si="171"/>
        <v>84813</v>
      </c>
    </row>
    <row r="465" spans="1:11" s="37" customFormat="1" ht="113.25" customHeight="1" x14ac:dyDescent="0.25">
      <c r="A465" s="103" t="s">
        <v>932</v>
      </c>
      <c r="B465" s="53" t="s">
        <v>52</v>
      </c>
      <c r="C465" s="2" t="s">
        <v>29</v>
      </c>
      <c r="D465" s="35" t="s">
        <v>15</v>
      </c>
      <c r="E465" s="257" t="s">
        <v>189</v>
      </c>
      <c r="F465" s="258" t="s">
        <v>359</v>
      </c>
      <c r="G465" s="259" t="s">
        <v>360</v>
      </c>
      <c r="H465" s="2"/>
      <c r="I465" s="413">
        <f>SUM(I466)</f>
        <v>125000</v>
      </c>
      <c r="J465" s="413">
        <f t="shared" si="171"/>
        <v>84813</v>
      </c>
      <c r="K465" s="413">
        <f t="shared" si="171"/>
        <v>84813</v>
      </c>
    </row>
    <row r="466" spans="1:11" s="37" customFormat="1" ht="47.25" x14ac:dyDescent="0.25">
      <c r="A466" s="103" t="s">
        <v>379</v>
      </c>
      <c r="B466" s="53" t="s">
        <v>52</v>
      </c>
      <c r="C466" s="2" t="s">
        <v>29</v>
      </c>
      <c r="D466" s="35" t="s">
        <v>15</v>
      </c>
      <c r="E466" s="257" t="s">
        <v>189</v>
      </c>
      <c r="F466" s="258" t="s">
        <v>10</v>
      </c>
      <c r="G466" s="259" t="s">
        <v>360</v>
      </c>
      <c r="H466" s="2"/>
      <c r="I466" s="413">
        <f>SUM(I467)</f>
        <v>125000</v>
      </c>
      <c r="J466" s="413">
        <f t="shared" si="171"/>
        <v>84813</v>
      </c>
      <c r="K466" s="413">
        <f t="shared" si="171"/>
        <v>84813</v>
      </c>
    </row>
    <row r="467" spans="1:11" s="37" customFormat="1" ht="31.5" x14ac:dyDescent="0.25">
      <c r="A467" s="101" t="s">
        <v>770</v>
      </c>
      <c r="B467" s="338" t="s">
        <v>52</v>
      </c>
      <c r="C467" s="2" t="s">
        <v>29</v>
      </c>
      <c r="D467" s="35" t="s">
        <v>15</v>
      </c>
      <c r="E467" s="257" t="s">
        <v>189</v>
      </c>
      <c r="F467" s="258" t="s">
        <v>10</v>
      </c>
      <c r="G467" s="259" t="s">
        <v>380</v>
      </c>
      <c r="H467" s="2"/>
      <c r="I467" s="413">
        <f>SUM(I468:I469)</f>
        <v>125000</v>
      </c>
      <c r="J467" s="413">
        <f t="shared" ref="J467:K467" si="172">SUM(J468:J469)</f>
        <v>84813</v>
      </c>
      <c r="K467" s="413">
        <f t="shared" si="172"/>
        <v>84813</v>
      </c>
    </row>
    <row r="468" spans="1:11" ht="31.5" hidden="1" x14ac:dyDescent="0.25">
      <c r="A468" s="577" t="s">
        <v>507</v>
      </c>
      <c r="B468" s="6" t="s">
        <v>52</v>
      </c>
      <c r="C468" s="2" t="s">
        <v>29</v>
      </c>
      <c r="D468" s="35" t="s">
        <v>15</v>
      </c>
      <c r="E468" s="257" t="s">
        <v>189</v>
      </c>
      <c r="F468" s="258" t="s">
        <v>10</v>
      </c>
      <c r="G468" s="259" t="s">
        <v>380</v>
      </c>
      <c r="H468" s="2" t="s">
        <v>16</v>
      </c>
      <c r="I468" s="414"/>
      <c r="J468" s="414"/>
      <c r="K468" s="414"/>
    </row>
    <row r="469" spans="1:11" s="639" customFormat="1" ht="31.5" x14ac:dyDescent="0.25">
      <c r="A469" s="101" t="s">
        <v>770</v>
      </c>
      <c r="B469" s="6" t="s">
        <v>52</v>
      </c>
      <c r="C469" s="2" t="s">
        <v>29</v>
      </c>
      <c r="D469" s="35" t="s">
        <v>15</v>
      </c>
      <c r="E469" s="257" t="s">
        <v>189</v>
      </c>
      <c r="F469" s="258" t="s">
        <v>10</v>
      </c>
      <c r="G469" s="259" t="s">
        <v>380</v>
      </c>
      <c r="H469" s="2" t="s">
        <v>771</v>
      </c>
      <c r="I469" s="414">
        <v>125000</v>
      </c>
      <c r="J469" s="414">
        <v>84813</v>
      </c>
      <c r="K469" s="414">
        <v>84813</v>
      </c>
    </row>
    <row r="470" spans="1:11" ht="15.75" x14ac:dyDescent="0.25">
      <c r="A470" s="109" t="s">
        <v>31</v>
      </c>
      <c r="B470" s="26" t="s">
        <v>52</v>
      </c>
      <c r="C470" s="22" t="s">
        <v>29</v>
      </c>
      <c r="D470" s="22" t="s">
        <v>32</v>
      </c>
      <c r="E470" s="263"/>
      <c r="F470" s="264"/>
      <c r="G470" s="265"/>
      <c r="H470" s="22"/>
      <c r="I470" s="411">
        <f>SUM(I476,I471,I505,I500+I491)</f>
        <v>6183841</v>
      </c>
      <c r="J470" s="411">
        <f t="shared" ref="J470:K470" si="173">SUM(J476,J471,J505,J500+J491)</f>
        <v>5384503</v>
      </c>
      <c r="K470" s="411">
        <f t="shared" si="173"/>
        <v>5384503</v>
      </c>
    </row>
    <row r="471" spans="1:11" s="64" customFormat="1" ht="47.25" x14ac:dyDescent="0.25">
      <c r="A471" s="102" t="s">
        <v>103</v>
      </c>
      <c r="B471" s="30" t="s">
        <v>52</v>
      </c>
      <c r="C471" s="28" t="s">
        <v>29</v>
      </c>
      <c r="D471" s="28" t="s">
        <v>32</v>
      </c>
      <c r="E471" s="215" t="s">
        <v>168</v>
      </c>
      <c r="F471" s="216" t="s">
        <v>359</v>
      </c>
      <c r="G471" s="217" t="s">
        <v>360</v>
      </c>
      <c r="H471" s="28"/>
      <c r="I471" s="412">
        <f>SUM(I472)</f>
        <v>3000</v>
      </c>
      <c r="J471" s="412">
        <f t="shared" ref="J471:K474" si="174">SUM(J472)</f>
        <v>3000</v>
      </c>
      <c r="K471" s="412">
        <f t="shared" si="174"/>
        <v>3000</v>
      </c>
    </row>
    <row r="472" spans="1:11" s="37" customFormat="1" ht="78.75" x14ac:dyDescent="0.25">
      <c r="A472" s="104" t="s">
        <v>104</v>
      </c>
      <c r="B472" s="282" t="s">
        <v>52</v>
      </c>
      <c r="C472" s="70" t="s">
        <v>29</v>
      </c>
      <c r="D472" s="35" t="s">
        <v>32</v>
      </c>
      <c r="E472" s="257" t="s">
        <v>198</v>
      </c>
      <c r="F472" s="258" t="s">
        <v>359</v>
      </c>
      <c r="G472" s="259" t="s">
        <v>360</v>
      </c>
      <c r="H472" s="71"/>
      <c r="I472" s="416">
        <f>SUM(I473)</f>
        <v>3000</v>
      </c>
      <c r="J472" s="416">
        <f t="shared" si="174"/>
        <v>3000</v>
      </c>
      <c r="K472" s="416">
        <f t="shared" si="174"/>
        <v>3000</v>
      </c>
    </row>
    <row r="473" spans="1:11" s="37" customFormat="1" ht="47.25" x14ac:dyDescent="0.25">
      <c r="A473" s="104" t="s">
        <v>367</v>
      </c>
      <c r="B473" s="282" t="s">
        <v>52</v>
      </c>
      <c r="C473" s="70" t="s">
        <v>29</v>
      </c>
      <c r="D473" s="35" t="s">
        <v>32</v>
      </c>
      <c r="E473" s="257" t="s">
        <v>198</v>
      </c>
      <c r="F473" s="258" t="s">
        <v>10</v>
      </c>
      <c r="G473" s="259" t="s">
        <v>360</v>
      </c>
      <c r="H473" s="71"/>
      <c r="I473" s="416">
        <f>SUM(I474)</f>
        <v>3000</v>
      </c>
      <c r="J473" s="416">
        <f t="shared" si="174"/>
        <v>3000</v>
      </c>
      <c r="K473" s="416">
        <f t="shared" si="174"/>
        <v>3000</v>
      </c>
    </row>
    <row r="474" spans="1:11" s="37" customFormat="1" ht="31.5" x14ac:dyDescent="0.25">
      <c r="A474" s="576" t="s">
        <v>95</v>
      </c>
      <c r="B474" s="53" t="s">
        <v>52</v>
      </c>
      <c r="C474" s="70" t="s">
        <v>29</v>
      </c>
      <c r="D474" s="35" t="s">
        <v>32</v>
      </c>
      <c r="E474" s="257" t="s">
        <v>198</v>
      </c>
      <c r="F474" s="258" t="s">
        <v>10</v>
      </c>
      <c r="G474" s="259" t="s">
        <v>369</v>
      </c>
      <c r="H474" s="2"/>
      <c r="I474" s="413">
        <f>SUM(I475)</f>
        <v>3000</v>
      </c>
      <c r="J474" s="413">
        <f t="shared" si="174"/>
        <v>3000</v>
      </c>
      <c r="K474" s="413">
        <f t="shared" si="174"/>
        <v>3000</v>
      </c>
    </row>
    <row r="475" spans="1:11" s="37" customFormat="1" ht="31.5" x14ac:dyDescent="0.25">
      <c r="A475" s="582" t="s">
        <v>507</v>
      </c>
      <c r="B475" s="282" t="s">
        <v>52</v>
      </c>
      <c r="C475" s="70" t="s">
        <v>29</v>
      </c>
      <c r="D475" s="35" t="s">
        <v>32</v>
      </c>
      <c r="E475" s="257" t="s">
        <v>198</v>
      </c>
      <c r="F475" s="258" t="s">
        <v>10</v>
      </c>
      <c r="G475" s="259" t="s">
        <v>369</v>
      </c>
      <c r="H475" s="71" t="s">
        <v>16</v>
      </c>
      <c r="I475" s="417">
        <v>3000</v>
      </c>
      <c r="J475" s="417">
        <v>3000</v>
      </c>
      <c r="K475" s="417">
        <v>3000</v>
      </c>
    </row>
    <row r="476" spans="1:11" ht="31.5" x14ac:dyDescent="0.25">
      <c r="A476" s="99" t="s">
        <v>131</v>
      </c>
      <c r="B476" s="30" t="s">
        <v>52</v>
      </c>
      <c r="C476" s="28" t="s">
        <v>29</v>
      </c>
      <c r="D476" s="28" t="s">
        <v>32</v>
      </c>
      <c r="E476" s="215" t="s">
        <v>417</v>
      </c>
      <c r="F476" s="216" t="s">
        <v>359</v>
      </c>
      <c r="G476" s="217" t="s">
        <v>360</v>
      </c>
      <c r="H476" s="28"/>
      <c r="I476" s="412">
        <f>SUM(I481+I477)</f>
        <v>4860927</v>
      </c>
      <c r="J476" s="412">
        <f t="shared" ref="J476:K476" si="175">SUM(J481+J477)</f>
        <v>4410940</v>
      </c>
      <c r="K476" s="412">
        <f t="shared" si="175"/>
        <v>4410940</v>
      </c>
    </row>
    <row r="477" spans="1:11" s="473" customFormat="1" ht="63" x14ac:dyDescent="0.25">
      <c r="A477" s="103" t="s">
        <v>136</v>
      </c>
      <c r="B477" s="53" t="s">
        <v>52</v>
      </c>
      <c r="C477" s="2" t="s">
        <v>29</v>
      </c>
      <c r="D477" s="2" t="s">
        <v>32</v>
      </c>
      <c r="E477" s="254" t="s">
        <v>205</v>
      </c>
      <c r="F477" s="255" t="s">
        <v>359</v>
      </c>
      <c r="G477" s="256" t="s">
        <v>360</v>
      </c>
      <c r="H477" s="44"/>
      <c r="I477" s="413">
        <f>SUM(I478)</f>
        <v>50000</v>
      </c>
      <c r="J477" s="413">
        <f t="shared" ref="J477:K479" si="176">SUM(J478)</f>
        <v>67850</v>
      </c>
      <c r="K477" s="413">
        <f t="shared" si="176"/>
        <v>67850</v>
      </c>
    </row>
    <row r="478" spans="1:11" s="473" customFormat="1" ht="31.5" x14ac:dyDescent="0.25">
      <c r="A478" s="103" t="s">
        <v>425</v>
      </c>
      <c r="B478" s="53" t="s">
        <v>52</v>
      </c>
      <c r="C478" s="2" t="s">
        <v>29</v>
      </c>
      <c r="D478" s="2" t="s">
        <v>32</v>
      </c>
      <c r="E478" s="254" t="s">
        <v>205</v>
      </c>
      <c r="F478" s="255" t="s">
        <v>10</v>
      </c>
      <c r="G478" s="256" t="s">
        <v>360</v>
      </c>
      <c r="H478" s="44"/>
      <c r="I478" s="413">
        <f>SUM(I479)</f>
        <v>50000</v>
      </c>
      <c r="J478" s="413">
        <f t="shared" si="176"/>
        <v>67850</v>
      </c>
      <c r="K478" s="413">
        <f t="shared" si="176"/>
        <v>67850</v>
      </c>
    </row>
    <row r="479" spans="1:11" s="473" customFormat="1" ht="15.75" x14ac:dyDescent="0.25">
      <c r="A479" s="576" t="s">
        <v>426</v>
      </c>
      <c r="B479" s="53" t="s">
        <v>52</v>
      </c>
      <c r="C479" s="2" t="s">
        <v>29</v>
      </c>
      <c r="D479" s="2" t="s">
        <v>32</v>
      </c>
      <c r="E479" s="254" t="s">
        <v>205</v>
      </c>
      <c r="F479" s="255" t="s">
        <v>10</v>
      </c>
      <c r="G479" s="256" t="s">
        <v>427</v>
      </c>
      <c r="H479" s="44"/>
      <c r="I479" s="413">
        <f>SUM(I480)</f>
        <v>50000</v>
      </c>
      <c r="J479" s="413">
        <f t="shared" si="176"/>
        <v>67850</v>
      </c>
      <c r="K479" s="413">
        <f t="shared" si="176"/>
        <v>67850</v>
      </c>
    </row>
    <row r="480" spans="1:11" s="473" customFormat="1" ht="31.5" x14ac:dyDescent="0.25">
      <c r="A480" s="577" t="s">
        <v>507</v>
      </c>
      <c r="B480" s="6" t="s">
        <v>52</v>
      </c>
      <c r="C480" s="2" t="s">
        <v>29</v>
      </c>
      <c r="D480" s="2" t="s">
        <v>32</v>
      </c>
      <c r="E480" s="218" t="s">
        <v>205</v>
      </c>
      <c r="F480" s="219" t="s">
        <v>10</v>
      </c>
      <c r="G480" s="220" t="s">
        <v>427</v>
      </c>
      <c r="H480" s="2" t="s">
        <v>16</v>
      </c>
      <c r="I480" s="415">
        <v>50000</v>
      </c>
      <c r="J480" s="415">
        <v>67850</v>
      </c>
      <c r="K480" s="415">
        <v>67850</v>
      </c>
    </row>
    <row r="481" spans="1:11" ht="63" x14ac:dyDescent="0.25">
      <c r="A481" s="61" t="s">
        <v>143</v>
      </c>
      <c r="B481" s="338" t="s">
        <v>52</v>
      </c>
      <c r="C481" s="2" t="s">
        <v>29</v>
      </c>
      <c r="D481" s="2" t="s">
        <v>32</v>
      </c>
      <c r="E481" s="218" t="s">
        <v>208</v>
      </c>
      <c r="F481" s="219" t="s">
        <v>359</v>
      </c>
      <c r="G481" s="220" t="s">
        <v>360</v>
      </c>
      <c r="H481" s="2"/>
      <c r="I481" s="413">
        <f>SUM(I482+I487)</f>
        <v>4810927</v>
      </c>
      <c r="J481" s="413">
        <f>SUM(J482+J487)</f>
        <v>4343090</v>
      </c>
      <c r="K481" s="413">
        <f>SUM(K482+K487)</f>
        <v>4343090</v>
      </c>
    </row>
    <row r="482" spans="1:11" ht="47.25" x14ac:dyDescent="0.25">
      <c r="A482" s="61" t="s">
        <v>438</v>
      </c>
      <c r="B482" s="338" t="s">
        <v>52</v>
      </c>
      <c r="C482" s="2" t="s">
        <v>29</v>
      </c>
      <c r="D482" s="2" t="s">
        <v>32</v>
      </c>
      <c r="E482" s="218" t="s">
        <v>208</v>
      </c>
      <c r="F482" s="219" t="s">
        <v>10</v>
      </c>
      <c r="G482" s="220" t="s">
        <v>360</v>
      </c>
      <c r="H482" s="2"/>
      <c r="I482" s="413">
        <f>SUM(I483)</f>
        <v>2731179</v>
      </c>
      <c r="J482" s="413">
        <f t="shared" ref="J482:K482" si="177">SUM(J483)</f>
        <v>2503573</v>
      </c>
      <c r="K482" s="413">
        <f t="shared" si="177"/>
        <v>2503573</v>
      </c>
    </row>
    <row r="483" spans="1:11" ht="31.5" x14ac:dyDescent="0.25">
      <c r="A483" s="61" t="s">
        <v>83</v>
      </c>
      <c r="B483" s="338" t="s">
        <v>52</v>
      </c>
      <c r="C483" s="44" t="s">
        <v>29</v>
      </c>
      <c r="D483" s="44" t="s">
        <v>32</v>
      </c>
      <c r="E483" s="254" t="s">
        <v>208</v>
      </c>
      <c r="F483" s="255" t="s">
        <v>10</v>
      </c>
      <c r="G483" s="256" t="s">
        <v>391</v>
      </c>
      <c r="H483" s="44"/>
      <c r="I483" s="413">
        <f>SUM(I484:I486)</f>
        <v>2731179</v>
      </c>
      <c r="J483" s="413">
        <f t="shared" ref="J483:K483" si="178">SUM(J484:J486)</f>
        <v>2503573</v>
      </c>
      <c r="K483" s="413">
        <f t="shared" si="178"/>
        <v>2503573</v>
      </c>
    </row>
    <row r="484" spans="1:11" ht="63" x14ac:dyDescent="0.25">
      <c r="A484" s="101" t="s">
        <v>75</v>
      </c>
      <c r="B484" s="338" t="s">
        <v>52</v>
      </c>
      <c r="C484" s="2" t="s">
        <v>29</v>
      </c>
      <c r="D484" s="2" t="s">
        <v>32</v>
      </c>
      <c r="E484" s="218" t="s">
        <v>208</v>
      </c>
      <c r="F484" s="219" t="s">
        <v>10</v>
      </c>
      <c r="G484" s="220" t="s">
        <v>391</v>
      </c>
      <c r="H484" s="2" t="s">
        <v>13</v>
      </c>
      <c r="I484" s="415">
        <v>2215136</v>
      </c>
      <c r="J484" s="415">
        <v>1934561</v>
      </c>
      <c r="K484" s="415">
        <v>1934561</v>
      </c>
    </row>
    <row r="485" spans="1:11" ht="31.5" x14ac:dyDescent="0.25">
      <c r="A485" s="577" t="s">
        <v>507</v>
      </c>
      <c r="B485" s="6" t="s">
        <v>52</v>
      </c>
      <c r="C485" s="2" t="s">
        <v>29</v>
      </c>
      <c r="D485" s="2" t="s">
        <v>32</v>
      </c>
      <c r="E485" s="218" t="s">
        <v>208</v>
      </c>
      <c r="F485" s="219" t="s">
        <v>10</v>
      </c>
      <c r="G485" s="220" t="s">
        <v>391</v>
      </c>
      <c r="H485" s="2" t="s">
        <v>16</v>
      </c>
      <c r="I485" s="477">
        <v>512025</v>
      </c>
      <c r="J485" s="477">
        <v>564494</v>
      </c>
      <c r="K485" s="477">
        <v>564494</v>
      </c>
    </row>
    <row r="486" spans="1:11" ht="15.75" x14ac:dyDescent="0.25">
      <c r="A486" s="61" t="s">
        <v>18</v>
      </c>
      <c r="B486" s="338" t="s">
        <v>52</v>
      </c>
      <c r="C486" s="2" t="s">
        <v>29</v>
      </c>
      <c r="D486" s="2" t="s">
        <v>32</v>
      </c>
      <c r="E486" s="218" t="s">
        <v>208</v>
      </c>
      <c r="F486" s="219" t="s">
        <v>10</v>
      </c>
      <c r="G486" s="220" t="s">
        <v>391</v>
      </c>
      <c r="H486" s="2" t="s">
        <v>17</v>
      </c>
      <c r="I486" s="415">
        <v>4018</v>
      </c>
      <c r="J486" s="415">
        <v>4518</v>
      </c>
      <c r="K486" s="415">
        <v>4518</v>
      </c>
    </row>
    <row r="487" spans="1:11" ht="68.25" customHeight="1" x14ac:dyDescent="0.25">
      <c r="A487" s="61" t="s">
        <v>613</v>
      </c>
      <c r="B487" s="338" t="s">
        <v>52</v>
      </c>
      <c r="C487" s="2" t="s">
        <v>29</v>
      </c>
      <c r="D487" s="2" t="s">
        <v>32</v>
      </c>
      <c r="E487" s="218" t="s">
        <v>208</v>
      </c>
      <c r="F487" s="219" t="s">
        <v>12</v>
      </c>
      <c r="G487" s="220" t="s">
        <v>360</v>
      </c>
      <c r="H487" s="2"/>
      <c r="I487" s="413">
        <f>SUM(I488)</f>
        <v>2079748</v>
      </c>
      <c r="J487" s="413">
        <f t="shared" ref="J487:K487" si="179">SUM(J488)</f>
        <v>1839517</v>
      </c>
      <c r="K487" s="413">
        <f t="shared" si="179"/>
        <v>1839517</v>
      </c>
    </row>
    <row r="488" spans="1:11" ht="31.5" x14ac:dyDescent="0.25">
      <c r="A488" s="61" t="s">
        <v>74</v>
      </c>
      <c r="B488" s="338" t="s">
        <v>52</v>
      </c>
      <c r="C488" s="2" t="s">
        <v>29</v>
      </c>
      <c r="D488" s="2" t="s">
        <v>32</v>
      </c>
      <c r="E488" s="218" t="s">
        <v>208</v>
      </c>
      <c r="F488" s="219" t="s">
        <v>12</v>
      </c>
      <c r="G488" s="220" t="s">
        <v>364</v>
      </c>
      <c r="H488" s="2"/>
      <c r="I488" s="413">
        <f>SUM(I489:I490)</f>
        <v>2079748</v>
      </c>
      <c r="J488" s="413">
        <f t="shared" ref="J488:K488" si="180">SUM(J489:J490)</f>
        <v>1839517</v>
      </c>
      <c r="K488" s="413">
        <f t="shared" si="180"/>
        <v>1839517</v>
      </c>
    </row>
    <row r="489" spans="1:11" ht="63" x14ac:dyDescent="0.25">
      <c r="A489" s="101" t="s">
        <v>75</v>
      </c>
      <c r="B489" s="338" t="s">
        <v>52</v>
      </c>
      <c r="C489" s="2" t="s">
        <v>29</v>
      </c>
      <c r="D489" s="2" t="s">
        <v>32</v>
      </c>
      <c r="E489" s="218" t="s">
        <v>208</v>
      </c>
      <c r="F489" s="219" t="s">
        <v>12</v>
      </c>
      <c r="G489" s="220" t="s">
        <v>364</v>
      </c>
      <c r="H489" s="2" t="s">
        <v>13</v>
      </c>
      <c r="I489" s="414">
        <v>2079748</v>
      </c>
      <c r="J489" s="414">
        <v>1839517</v>
      </c>
      <c r="K489" s="414">
        <v>1839517</v>
      </c>
    </row>
    <row r="490" spans="1:11" ht="31.5" hidden="1" x14ac:dyDescent="0.25">
      <c r="A490" s="582" t="s">
        <v>507</v>
      </c>
      <c r="B490" s="338" t="s">
        <v>52</v>
      </c>
      <c r="C490" s="2" t="s">
        <v>29</v>
      </c>
      <c r="D490" s="2" t="s">
        <v>32</v>
      </c>
      <c r="E490" s="218" t="s">
        <v>208</v>
      </c>
      <c r="F490" s="219" t="s">
        <v>12</v>
      </c>
      <c r="G490" s="220" t="s">
        <v>364</v>
      </c>
      <c r="H490" s="2" t="s">
        <v>16</v>
      </c>
      <c r="I490" s="414"/>
      <c r="J490" s="414"/>
      <c r="K490" s="414"/>
    </row>
    <row r="491" spans="1:11" ht="63" x14ac:dyDescent="0.25">
      <c r="A491" s="102" t="s">
        <v>140</v>
      </c>
      <c r="B491" s="30" t="s">
        <v>52</v>
      </c>
      <c r="C491" s="28" t="s">
        <v>29</v>
      </c>
      <c r="D491" s="28" t="s">
        <v>32</v>
      </c>
      <c r="E491" s="215" t="s">
        <v>432</v>
      </c>
      <c r="F491" s="216" t="s">
        <v>359</v>
      </c>
      <c r="G491" s="217" t="s">
        <v>360</v>
      </c>
      <c r="H491" s="28"/>
      <c r="I491" s="412">
        <f t="shared" ref="I491:K492" si="181">SUM(I492)</f>
        <v>1291214</v>
      </c>
      <c r="J491" s="412">
        <f t="shared" si="181"/>
        <v>951090</v>
      </c>
      <c r="K491" s="412">
        <f t="shared" si="181"/>
        <v>951090</v>
      </c>
    </row>
    <row r="492" spans="1:11" ht="78.75" x14ac:dyDescent="0.25">
      <c r="A492" s="103" t="s">
        <v>142</v>
      </c>
      <c r="B492" s="53" t="s">
        <v>52</v>
      </c>
      <c r="C492" s="44" t="s">
        <v>29</v>
      </c>
      <c r="D492" s="44" t="s">
        <v>32</v>
      </c>
      <c r="E492" s="254" t="s">
        <v>207</v>
      </c>
      <c r="F492" s="255" t="s">
        <v>359</v>
      </c>
      <c r="G492" s="256" t="s">
        <v>360</v>
      </c>
      <c r="H492" s="44"/>
      <c r="I492" s="413">
        <f t="shared" si="181"/>
        <v>1291214</v>
      </c>
      <c r="J492" s="413">
        <f t="shared" si="181"/>
        <v>951090</v>
      </c>
      <c r="K492" s="413">
        <f t="shared" si="181"/>
        <v>951090</v>
      </c>
    </row>
    <row r="493" spans="1:11" ht="31.5" x14ac:dyDescent="0.25">
      <c r="A493" s="103" t="s">
        <v>435</v>
      </c>
      <c r="B493" s="53" t="s">
        <v>52</v>
      </c>
      <c r="C493" s="44" t="s">
        <v>29</v>
      </c>
      <c r="D493" s="44" t="s">
        <v>32</v>
      </c>
      <c r="E493" s="254" t="s">
        <v>207</v>
      </c>
      <c r="F493" s="255" t="s">
        <v>10</v>
      </c>
      <c r="G493" s="256" t="s">
        <v>360</v>
      </c>
      <c r="H493" s="44"/>
      <c r="I493" s="413">
        <f>SUM(I494+I497)</f>
        <v>1291214</v>
      </c>
      <c r="J493" s="413">
        <f t="shared" ref="J493:K493" si="182">SUM(J494+J497)</f>
        <v>951090</v>
      </c>
      <c r="K493" s="413">
        <f t="shared" si="182"/>
        <v>951090</v>
      </c>
    </row>
    <row r="494" spans="1:11" ht="31.5" x14ac:dyDescent="0.25">
      <c r="A494" s="101" t="s">
        <v>436</v>
      </c>
      <c r="B494" s="338" t="s">
        <v>52</v>
      </c>
      <c r="C494" s="2" t="s">
        <v>29</v>
      </c>
      <c r="D494" s="2" t="s">
        <v>32</v>
      </c>
      <c r="E494" s="254" t="s">
        <v>207</v>
      </c>
      <c r="F494" s="219" t="s">
        <v>10</v>
      </c>
      <c r="G494" s="220" t="s">
        <v>437</v>
      </c>
      <c r="H494" s="2"/>
      <c r="I494" s="413">
        <f>SUM(I495:I496)</f>
        <v>880740</v>
      </c>
      <c r="J494" s="413">
        <f t="shared" ref="J494:K494" si="183">SUM(J495:J496)</f>
        <v>880740</v>
      </c>
      <c r="K494" s="413">
        <f t="shared" si="183"/>
        <v>880740</v>
      </c>
    </row>
    <row r="495" spans="1:11" ht="31.5" x14ac:dyDescent="0.25">
      <c r="A495" s="577" t="s">
        <v>507</v>
      </c>
      <c r="B495" s="6" t="s">
        <v>52</v>
      </c>
      <c r="C495" s="2" t="s">
        <v>29</v>
      </c>
      <c r="D495" s="2" t="s">
        <v>32</v>
      </c>
      <c r="E495" s="254" t="s">
        <v>207</v>
      </c>
      <c r="F495" s="219" t="s">
        <v>10</v>
      </c>
      <c r="G495" s="220" t="s">
        <v>437</v>
      </c>
      <c r="H495" s="2" t="s">
        <v>16</v>
      </c>
      <c r="I495" s="415">
        <v>880740</v>
      </c>
      <c r="J495" s="415">
        <v>880740</v>
      </c>
      <c r="K495" s="415">
        <v>880740</v>
      </c>
    </row>
    <row r="496" spans="1:11" s="526" customFormat="1" ht="15.75" hidden="1" x14ac:dyDescent="0.25">
      <c r="A496" s="61" t="s">
        <v>40</v>
      </c>
      <c r="B496" s="6" t="s">
        <v>52</v>
      </c>
      <c r="C496" s="2" t="s">
        <v>29</v>
      </c>
      <c r="D496" s="2" t="s">
        <v>32</v>
      </c>
      <c r="E496" s="254" t="s">
        <v>207</v>
      </c>
      <c r="F496" s="219" t="s">
        <v>10</v>
      </c>
      <c r="G496" s="220" t="s">
        <v>437</v>
      </c>
      <c r="H496" s="2" t="s">
        <v>39</v>
      </c>
      <c r="I496" s="415"/>
      <c r="J496" s="415"/>
      <c r="K496" s="415"/>
    </row>
    <row r="497" spans="1:12" ht="15.75" x14ac:dyDescent="0.25">
      <c r="A497" s="580" t="s">
        <v>516</v>
      </c>
      <c r="B497" s="6" t="s">
        <v>52</v>
      </c>
      <c r="C497" s="2" t="s">
        <v>29</v>
      </c>
      <c r="D497" s="2" t="s">
        <v>32</v>
      </c>
      <c r="E497" s="254" t="s">
        <v>207</v>
      </c>
      <c r="F497" s="219" t="s">
        <v>10</v>
      </c>
      <c r="G497" s="220" t="s">
        <v>515</v>
      </c>
      <c r="H497" s="2"/>
      <c r="I497" s="413">
        <f>SUM(I498:I499)</f>
        <v>410474</v>
      </c>
      <c r="J497" s="413">
        <f t="shared" ref="J497:K497" si="184">SUM(J498:J499)</f>
        <v>70350</v>
      </c>
      <c r="K497" s="413">
        <f t="shared" si="184"/>
        <v>70350</v>
      </c>
    </row>
    <row r="498" spans="1:12" ht="31.5" x14ac:dyDescent="0.25">
      <c r="A498" s="577" t="s">
        <v>507</v>
      </c>
      <c r="B498" s="6" t="s">
        <v>52</v>
      </c>
      <c r="C498" s="2" t="s">
        <v>29</v>
      </c>
      <c r="D498" s="2" t="s">
        <v>32</v>
      </c>
      <c r="E498" s="254" t="s">
        <v>207</v>
      </c>
      <c r="F498" s="219" t="s">
        <v>10</v>
      </c>
      <c r="G498" s="220" t="s">
        <v>515</v>
      </c>
      <c r="H498" s="2" t="s">
        <v>16</v>
      </c>
      <c r="I498" s="415">
        <v>328167</v>
      </c>
      <c r="J498" s="415">
        <v>70350</v>
      </c>
      <c r="K498" s="415">
        <v>70350</v>
      </c>
    </row>
    <row r="499" spans="1:12" s="526" customFormat="1" ht="31.5" x14ac:dyDescent="0.25">
      <c r="A499" s="101" t="s">
        <v>770</v>
      </c>
      <c r="B499" s="6" t="s">
        <v>52</v>
      </c>
      <c r="C499" s="2" t="s">
        <v>29</v>
      </c>
      <c r="D499" s="2" t="s">
        <v>32</v>
      </c>
      <c r="E499" s="254" t="s">
        <v>207</v>
      </c>
      <c r="F499" s="219" t="s">
        <v>10</v>
      </c>
      <c r="G499" s="220" t="s">
        <v>515</v>
      </c>
      <c r="H499" s="2" t="s">
        <v>771</v>
      </c>
      <c r="I499" s="415">
        <v>82307</v>
      </c>
      <c r="J499" s="415"/>
      <c r="K499" s="415"/>
    </row>
    <row r="500" spans="1:12" s="612" customFormat="1" ht="47.25" hidden="1" x14ac:dyDescent="0.25">
      <c r="A500" s="102" t="s">
        <v>98</v>
      </c>
      <c r="B500" s="30" t="s">
        <v>52</v>
      </c>
      <c r="C500" s="28" t="s">
        <v>29</v>
      </c>
      <c r="D500" s="28" t="s">
        <v>32</v>
      </c>
      <c r="E500" s="215" t="s">
        <v>362</v>
      </c>
      <c r="F500" s="216" t="s">
        <v>359</v>
      </c>
      <c r="G500" s="217" t="s">
        <v>360</v>
      </c>
      <c r="H500" s="28"/>
      <c r="I500" s="412">
        <f>SUM(I501)</f>
        <v>0</v>
      </c>
      <c r="J500" s="412">
        <f t="shared" ref="J500:K503" si="185">SUM(J501)</f>
        <v>0</v>
      </c>
      <c r="K500" s="412">
        <f t="shared" si="185"/>
        <v>0</v>
      </c>
    </row>
    <row r="501" spans="1:12" s="612" customFormat="1" ht="63" hidden="1" x14ac:dyDescent="0.25">
      <c r="A501" s="103" t="s">
        <v>109</v>
      </c>
      <c r="B501" s="53" t="s">
        <v>52</v>
      </c>
      <c r="C501" s="2" t="s">
        <v>29</v>
      </c>
      <c r="D501" s="2" t="s">
        <v>32</v>
      </c>
      <c r="E501" s="218" t="s">
        <v>171</v>
      </c>
      <c r="F501" s="219" t="s">
        <v>359</v>
      </c>
      <c r="G501" s="220" t="s">
        <v>360</v>
      </c>
      <c r="H501" s="44"/>
      <c r="I501" s="413">
        <f>SUM(I502)</f>
        <v>0</v>
      </c>
      <c r="J501" s="413">
        <f t="shared" si="185"/>
        <v>0</v>
      </c>
      <c r="K501" s="413">
        <f t="shared" si="185"/>
        <v>0</v>
      </c>
    </row>
    <row r="502" spans="1:12" s="612" customFormat="1" ht="47.25" hidden="1" x14ac:dyDescent="0.25">
      <c r="A502" s="103" t="s">
        <v>366</v>
      </c>
      <c r="B502" s="53" t="s">
        <v>52</v>
      </c>
      <c r="C502" s="2" t="s">
        <v>29</v>
      </c>
      <c r="D502" s="2" t="s">
        <v>32</v>
      </c>
      <c r="E502" s="218" t="s">
        <v>171</v>
      </c>
      <c r="F502" s="219" t="s">
        <v>10</v>
      </c>
      <c r="G502" s="220" t="s">
        <v>360</v>
      </c>
      <c r="H502" s="44"/>
      <c r="I502" s="413">
        <f>SUM(I503)</f>
        <v>0</v>
      </c>
      <c r="J502" s="413">
        <f t="shared" si="185"/>
        <v>0</v>
      </c>
      <c r="K502" s="413">
        <f t="shared" si="185"/>
        <v>0</v>
      </c>
    </row>
    <row r="503" spans="1:12" s="612" customFormat="1" ht="15.75" hidden="1" x14ac:dyDescent="0.25">
      <c r="A503" s="103" t="s">
        <v>100</v>
      </c>
      <c r="B503" s="53" t="s">
        <v>52</v>
      </c>
      <c r="C503" s="2" t="s">
        <v>29</v>
      </c>
      <c r="D503" s="2" t="s">
        <v>32</v>
      </c>
      <c r="E503" s="218" t="s">
        <v>171</v>
      </c>
      <c r="F503" s="219" t="s">
        <v>10</v>
      </c>
      <c r="G503" s="220" t="s">
        <v>365</v>
      </c>
      <c r="H503" s="44"/>
      <c r="I503" s="413">
        <f>SUM(I504)</f>
        <v>0</v>
      </c>
      <c r="J503" s="413">
        <f t="shared" si="185"/>
        <v>0</v>
      </c>
      <c r="K503" s="413">
        <f t="shared" si="185"/>
        <v>0</v>
      </c>
    </row>
    <row r="504" spans="1:12" s="612" customFormat="1" ht="31.5" hidden="1" x14ac:dyDescent="0.25">
      <c r="A504" s="577" t="s">
        <v>507</v>
      </c>
      <c r="B504" s="6" t="s">
        <v>52</v>
      </c>
      <c r="C504" s="2" t="s">
        <v>29</v>
      </c>
      <c r="D504" s="2" t="s">
        <v>32</v>
      </c>
      <c r="E504" s="218" t="s">
        <v>171</v>
      </c>
      <c r="F504" s="219" t="s">
        <v>10</v>
      </c>
      <c r="G504" s="220" t="s">
        <v>365</v>
      </c>
      <c r="H504" s="2" t="s">
        <v>16</v>
      </c>
      <c r="I504" s="415"/>
      <c r="J504" s="415"/>
      <c r="K504" s="415"/>
    </row>
    <row r="505" spans="1:12" s="37" customFormat="1" ht="78.75" x14ac:dyDescent="0.25">
      <c r="A505" s="102" t="s">
        <v>866</v>
      </c>
      <c r="B505" s="30" t="s">
        <v>52</v>
      </c>
      <c r="C505" s="28" t="s">
        <v>29</v>
      </c>
      <c r="D505" s="42" t="s">
        <v>32</v>
      </c>
      <c r="E505" s="227" t="s">
        <v>187</v>
      </c>
      <c r="F505" s="228" t="s">
        <v>359</v>
      </c>
      <c r="G505" s="229" t="s">
        <v>360</v>
      </c>
      <c r="H505" s="28"/>
      <c r="I505" s="412">
        <f>SUM(I506)</f>
        <v>28700</v>
      </c>
      <c r="J505" s="412">
        <f t="shared" ref="J505:K508" si="186">SUM(J506)</f>
        <v>19473</v>
      </c>
      <c r="K505" s="412">
        <f t="shared" si="186"/>
        <v>19473</v>
      </c>
    </row>
    <row r="506" spans="1:12" s="37" customFormat="1" ht="111" customHeight="1" x14ac:dyDescent="0.25">
      <c r="A506" s="103" t="s">
        <v>932</v>
      </c>
      <c r="B506" s="53" t="s">
        <v>52</v>
      </c>
      <c r="C506" s="2" t="s">
        <v>29</v>
      </c>
      <c r="D506" s="35" t="s">
        <v>32</v>
      </c>
      <c r="E506" s="257" t="s">
        <v>189</v>
      </c>
      <c r="F506" s="258" t="s">
        <v>359</v>
      </c>
      <c r="G506" s="259" t="s">
        <v>360</v>
      </c>
      <c r="H506" s="2"/>
      <c r="I506" s="413">
        <f>SUM(I507)</f>
        <v>28700</v>
      </c>
      <c r="J506" s="413">
        <f t="shared" si="186"/>
        <v>19473</v>
      </c>
      <c r="K506" s="413">
        <f t="shared" si="186"/>
        <v>19473</v>
      </c>
    </row>
    <row r="507" spans="1:12" s="37" customFormat="1" ht="47.25" x14ac:dyDescent="0.25">
      <c r="A507" s="103" t="s">
        <v>379</v>
      </c>
      <c r="B507" s="53" t="s">
        <v>52</v>
      </c>
      <c r="C507" s="2" t="s">
        <v>29</v>
      </c>
      <c r="D507" s="35" t="s">
        <v>32</v>
      </c>
      <c r="E507" s="257" t="s">
        <v>189</v>
      </c>
      <c r="F507" s="258" t="s">
        <v>10</v>
      </c>
      <c r="G507" s="259" t="s">
        <v>360</v>
      </c>
      <c r="H507" s="2"/>
      <c r="I507" s="413">
        <f>SUM(I508)</f>
        <v>28700</v>
      </c>
      <c r="J507" s="413">
        <f t="shared" si="186"/>
        <v>19473</v>
      </c>
      <c r="K507" s="413">
        <f t="shared" si="186"/>
        <v>19473</v>
      </c>
    </row>
    <row r="508" spans="1:12" s="37" customFormat="1" ht="31.5" x14ac:dyDescent="0.25">
      <c r="A508" s="61" t="s">
        <v>92</v>
      </c>
      <c r="B508" s="338" t="s">
        <v>52</v>
      </c>
      <c r="C508" s="2" t="s">
        <v>29</v>
      </c>
      <c r="D508" s="35" t="s">
        <v>32</v>
      </c>
      <c r="E508" s="257" t="s">
        <v>189</v>
      </c>
      <c r="F508" s="258" t="s">
        <v>10</v>
      </c>
      <c r="G508" s="259" t="s">
        <v>380</v>
      </c>
      <c r="H508" s="2"/>
      <c r="I508" s="413">
        <f>SUM(I509)</f>
        <v>28700</v>
      </c>
      <c r="J508" s="413">
        <f t="shared" si="186"/>
        <v>19473</v>
      </c>
      <c r="K508" s="413">
        <f t="shared" si="186"/>
        <v>19473</v>
      </c>
    </row>
    <row r="509" spans="1:12" s="37" customFormat="1" ht="31.5" x14ac:dyDescent="0.25">
      <c r="A509" s="577" t="s">
        <v>507</v>
      </c>
      <c r="B509" s="6" t="s">
        <v>52</v>
      </c>
      <c r="C509" s="2" t="s">
        <v>29</v>
      </c>
      <c r="D509" s="35" t="s">
        <v>32</v>
      </c>
      <c r="E509" s="257" t="s">
        <v>189</v>
      </c>
      <c r="F509" s="258" t="s">
        <v>10</v>
      </c>
      <c r="G509" s="259" t="s">
        <v>380</v>
      </c>
      <c r="H509" s="2" t="s">
        <v>16</v>
      </c>
      <c r="I509" s="414">
        <v>28700</v>
      </c>
      <c r="J509" s="414">
        <v>19473</v>
      </c>
      <c r="K509" s="414">
        <v>19473</v>
      </c>
    </row>
    <row r="510" spans="1:12" s="37" customFormat="1" ht="15.75" x14ac:dyDescent="0.25">
      <c r="A510" s="113" t="s">
        <v>37</v>
      </c>
      <c r="B510" s="19" t="s">
        <v>52</v>
      </c>
      <c r="C510" s="19">
        <v>10</v>
      </c>
      <c r="D510" s="19"/>
      <c r="E510" s="283"/>
      <c r="F510" s="284"/>
      <c r="G510" s="285"/>
      <c r="H510" s="15"/>
      <c r="I510" s="410">
        <f>SUM(I511+I537)</f>
        <v>2347921</v>
      </c>
      <c r="J510" s="410">
        <f>SUM(J511+J537)</f>
        <v>2265650</v>
      </c>
      <c r="K510" s="410">
        <f>SUM(K511+K537)</f>
        <v>2265650</v>
      </c>
      <c r="L510" s="476"/>
    </row>
    <row r="511" spans="1:12" s="37" customFormat="1" ht="15.75" x14ac:dyDescent="0.25">
      <c r="A511" s="109" t="s">
        <v>41</v>
      </c>
      <c r="B511" s="26" t="s">
        <v>52</v>
      </c>
      <c r="C511" s="26">
        <v>10</v>
      </c>
      <c r="D511" s="22" t="s">
        <v>15</v>
      </c>
      <c r="E511" s="263"/>
      <c r="F511" s="264"/>
      <c r="G511" s="265"/>
      <c r="H511" s="22"/>
      <c r="I511" s="411">
        <f>SUM(I512)</f>
        <v>660284</v>
      </c>
      <c r="J511" s="411">
        <f t="shared" ref="J511:K511" si="187">SUM(J512)</f>
        <v>660284</v>
      </c>
      <c r="K511" s="411">
        <f t="shared" si="187"/>
        <v>660284</v>
      </c>
    </row>
    <row r="512" spans="1:12" ht="31.5" x14ac:dyDescent="0.25">
      <c r="A512" s="102" t="s">
        <v>131</v>
      </c>
      <c r="B512" s="30" t="s">
        <v>52</v>
      </c>
      <c r="C512" s="30">
        <v>10</v>
      </c>
      <c r="D512" s="28" t="s">
        <v>15</v>
      </c>
      <c r="E512" s="215" t="s">
        <v>417</v>
      </c>
      <c r="F512" s="216" t="s">
        <v>359</v>
      </c>
      <c r="G512" s="217" t="s">
        <v>360</v>
      </c>
      <c r="H512" s="28"/>
      <c r="I512" s="412">
        <f>SUM(I513,I528)</f>
        <v>660284</v>
      </c>
      <c r="J512" s="412">
        <f>SUM(J513,J528)</f>
        <v>660284</v>
      </c>
      <c r="K512" s="412">
        <f>SUM(K513,K528)</f>
        <v>660284</v>
      </c>
    </row>
    <row r="513" spans="1:11" ht="47.25" x14ac:dyDescent="0.25">
      <c r="A513" s="101" t="s">
        <v>132</v>
      </c>
      <c r="B513" s="338" t="s">
        <v>52</v>
      </c>
      <c r="C513" s="338">
        <v>10</v>
      </c>
      <c r="D513" s="2" t="s">
        <v>15</v>
      </c>
      <c r="E513" s="218" t="s">
        <v>203</v>
      </c>
      <c r="F513" s="219" t="s">
        <v>359</v>
      </c>
      <c r="G513" s="220" t="s">
        <v>360</v>
      </c>
      <c r="H513" s="2"/>
      <c r="I513" s="413">
        <f>SUM(I514+I521)</f>
        <v>646197</v>
      </c>
      <c r="J513" s="413">
        <f>SUM(J514+J521)</f>
        <v>646197</v>
      </c>
      <c r="K513" s="413">
        <f>SUM(K514+K521)</f>
        <v>646197</v>
      </c>
    </row>
    <row r="514" spans="1:11" ht="15.75" x14ac:dyDescent="0.25">
      <c r="A514" s="101" t="s">
        <v>418</v>
      </c>
      <c r="B514" s="338" t="s">
        <v>52</v>
      </c>
      <c r="C514" s="338">
        <v>10</v>
      </c>
      <c r="D514" s="2" t="s">
        <v>15</v>
      </c>
      <c r="E514" s="218" t="s">
        <v>203</v>
      </c>
      <c r="F514" s="219" t="s">
        <v>10</v>
      </c>
      <c r="G514" s="220" t="s">
        <v>360</v>
      </c>
      <c r="H514" s="2"/>
      <c r="I514" s="413">
        <f>SUM(I515+I517+I519)</f>
        <v>200338</v>
      </c>
      <c r="J514" s="413">
        <f t="shared" ref="J514:K514" si="188">SUM(J515+J517+J519)</f>
        <v>200338</v>
      </c>
      <c r="K514" s="413">
        <f t="shared" si="188"/>
        <v>200338</v>
      </c>
    </row>
    <row r="515" spans="1:11" ht="31.5" x14ac:dyDescent="0.25">
      <c r="A515" s="101" t="s">
        <v>514</v>
      </c>
      <c r="B515" s="338" t="s">
        <v>52</v>
      </c>
      <c r="C515" s="338">
        <v>10</v>
      </c>
      <c r="D515" s="2" t="s">
        <v>15</v>
      </c>
      <c r="E515" s="218" t="s">
        <v>203</v>
      </c>
      <c r="F515" s="219" t="s">
        <v>10</v>
      </c>
      <c r="G515" s="220" t="s">
        <v>513</v>
      </c>
      <c r="H515" s="2"/>
      <c r="I515" s="413">
        <f>SUM(I516)</f>
        <v>20500</v>
      </c>
      <c r="J515" s="413">
        <f t="shared" ref="J515:K515" si="189">SUM(J516)</f>
        <v>20500</v>
      </c>
      <c r="K515" s="413">
        <f t="shared" si="189"/>
        <v>20500</v>
      </c>
    </row>
    <row r="516" spans="1:11" ht="15.75" x14ac:dyDescent="0.25">
      <c r="A516" s="61" t="s">
        <v>40</v>
      </c>
      <c r="B516" s="338" t="s">
        <v>52</v>
      </c>
      <c r="C516" s="338">
        <v>10</v>
      </c>
      <c r="D516" s="2" t="s">
        <v>15</v>
      </c>
      <c r="E516" s="218" t="s">
        <v>203</v>
      </c>
      <c r="F516" s="219" t="s">
        <v>10</v>
      </c>
      <c r="G516" s="220" t="s">
        <v>513</v>
      </c>
      <c r="H516" s="2" t="s">
        <v>39</v>
      </c>
      <c r="I516" s="415">
        <v>20500</v>
      </c>
      <c r="J516" s="415">
        <v>20500</v>
      </c>
      <c r="K516" s="415">
        <v>20500</v>
      </c>
    </row>
    <row r="517" spans="1:11" ht="31.5" x14ac:dyDescent="0.25">
      <c r="A517" s="61" t="s">
        <v>422</v>
      </c>
      <c r="B517" s="338" t="s">
        <v>52</v>
      </c>
      <c r="C517" s="338">
        <v>10</v>
      </c>
      <c r="D517" s="2" t="s">
        <v>15</v>
      </c>
      <c r="E517" s="218" t="s">
        <v>203</v>
      </c>
      <c r="F517" s="219" t="s">
        <v>10</v>
      </c>
      <c r="G517" s="220" t="s">
        <v>423</v>
      </c>
      <c r="H517" s="2"/>
      <c r="I517" s="413">
        <f>SUM(I518)</f>
        <v>179838</v>
      </c>
      <c r="J517" s="413">
        <f t="shared" ref="J517:K517" si="190">SUM(J518)</f>
        <v>179838</v>
      </c>
      <c r="K517" s="413">
        <f t="shared" si="190"/>
        <v>179838</v>
      </c>
    </row>
    <row r="518" spans="1:11" ht="15.75" x14ac:dyDescent="0.25">
      <c r="A518" s="61" t="s">
        <v>40</v>
      </c>
      <c r="B518" s="338" t="s">
        <v>52</v>
      </c>
      <c r="C518" s="338">
        <v>10</v>
      </c>
      <c r="D518" s="2" t="s">
        <v>15</v>
      </c>
      <c r="E518" s="218" t="s">
        <v>203</v>
      </c>
      <c r="F518" s="219" t="s">
        <v>10</v>
      </c>
      <c r="G518" s="220" t="s">
        <v>423</v>
      </c>
      <c r="H518" s="2" t="s">
        <v>39</v>
      </c>
      <c r="I518" s="415">
        <v>179838</v>
      </c>
      <c r="J518" s="415">
        <v>179838</v>
      </c>
      <c r="K518" s="415">
        <v>179838</v>
      </c>
    </row>
    <row r="519" spans="1:11" s="526" customFormat="1" ht="31.5" hidden="1" x14ac:dyDescent="0.25">
      <c r="A519" s="61" t="s">
        <v>583</v>
      </c>
      <c r="B519" s="527" t="s">
        <v>52</v>
      </c>
      <c r="C519" s="527">
        <v>10</v>
      </c>
      <c r="D519" s="2" t="s">
        <v>15</v>
      </c>
      <c r="E519" s="218" t="s">
        <v>203</v>
      </c>
      <c r="F519" s="219" t="s">
        <v>10</v>
      </c>
      <c r="G519" s="220" t="s">
        <v>678</v>
      </c>
      <c r="H519" s="2"/>
      <c r="I519" s="413">
        <f>SUM(I520)</f>
        <v>0</v>
      </c>
      <c r="J519" s="413">
        <f t="shared" ref="J519:K519" si="191">SUM(J520)</f>
        <v>0</v>
      </c>
      <c r="K519" s="413">
        <f t="shared" si="191"/>
        <v>0</v>
      </c>
    </row>
    <row r="520" spans="1:11" s="526" customFormat="1" ht="15.75" hidden="1" x14ac:dyDescent="0.25">
      <c r="A520" s="61" t="s">
        <v>40</v>
      </c>
      <c r="B520" s="527" t="s">
        <v>52</v>
      </c>
      <c r="C520" s="527">
        <v>10</v>
      </c>
      <c r="D520" s="2" t="s">
        <v>15</v>
      </c>
      <c r="E520" s="218" t="s">
        <v>203</v>
      </c>
      <c r="F520" s="219" t="s">
        <v>10</v>
      </c>
      <c r="G520" s="220" t="s">
        <v>678</v>
      </c>
      <c r="H520" s="2" t="s">
        <v>39</v>
      </c>
      <c r="I520" s="415"/>
      <c r="J520" s="415"/>
      <c r="K520" s="415"/>
    </row>
    <row r="521" spans="1:11" ht="15.75" x14ac:dyDescent="0.25">
      <c r="A521" s="61" t="s">
        <v>428</v>
      </c>
      <c r="B521" s="338" t="s">
        <v>52</v>
      </c>
      <c r="C521" s="338">
        <v>10</v>
      </c>
      <c r="D521" s="2" t="s">
        <v>15</v>
      </c>
      <c r="E521" s="218" t="s">
        <v>203</v>
      </c>
      <c r="F521" s="219" t="s">
        <v>12</v>
      </c>
      <c r="G521" s="220" t="s">
        <v>360</v>
      </c>
      <c r="H521" s="2"/>
      <c r="I521" s="413">
        <f>SUM(I522+I524+I526)</f>
        <v>445859</v>
      </c>
      <c r="J521" s="413">
        <f t="shared" ref="J521:K521" si="192">SUM(J522+J524+J526)</f>
        <v>445859</v>
      </c>
      <c r="K521" s="413">
        <f t="shared" si="192"/>
        <v>445859</v>
      </c>
    </row>
    <row r="522" spans="1:11" ht="31.5" x14ac:dyDescent="0.25">
      <c r="A522" s="101" t="s">
        <v>514</v>
      </c>
      <c r="B522" s="338" t="s">
        <v>52</v>
      </c>
      <c r="C522" s="338">
        <v>10</v>
      </c>
      <c r="D522" s="2" t="s">
        <v>15</v>
      </c>
      <c r="E522" s="218" t="s">
        <v>203</v>
      </c>
      <c r="F522" s="219" t="s">
        <v>12</v>
      </c>
      <c r="G522" s="220" t="s">
        <v>513</v>
      </c>
      <c r="H522" s="2"/>
      <c r="I522" s="413">
        <f>SUM(I523)</f>
        <v>45450</v>
      </c>
      <c r="J522" s="413">
        <f t="shared" ref="J522:K522" si="193">SUM(J523)</f>
        <v>45450</v>
      </c>
      <c r="K522" s="413">
        <f t="shared" si="193"/>
        <v>45450</v>
      </c>
    </row>
    <row r="523" spans="1:11" ht="15.75" x14ac:dyDescent="0.25">
      <c r="A523" s="61" t="s">
        <v>40</v>
      </c>
      <c r="B523" s="338" t="s">
        <v>52</v>
      </c>
      <c r="C523" s="338">
        <v>10</v>
      </c>
      <c r="D523" s="2" t="s">
        <v>15</v>
      </c>
      <c r="E523" s="218" t="s">
        <v>203</v>
      </c>
      <c r="F523" s="219" t="s">
        <v>12</v>
      </c>
      <c r="G523" s="220" t="s">
        <v>513</v>
      </c>
      <c r="H523" s="2" t="s">
        <v>39</v>
      </c>
      <c r="I523" s="415">
        <v>45450</v>
      </c>
      <c r="J523" s="415">
        <v>45450</v>
      </c>
      <c r="K523" s="415">
        <v>45450</v>
      </c>
    </row>
    <row r="524" spans="1:11" ht="31.5" x14ac:dyDescent="0.25">
      <c r="A524" s="61" t="s">
        <v>422</v>
      </c>
      <c r="B524" s="338" t="s">
        <v>52</v>
      </c>
      <c r="C524" s="338">
        <v>10</v>
      </c>
      <c r="D524" s="2" t="s">
        <v>15</v>
      </c>
      <c r="E524" s="218" t="s">
        <v>203</v>
      </c>
      <c r="F524" s="219" t="s">
        <v>12</v>
      </c>
      <c r="G524" s="220" t="s">
        <v>423</v>
      </c>
      <c r="H524" s="2"/>
      <c r="I524" s="413">
        <f>SUM(I525)</f>
        <v>400409</v>
      </c>
      <c r="J524" s="413">
        <f t="shared" ref="J524:K524" si="194">SUM(J525)</f>
        <v>400409</v>
      </c>
      <c r="K524" s="413">
        <f t="shared" si="194"/>
        <v>400409</v>
      </c>
    </row>
    <row r="525" spans="1:11" ht="15.75" x14ac:dyDescent="0.25">
      <c r="A525" s="61" t="s">
        <v>40</v>
      </c>
      <c r="B525" s="338" t="s">
        <v>52</v>
      </c>
      <c r="C525" s="338">
        <v>10</v>
      </c>
      <c r="D525" s="2" t="s">
        <v>15</v>
      </c>
      <c r="E525" s="218" t="s">
        <v>203</v>
      </c>
      <c r="F525" s="219" t="s">
        <v>12</v>
      </c>
      <c r="G525" s="220" t="s">
        <v>423</v>
      </c>
      <c r="H525" s="2" t="s">
        <v>39</v>
      </c>
      <c r="I525" s="415">
        <v>400409</v>
      </c>
      <c r="J525" s="415">
        <v>400409</v>
      </c>
      <c r="K525" s="415">
        <v>400409</v>
      </c>
    </row>
    <row r="526" spans="1:11" ht="31.5" hidden="1" x14ac:dyDescent="0.25">
      <c r="A526" s="394" t="s">
        <v>583</v>
      </c>
      <c r="B526" s="338" t="s">
        <v>52</v>
      </c>
      <c r="C526" s="338">
        <v>10</v>
      </c>
      <c r="D526" s="2" t="s">
        <v>15</v>
      </c>
      <c r="E526" s="218" t="s">
        <v>203</v>
      </c>
      <c r="F526" s="219" t="s">
        <v>12</v>
      </c>
      <c r="G526" s="256" t="s">
        <v>582</v>
      </c>
      <c r="H526" s="2"/>
      <c r="I526" s="413">
        <f>SUM(I527)</f>
        <v>0</v>
      </c>
      <c r="J526" s="413">
        <f t="shared" ref="J526:K526" si="195">SUM(J527)</f>
        <v>0</v>
      </c>
      <c r="K526" s="413">
        <f t="shared" si="195"/>
        <v>0</v>
      </c>
    </row>
    <row r="527" spans="1:11" ht="15.75" hidden="1" x14ac:dyDescent="0.25">
      <c r="A527" s="61" t="s">
        <v>40</v>
      </c>
      <c r="B527" s="338" t="s">
        <v>52</v>
      </c>
      <c r="C527" s="338">
        <v>10</v>
      </c>
      <c r="D527" s="2" t="s">
        <v>15</v>
      </c>
      <c r="E527" s="218" t="s">
        <v>203</v>
      </c>
      <c r="F527" s="219" t="s">
        <v>12</v>
      </c>
      <c r="G527" s="256" t="s">
        <v>582</v>
      </c>
      <c r="H527" s="2" t="s">
        <v>39</v>
      </c>
      <c r="I527" s="415"/>
      <c r="J527" s="415"/>
      <c r="K527" s="415"/>
    </row>
    <row r="528" spans="1:11" ht="65.25" customHeight="1" x14ac:dyDescent="0.25">
      <c r="A528" s="61" t="s">
        <v>135</v>
      </c>
      <c r="B528" s="338" t="s">
        <v>52</v>
      </c>
      <c r="C528" s="338">
        <v>10</v>
      </c>
      <c r="D528" s="2" t="s">
        <v>15</v>
      </c>
      <c r="E528" s="218" t="s">
        <v>204</v>
      </c>
      <c r="F528" s="219" t="s">
        <v>359</v>
      </c>
      <c r="G528" s="220" t="s">
        <v>360</v>
      </c>
      <c r="H528" s="2"/>
      <c r="I528" s="413">
        <f>SUM(I529)</f>
        <v>14087</v>
      </c>
      <c r="J528" s="413">
        <f t="shared" ref="J528:K528" si="196">SUM(J529)</f>
        <v>14087</v>
      </c>
      <c r="K528" s="413">
        <f t="shared" si="196"/>
        <v>14087</v>
      </c>
    </row>
    <row r="529" spans="1:13" ht="31.5" x14ac:dyDescent="0.25">
      <c r="A529" s="61" t="s">
        <v>431</v>
      </c>
      <c r="B529" s="338" t="s">
        <v>52</v>
      </c>
      <c r="C529" s="338">
        <v>10</v>
      </c>
      <c r="D529" s="2" t="s">
        <v>15</v>
      </c>
      <c r="E529" s="218" t="s">
        <v>204</v>
      </c>
      <c r="F529" s="219" t="s">
        <v>10</v>
      </c>
      <c r="G529" s="220" t="s">
        <v>360</v>
      </c>
      <c r="H529" s="2"/>
      <c r="I529" s="413">
        <f>SUM(I530+I532+I535)</f>
        <v>14087</v>
      </c>
      <c r="J529" s="413">
        <f t="shared" ref="J529:K529" si="197">SUM(J530+J532+J535)</f>
        <v>14087</v>
      </c>
      <c r="K529" s="413">
        <f t="shared" si="197"/>
        <v>14087</v>
      </c>
    </row>
    <row r="530" spans="1:13" ht="31.5" x14ac:dyDescent="0.25">
      <c r="A530" s="101" t="s">
        <v>514</v>
      </c>
      <c r="B530" s="338" t="s">
        <v>52</v>
      </c>
      <c r="C530" s="338">
        <v>10</v>
      </c>
      <c r="D530" s="2" t="s">
        <v>15</v>
      </c>
      <c r="E530" s="218" t="s">
        <v>204</v>
      </c>
      <c r="F530" s="219" t="s">
        <v>10</v>
      </c>
      <c r="G530" s="220" t="s">
        <v>513</v>
      </c>
      <c r="H530" s="2"/>
      <c r="I530" s="413">
        <f>SUM(I531)</f>
        <v>1297</v>
      </c>
      <c r="J530" s="413">
        <f t="shared" ref="J530:K530" si="198">SUM(J531)</f>
        <v>1297</v>
      </c>
      <c r="K530" s="413">
        <f t="shared" si="198"/>
        <v>1297</v>
      </c>
    </row>
    <row r="531" spans="1:13" ht="31.5" x14ac:dyDescent="0.25">
      <c r="A531" s="101" t="s">
        <v>770</v>
      </c>
      <c r="B531" s="338" t="s">
        <v>52</v>
      </c>
      <c r="C531" s="338">
        <v>10</v>
      </c>
      <c r="D531" s="2" t="s">
        <v>15</v>
      </c>
      <c r="E531" s="218" t="s">
        <v>204</v>
      </c>
      <c r="F531" s="219" t="s">
        <v>10</v>
      </c>
      <c r="G531" s="220" t="s">
        <v>513</v>
      </c>
      <c r="H531" s="2" t="s">
        <v>771</v>
      </c>
      <c r="I531" s="415">
        <v>1297</v>
      </c>
      <c r="J531" s="415">
        <v>1297</v>
      </c>
      <c r="K531" s="415">
        <v>1297</v>
      </c>
    </row>
    <row r="532" spans="1:13" ht="31.5" x14ac:dyDescent="0.25">
      <c r="A532" s="61" t="s">
        <v>422</v>
      </c>
      <c r="B532" s="338" t="s">
        <v>52</v>
      </c>
      <c r="C532" s="338">
        <v>10</v>
      </c>
      <c r="D532" s="2" t="s">
        <v>15</v>
      </c>
      <c r="E532" s="218" t="s">
        <v>204</v>
      </c>
      <c r="F532" s="219" t="s">
        <v>10</v>
      </c>
      <c r="G532" s="220" t="s">
        <v>423</v>
      </c>
      <c r="H532" s="2"/>
      <c r="I532" s="413">
        <f>SUM(I533:I534)</f>
        <v>12790</v>
      </c>
      <c r="J532" s="413">
        <f t="shared" ref="J532:K532" si="199">SUM(J533:J534)</f>
        <v>12790</v>
      </c>
      <c r="K532" s="413">
        <f t="shared" si="199"/>
        <v>12790</v>
      </c>
    </row>
    <row r="533" spans="1:13" ht="15.75" hidden="1" x14ac:dyDescent="0.25">
      <c r="A533" s="101" t="s">
        <v>40</v>
      </c>
      <c r="B533" s="338" t="s">
        <v>52</v>
      </c>
      <c r="C533" s="338">
        <v>10</v>
      </c>
      <c r="D533" s="2" t="s">
        <v>15</v>
      </c>
      <c r="E533" s="218" t="s">
        <v>204</v>
      </c>
      <c r="F533" s="219" t="s">
        <v>10</v>
      </c>
      <c r="G533" s="220" t="s">
        <v>423</v>
      </c>
      <c r="H533" s="2" t="s">
        <v>39</v>
      </c>
      <c r="I533" s="415"/>
      <c r="J533" s="415"/>
      <c r="K533" s="415"/>
    </row>
    <row r="534" spans="1:13" s="642" customFormat="1" ht="31.5" x14ac:dyDescent="0.25">
      <c r="A534" s="101" t="s">
        <v>770</v>
      </c>
      <c r="B534" s="643" t="s">
        <v>52</v>
      </c>
      <c r="C534" s="643">
        <v>10</v>
      </c>
      <c r="D534" s="2" t="s">
        <v>15</v>
      </c>
      <c r="E534" s="218" t="s">
        <v>204</v>
      </c>
      <c r="F534" s="219" t="s">
        <v>10</v>
      </c>
      <c r="G534" s="220" t="s">
        <v>423</v>
      </c>
      <c r="H534" s="2" t="s">
        <v>771</v>
      </c>
      <c r="I534" s="415">
        <v>12790</v>
      </c>
      <c r="J534" s="415">
        <v>12790</v>
      </c>
      <c r="K534" s="415">
        <v>12790</v>
      </c>
    </row>
    <row r="535" spans="1:13" s="526" customFormat="1" ht="31.5" hidden="1" x14ac:dyDescent="0.25">
      <c r="A535" s="394" t="s">
        <v>583</v>
      </c>
      <c r="B535" s="527" t="s">
        <v>52</v>
      </c>
      <c r="C535" s="527">
        <v>10</v>
      </c>
      <c r="D535" s="2" t="s">
        <v>15</v>
      </c>
      <c r="E535" s="218" t="s">
        <v>204</v>
      </c>
      <c r="F535" s="219" t="s">
        <v>10</v>
      </c>
      <c r="G535" s="256" t="s">
        <v>582</v>
      </c>
      <c r="H535" s="2"/>
      <c r="I535" s="413">
        <f>SUM(I536)</f>
        <v>0</v>
      </c>
      <c r="J535" s="413">
        <f t="shared" ref="J535:K535" si="200">SUM(J536)</f>
        <v>0</v>
      </c>
      <c r="K535" s="413">
        <f t="shared" si="200"/>
        <v>0</v>
      </c>
    </row>
    <row r="536" spans="1:13" s="526" customFormat="1" ht="15.75" hidden="1" x14ac:dyDescent="0.25">
      <c r="A536" s="61" t="s">
        <v>40</v>
      </c>
      <c r="B536" s="527" t="s">
        <v>52</v>
      </c>
      <c r="C536" s="527">
        <v>10</v>
      </c>
      <c r="D536" s="2" t="s">
        <v>15</v>
      </c>
      <c r="E536" s="218" t="s">
        <v>204</v>
      </c>
      <c r="F536" s="219" t="s">
        <v>10</v>
      </c>
      <c r="G536" s="256" t="s">
        <v>582</v>
      </c>
      <c r="H536" s="2" t="s">
        <v>39</v>
      </c>
      <c r="I536" s="415"/>
      <c r="J536" s="415"/>
      <c r="K536" s="415"/>
    </row>
    <row r="537" spans="1:13" ht="15.75" x14ac:dyDescent="0.25">
      <c r="A537" s="109" t="s">
        <v>42</v>
      </c>
      <c r="B537" s="26" t="s">
        <v>52</v>
      </c>
      <c r="C537" s="26">
        <v>10</v>
      </c>
      <c r="D537" s="22" t="s">
        <v>20</v>
      </c>
      <c r="E537" s="263"/>
      <c r="F537" s="264"/>
      <c r="G537" s="265"/>
      <c r="H537" s="22"/>
      <c r="I537" s="411">
        <f>SUM(I538)</f>
        <v>1687637</v>
      </c>
      <c r="J537" s="411">
        <f t="shared" ref="J537:K540" si="201">SUM(J538)</f>
        <v>1605366</v>
      </c>
      <c r="K537" s="411">
        <f t="shared" si="201"/>
        <v>1605366</v>
      </c>
    </row>
    <row r="538" spans="1:13" ht="31.5" x14ac:dyDescent="0.25">
      <c r="A538" s="102" t="s">
        <v>151</v>
      </c>
      <c r="B538" s="30" t="s">
        <v>52</v>
      </c>
      <c r="C538" s="30">
        <v>10</v>
      </c>
      <c r="D538" s="28" t="s">
        <v>20</v>
      </c>
      <c r="E538" s="215" t="s">
        <v>417</v>
      </c>
      <c r="F538" s="216" t="s">
        <v>359</v>
      </c>
      <c r="G538" s="217" t="s">
        <v>360</v>
      </c>
      <c r="H538" s="28"/>
      <c r="I538" s="412">
        <f>SUM(I539)</f>
        <v>1687637</v>
      </c>
      <c r="J538" s="412">
        <f t="shared" si="201"/>
        <v>1605366</v>
      </c>
      <c r="K538" s="412">
        <f t="shared" si="201"/>
        <v>1605366</v>
      </c>
    </row>
    <row r="539" spans="1:13" ht="47.25" x14ac:dyDescent="0.25">
      <c r="A539" s="61" t="s">
        <v>152</v>
      </c>
      <c r="B539" s="338" t="s">
        <v>52</v>
      </c>
      <c r="C539" s="338">
        <v>10</v>
      </c>
      <c r="D539" s="2" t="s">
        <v>20</v>
      </c>
      <c r="E539" s="218" t="s">
        <v>203</v>
      </c>
      <c r="F539" s="219" t="s">
        <v>359</v>
      </c>
      <c r="G539" s="220" t="s">
        <v>360</v>
      </c>
      <c r="H539" s="2"/>
      <c r="I539" s="413">
        <f>SUM(I540)</f>
        <v>1687637</v>
      </c>
      <c r="J539" s="413">
        <f t="shared" si="201"/>
        <v>1605366</v>
      </c>
      <c r="K539" s="413">
        <f t="shared" si="201"/>
        <v>1605366</v>
      </c>
    </row>
    <row r="540" spans="1:13" ht="15.75" x14ac:dyDescent="0.25">
      <c r="A540" s="61" t="s">
        <v>418</v>
      </c>
      <c r="B540" s="338" t="s">
        <v>52</v>
      </c>
      <c r="C540" s="6">
        <v>10</v>
      </c>
      <c r="D540" s="2" t="s">
        <v>20</v>
      </c>
      <c r="E540" s="218" t="s">
        <v>203</v>
      </c>
      <c r="F540" s="219" t="s">
        <v>10</v>
      </c>
      <c r="G540" s="220" t="s">
        <v>360</v>
      </c>
      <c r="H540" s="2"/>
      <c r="I540" s="413">
        <f>SUM(I541)</f>
        <v>1687637</v>
      </c>
      <c r="J540" s="413">
        <f t="shared" si="201"/>
        <v>1605366</v>
      </c>
      <c r="K540" s="413">
        <f t="shared" si="201"/>
        <v>1605366</v>
      </c>
    </row>
    <row r="541" spans="1:13" ht="15.75" x14ac:dyDescent="0.25">
      <c r="A541" s="101" t="s">
        <v>153</v>
      </c>
      <c r="B541" s="338" t="s">
        <v>52</v>
      </c>
      <c r="C541" s="338">
        <v>10</v>
      </c>
      <c r="D541" s="2" t="s">
        <v>20</v>
      </c>
      <c r="E541" s="218" t="s">
        <v>203</v>
      </c>
      <c r="F541" s="219" t="s">
        <v>10</v>
      </c>
      <c r="G541" s="220" t="s">
        <v>455</v>
      </c>
      <c r="H541" s="2"/>
      <c r="I541" s="413">
        <f>SUM(I542:I542)</f>
        <v>1687637</v>
      </c>
      <c r="J541" s="413">
        <f t="shared" ref="J541:K541" si="202">SUM(J542:J542)</f>
        <v>1605366</v>
      </c>
      <c r="K541" s="413">
        <f t="shared" si="202"/>
        <v>1605366</v>
      </c>
    </row>
    <row r="542" spans="1:13" ht="15.75" x14ac:dyDescent="0.25">
      <c r="A542" s="61" t="s">
        <v>40</v>
      </c>
      <c r="B542" s="338" t="s">
        <v>52</v>
      </c>
      <c r="C542" s="338">
        <v>10</v>
      </c>
      <c r="D542" s="2" t="s">
        <v>20</v>
      </c>
      <c r="E542" s="218" t="s">
        <v>203</v>
      </c>
      <c r="F542" s="219" t="s">
        <v>10</v>
      </c>
      <c r="G542" s="220" t="s">
        <v>455</v>
      </c>
      <c r="H542" s="2" t="s">
        <v>39</v>
      </c>
      <c r="I542" s="415">
        <v>1687637</v>
      </c>
      <c r="J542" s="415">
        <v>1605366</v>
      </c>
      <c r="K542" s="415">
        <v>1605366</v>
      </c>
    </row>
    <row r="543" spans="1:13" s="37" customFormat="1" ht="31.5" x14ac:dyDescent="0.25">
      <c r="A543" s="441" t="s">
        <v>58</v>
      </c>
      <c r="B543" s="442" t="s">
        <v>59</v>
      </c>
      <c r="C543" s="435"/>
      <c r="D543" s="436"/>
      <c r="E543" s="437"/>
      <c r="F543" s="438"/>
      <c r="G543" s="439"/>
      <c r="H543" s="440"/>
      <c r="I543" s="428">
        <f>SUM(I551+I574+I639+I544)</f>
        <v>39473698</v>
      </c>
      <c r="J543" s="428">
        <f t="shared" ref="J543:K543" si="203">SUM(J551+J574+J639+J544)</f>
        <v>27730362</v>
      </c>
      <c r="K543" s="428">
        <f t="shared" si="203"/>
        <v>27730362</v>
      </c>
      <c r="L543" s="476"/>
      <c r="M543" s="476"/>
    </row>
    <row r="544" spans="1:13" s="43" customFormat="1" ht="16.5" customHeight="1" x14ac:dyDescent="0.25">
      <c r="A544" s="278" t="s">
        <v>9</v>
      </c>
      <c r="B544" s="295" t="s">
        <v>59</v>
      </c>
      <c r="C544" s="15" t="s">
        <v>10</v>
      </c>
      <c r="D544" s="15"/>
      <c r="E544" s="289"/>
      <c r="F544" s="290"/>
      <c r="G544" s="291"/>
      <c r="H544" s="15"/>
      <c r="I544" s="410">
        <f>SUM(I545)</f>
        <v>51136</v>
      </c>
      <c r="J544" s="410">
        <f t="shared" ref="J544:K545" si="204">SUM(J545)</f>
        <v>0</v>
      </c>
      <c r="K544" s="410">
        <f t="shared" si="204"/>
        <v>0</v>
      </c>
    </row>
    <row r="545" spans="1:12" s="695" customFormat="1" ht="15.75" x14ac:dyDescent="0.25">
      <c r="A545" s="21" t="s">
        <v>23</v>
      </c>
      <c r="B545" s="26" t="s">
        <v>59</v>
      </c>
      <c r="C545" s="22" t="s">
        <v>10</v>
      </c>
      <c r="D545" s="22">
        <v>13</v>
      </c>
      <c r="E545" s="263"/>
      <c r="F545" s="264"/>
      <c r="G545" s="265"/>
      <c r="H545" s="22"/>
      <c r="I545" s="411">
        <f>SUM(I546)</f>
        <v>51136</v>
      </c>
      <c r="J545" s="411">
        <f t="shared" si="204"/>
        <v>0</v>
      </c>
      <c r="K545" s="411">
        <f t="shared" si="204"/>
        <v>0</v>
      </c>
    </row>
    <row r="546" spans="1:12" ht="31.5" x14ac:dyDescent="0.25">
      <c r="A546" s="27" t="s">
        <v>139</v>
      </c>
      <c r="B546" s="30" t="s">
        <v>59</v>
      </c>
      <c r="C546" s="28" t="s">
        <v>10</v>
      </c>
      <c r="D546" s="30">
        <v>13</v>
      </c>
      <c r="E546" s="215" t="s">
        <v>209</v>
      </c>
      <c r="F546" s="216" t="s">
        <v>359</v>
      </c>
      <c r="G546" s="217" t="s">
        <v>360</v>
      </c>
      <c r="H546" s="31"/>
      <c r="I546" s="412">
        <f t="shared" ref="I546:K549" si="205">SUM(I547)</f>
        <v>51136</v>
      </c>
      <c r="J546" s="412">
        <f t="shared" si="205"/>
        <v>0</v>
      </c>
      <c r="K546" s="412">
        <f t="shared" si="205"/>
        <v>0</v>
      </c>
    </row>
    <row r="547" spans="1:12" ht="32.25" customHeight="1" x14ac:dyDescent="0.25">
      <c r="A547" s="3" t="s">
        <v>146</v>
      </c>
      <c r="B547" s="338" t="s">
        <v>59</v>
      </c>
      <c r="C547" s="2" t="s">
        <v>10</v>
      </c>
      <c r="D547" s="2">
        <v>13</v>
      </c>
      <c r="E547" s="218" t="s">
        <v>441</v>
      </c>
      <c r="F547" s="219" t="s">
        <v>359</v>
      </c>
      <c r="G547" s="220" t="s">
        <v>360</v>
      </c>
      <c r="H547" s="2"/>
      <c r="I547" s="413">
        <f t="shared" si="205"/>
        <v>51136</v>
      </c>
      <c r="J547" s="413">
        <f t="shared" si="205"/>
        <v>0</v>
      </c>
      <c r="K547" s="413">
        <f t="shared" si="205"/>
        <v>0</v>
      </c>
    </row>
    <row r="548" spans="1:12" ht="15.75" x14ac:dyDescent="0.25">
      <c r="A548" s="69" t="s">
        <v>552</v>
      </c>
      <c r="B548" s="282" t="s">
        <v>59</v>
      </c>
      <c r="C548" s="2" t="s">
        <v>10</v>
      </c>
      <c r="D548" s="2">
        <v>13</v>
      </c>
      <c r="E548" s="218" t="s">
        <v>213</v>
      </c>
      <c r="F548" s="219" t="s">
        <v>12</v>
      </c>
      <c r="G548" s="220" t="s">
        <v>360</v>
      </c>
      <c r="H548" s="2"/>
      <c r="I548" s="413">
        <f t="shared" si="205"/>
        <v>51136</v>
      </c>
      <c r="J548" s="413">
        <f t="shared" si="205"/>
        <v>0</v>
      </c>
      <c r="K548" s="413">
        <f t="shared" si="205"/>
        <v>0</v>
      </c>
      <c r="L548" s="271"/>
    </row>
    <row r="549" spans="1:12" ht="31.5" x14ac:dyDescent="0.25">
      <c r="A549" s="584" t="s">
        <v>415</v>
      </c>
      <c r="B549" s="6" t="s">
        <v>59</v>
      </c>
      <c r="C549" s="2" t="s">
        <v>10</v>
      </c>
      <c r="D549" s="2">
        <v>13</v>
      </c>
      <c r="E549" s="218" t="s">
        <v>213</v>
      </c>
      <c r="F549" s="219" t="s">
        <v>12</v>
      </c>
      <c r="G549" s="238" t="s">
        <v>414</v>
      </c>
      <c r="H549" s="2"/>
      <c r="I549" s="413">
        <f t="shared" si="205"/>
        <v>51136</v>
      </c>
      <c r="J549" s="413">
        <f t="shared" si="205"/>
        <v>0</v>
      </c>
      <c r="K549" s="413">
        <f t="shared" si="205"/>
        <v>0</v>
      </c>
    </row>
    <row r="550" spans="1:12" ht="16.5" customHeight="1" x14ac:dyDescent="0.25">
      <c r="A550" s="7" t="s">
        <v>21</v>
      </c>
      <c r="B550" s="6" t="s">
        <v>59</v>
      </c>
      <c r="C550" s="2" t="s">
        <v>10</v>
      </c>
      <c r="D550" s="2">
        <v>13</v>
      </c>
      <c r="E550" s="218" t="s">
        <v>213</v>
      </c>
      <c r="F550" s="219" t="s">
        <v>12</v>
      </c>
      <c r="G550" s="238" t="s">
        <v>414</v>
      </c>
      <c r="H550" s="2" t="s">
        <v>66</v>
      </c>
      <c r="I550" s="415">
        <v>51136</v>
      </c>
      <c r="J550" s="415"/>
      <c r="K550" s="415"/>
    </row>
    <row r="551" spans="1:12" s="37" customFormat="1" ht="15.75" x14ac:dyDescent="0.25">
      <c r="A551" s="277" t="s">
        <v>27</v>
      </c>
      <c r="B551" s="19" t="s">
        <v>59</v>
      </c>
      <c r="C551" s="15" t="s">
        <v>29</v>
      </c>
      <c r="D551" s="19"/>
      <c r="E551" s="245"/>
      <c r="F551" s="246"/>
      <c r="G551" s="247"/>
      <c r="H551" s="15"/>
      <c r="I551" s="410">
        <f>SUM(+I552+I564)</f>
        <v>1446628</v>
      </c>
      <c r="J551" s="410">
        <f t="shared" ref="J551:K551" si="206">SUM(+J552+J564)</f>
        <v>771233</v>
      </c>
      <c r="K551" s="410">
        <f t="shared" si="206"/>
        <v>771233</v>
      </c>
    </row>
    <row r="552" spans="1:12" s="37" customFormat="1" ht="15.75" x14ac:dyDescent="0.25">
      <c r="A552" s="109" t="s">
        <v>558</v>
      </c>
      <c r="B552" s="26" t="s">
        <v>59</v>
      </c>
      <c r="C552" s="22" t="s">
        <v>29</v>
      </c>
      <c r="D552" s="22" t="s">
        <v>29</v>
      </c>
      <c r="E552" s="212"/>
      <c r="F552" s="213"/>
      <c r="G552" s="214"/>
      <c r="H552" s="22"/>
      <c r="I552" s="411">
        <f>SUM(I553+I559)</f>
        <v>86500</v>
      </c>
      <c r="J552" s="411">
        <f t="shared" ref="J552:K552" si="207">SUM(J553+J559)</f>
        <v>173000</v>
      </c>
      <c r="K552" s="411">
        <f t="shared" si="207"/>
        <v>173000</v>
      </c>
    </row>
    <row r="553" spans="1:12" ht="63" x14ac:dyDescent="0.25">
      <c r="A553" s="102" t="s">
        <v>140</v>
      </c>
      <c r="B553" s="30" t="s">
        <v>59</v>
      </c>
      <c r="C553" s="28" t="s">
        <v>29</v>
      </c>
      <c r="D553" s="28" t="s">
        <v>29</v>
      </c>
      <c r="E553" s="215" t="s">
        <v>432</v>
      </c>
      <c r="F553" s="216" t="s">
        <v>359</v>
      </c>
      <c r="G553" s="217" t="s">
        <v>360</v>
      </c>
      <c r="H553" s="28"/>
      <c r="I553" s="412">
        <f>SUM(I554)</f>
        <v>74000</v>
      </c>
      <c r="J553" s="412">
        <f t="shared" ref="J553:K553" si="208">SUM(J554)</f>
        <v>148000</v>
      </c>
      <c r="K553" s="412">
        <f t="shared" si="208"/>
        <v>148000</v>
      </c>
    </row>
    <row r="554" spans="1:12" ht="81" customHeight="1" x14ac:dyDescent="0.25">
      <c r="A554" s="105" t="s">
        <v>141</v>
      </c>
      <c r="B554" s="53" t="s">
        <v>59</v>
      </c>
      <c r="C554" s="44" t="s">
        <v>29</v>
      </c>
      <c r="D554" s="44" t="s">
        <v>29</v>
      </c>
      <c r="E554" s="254" t="s">
        <v>211</v>
      </c>
      <c r="F554" s="255" t="s">
        <v>359</v>
      </c>
      <c r="G554" s="256" t="s">
        <v>360</v>
      </c>
      <c r="H554" s="44"/>
      <c r="I554" s="413">
        <f>SUM(I555)</f>
        <v>74000</v>
      </c>
      <c r="J554" s="413">
        <f t="shared" ref="J554:K555" si="209">SUM(J555)</f>
        <v>148000</v>
      </c>
      <c r="K554" s="413">
        <f t="shared" si="209"/>
        <v>148000</v>
      </c>
    </row>
    <row r="555" spans="1:12" ht="31.5" x14ac:dyDescent="0.25">
      <c r="A555" s="105" t="s">
        <v>433</v>
      </c>
      <c r="B555" s="53" t="s">
        <v>59</v>
      </c>
      <c r="C555" s="44" t="s">
        <v>29</v>
      </c>
      <c r="D555" s="44" t="s">
        <v>29</v>
      </c>
      <c r="E555" s="254" t="s">
        <v>211</v>
      </c>
      <c r="F555" s="255" t="s">
        <v>10</v>
      </c>
      <c r="G555" s="256" t="s">
        <v>360</v>
      </c>
      <c r="H555" s="44"/>
      <c r="I555" s="413">
        <f>SUM(I556)</f>
        <v>74000</v>
      </c>
      <c r="J555" s="413">
        <f t="shared" si="209"/>
        <v>148000</v>
      </c>
      <c r="K555" s="413">
        <f t="shared" si="209"/>
        <v>148000</v>
      </c>
    </row>
    <row r="556" spans="1:12" ht="15.75" x14ac:dyDescent="0.25">
      <c r="A556" s="61" t="s">
        <v>84</v>
      </c>
      <c r="B556" s="338" t="s">
        <v>59</v>
      </c>
      <c r="C556" s="44" t="s">
        <v>29</v>
      </c>
      <c r="D556" s="44" t="s">
        <v>29</v>
      </c>
      <c r="E556" s="254" t="s">
        <v>211</v>
      </c>
      <c r="F556" s="255" t="s">
        <v>10</v>
      </c>
      <c r="G556" s="256" t="s">
        <v>434</v>
      </c>
      <c r="H556" s="44"/>
      <c r="I556" s="413">
        <f>SUM(I557:I558)</f>
        <v>74000</v>
      </c>
      <c r="J556" s="413">
        <f t="shared" ref="J556:K556" si="210">SUM(J557:J558)</f>
        <v>148000</v>
      </c>
      <c r="K556" s="413">
        <f t="shared" si="210"/>
        <v>148000</v>
      </c>
    </row>
    <row r="557" spans="1:12" ht="31.5" x14ac:dyDescent="0.25">
      <c r="A557" s="577" t="s">
        <v>507</v>
      </c>
      <c r="B557" s="6" t="s">
        <v>59</v>
      </c>
      <c r="C557" s="44" t="s">
        <v>29</v>
      </c>
      <c r="D557" s="44" t="s">
        <v>29</v>
      </c>
      <c r="E557" s="254" t="s">
        <v>211</v>
      </c>
      <c r="F557" s="255" t="s">
        <v>10</v>
      </c>
      <c r="G557" s="256" t="s">
        <v>434</v>
      </c>
      <c r="H557" s="44" t="s">
        <v>16</v>
      </c>
      <c r="I557" s="415">
        <v>39000</v>
      </c>
      <c r="J557" s="415">
        <v>78000</v>
      </c>
      <c r="K557" s="415">
        <v>78000</v>
      </c>
    </row>
    <row r="558" spans="1:12" s="612" customFormat="1" ht="15.75" x14ac:dyDescent="0.25">
      <c r="A558" s="61" t="s">
        <v>40</v>
      </c>
      <c r="B558" s="6" t="s">
        <v>59</v>
      </c>
      <c r="C558" s="44" t="s">
        <v>29</v>
      </c>
      <c r="D558" s="44" t="s">
        <v>29</v>
      </c>
      <c r="E558" s="254" t="s">
        <v>211</v>
      </c>
      <c r="F558" s="255" t="s">
        <v>10</v>
      </c>
      <c r="G558" s="256" t="s">
        <v>434</v>
      </c>
      <c r="H558" s="44" t="s">
        <v>39</v>
      </c>
      <c r="I558" s="415">
        <v>35000</v>
      </c>
      <c r="J558" s="415">
        <v>70000</v>
      </c>
      <c r="K558" s="415">
        <v>70000</v>
      </c>
    </row>
    <row r="559" spans="1:12" s="64" customFormat="1" ht="47.25" x14ac:dyDescent="0.25">
      <c r="A559" s="102" t="s">
        <v>105</v>
      </c>
      <c r="B559" s="30" t="s">
        <v>59</v>
      </c>
      <c r="C559" s="28" t="s">
        <v>29</v>
      </c>
      <c r="D559" s="28" t="s">
        <v>29</v>
      </c>
      <c r="E559" s="215" t="s">
        <v>374</v>
      </c>
      <c r="F559" s="216" t="s">
        <v>359</v>
      </c>
      <c r="G559" s="217" t="s">
        <v>360</v>
      </c>
      <c r="H559" s="28"/>
      <c r="I559" s="412">
        <f>SUM(I560)</f>
        <v>12500</v>
      </c>
      <c r="J559" s="412">
        <f t="shared" ref="J559:K562" si="211">SUM(J560)</f>
        <v>25000</v>
      </c>
      <c r="K559" s="412">
        <f t="shared" si="211"/>
        <v>25000</v>
      </c>
    </row>
    <row r="560" spans="1:12" s="64" customFormat="1" ht="63" x14ac:dyDescent="0.25">
      <c r="A560" s="103" t="s">
        <v>137</v>
      </c>
      <c r="B560" s="53" t="s">
        <v>59</v>
      </c>
      <c r="C560" s="35" t="s">
        <v>29</v>
      </c>
      <c r="D560" s="44" t="s">
        <v>29</v>
      </c>
      <c r="E560" s="254" t="s">
        <v>206</v>
      </c>
      <c r="F560" s="255" t="s">
        <v>359</v>
      </c>
      <c r="G560" s="256" t="s">
        <v>360</v>
      </c>
      <c r="H560" s="71"/>
      <c r="I560" s="416">
        <f>SUM(I561)</f>
        <v>12500</v>
      </c>
      <c r="J560" s="416">
        <f t="shared" si="211"/>
        <v>25000</v>
      </c>
      <c r="K560" s="416">
        <f t="shared" si="211"/>
        <v>25000</v>
      </c>
    </row>
    <row r="561" spans="1:11" s="64" customFormat="1" ht="31.5" x14ac:dyDescent="0.25">
      <c r="A561" s="103" t="s">
        <v>429</v>
      </c>
      <c r="B561" s="53" t="s">
        <v>59</v>
      </c>
      <c r="C561" s="35" t="s">
        <v>29</v>
      </c>
      <c r="D561" s="44" t="s">
        <v>29</v>
      </c>
      <c r="E561" s="254" t="s">
        <v>206</v>
      </c>
      <c r="F561" s="255" t="s">
        <v>10</v>
      </c>
      <c r="G561" s="256" t="s">
        <v>360</v>
      </c>
      <c r="H561" s="71"/>
      <c r="I561" s="416">
        <f>SUM(I562)</f>
        <v>12500</v>
      </c>
      <c r="J561" s="416">
        <f t="shared" si="211"/>
        <v>25000</v>
      </c>
      <c r="K561" s="416">
        <f t="shared" si="211"/>
        <v>25000</v>
      </c>
    </row>
    <row r="562" spans="1:11" s="37" customFormat="1" ht="31.5" x14ac:dyDescent="0.25">
      <c r="A562" s="104" t="s">
        <v>138</v>
      </c>
      <c r="B562" s="282" t="s">
        <v>59</v>
      </c>
      <c r="C562" s="35" t="s">
        <v>29</v>
      </c>
      <c r="D562" s="44" t="s">
        <v>29</v>
      </c>
      <c r="E562" s="254" t="s">
        <v>206</v>
      </c>
      <c r="F562" s="255" t="s">
        <v>10</v>
      </c>
      <c r="G562" s="256" t="s">
        <v>430</v>
      </c>
      <c r="H562" s="71"/>
      <c r="I562" s="416">
        <f>SUM(I563)</f>
        <v>12500</v>
      </c>
      <c r="J562" s="416">
        <f t="shared" si="211"/>
        <v>25000</v>
      </c>
      <c r="K562" s="416">
        <f t="shared" si="211"/>
        <v>25000</v>
      </c>
    </row>
    <row r="563" spans="1:11" s="37" customFormat="1" ht="31.5" x14ac:dyDescent="0.25">
      <c r="A563" s="582" t="s">
        <v>507</v>
      </c>
      <c r="B563" s="282" t="s">
        <v>59</v>
      </c>
      <c r="C563" s="44" t="s">
        <v>29</v>
      </c>
      <c r="D563" s="44" t="s">
        <v>29</v>
      </c>
      <c r="E563" s="254" t="s">
        <v>206</v>
      </c>
      <c r="F563" s="255" t="s">
        <v>10</v>
      </c>
      <c r="G563" s="256" t="s">
        <v>430</v>
      </c>
      <c r="H563" s="71" t="s">
        <v>16</v>
      </c>
      <c r="I563" s="417">
        <v>12500</v>
      </c>
      <c r="J563" s="417">
        <v>25000</v>
      </c>
      <c r="K563" s="417">
        <v>25000</v>
      </c>
    </row>
    <row r="564" spans="1:11" s="37" customFormat="1" ht="15.75" x14ac:dyDescent="0.25">
      <c r="A564" s="109" t="s">
        <v>31</v>
      </c>
      <c r="B564" s="26" t="s">
        <v>59</v>
      </c>
      <c r="C564" s="22" t="s">
        <v>29</v>
      </c>
      <c r="D564" s="22" t="s">
        <v>32</v>
      </c>
      <c r="E564" s="212"/>
      <c r="F564" s="213"/>
      <c r="G564" s="214"/>
      <c r="H564" s="22"/>
      <c r="I564" s="411">
        <f>SUM(I565)</f>
        <v>1360128</v>
      </c>
      <c r="J564" s="411">
        <f t="shared" ref="J564:K565" si="212">SUM(J565)</f>
        <v>598233</v>
      </c>
      <c r="K564" s="411">
        <f t="shared" si="212"/>
        <v>598233</v>
      </c>
    </row>
    <row r="565" spans="1:11" s="686" customFormat="1" ht="63" x14ac:dyDescent="0.25">
      <c r="A565" s="102" t="s">
        <v>140</v>
      </c>
      <c r="B565" s="30" t="s">
        <v>59</v>
      </c>
      <c r="C565" s="28" t="s">
        <v>29</v>
      </c>
      <c r="D565" s="28" t="s">
        <v>32</v>
      </c>
      <c r="E565" s="215" t="s">
        <v>432</v>
      </c>
      <c r="F565" s="216" t="s">
        <v>359</v>
      </c>
      <c r="G565" s="217" t="s">
        <v>360</v>
      </c>
      <c r="H565" s="28"/>
      <c r="I565" s="412">
        <f>SUM(I566)</f>
        <v>1360128</v>
      </c>
      <c r="J565" s="412">
        <f t="shared" si="212"/>
        <v>598233</v>
      </c>
      <c r="K565" s="412">
        <f t="shared" si="212"/>
        <v>598233</v>
      </c>
    </row>
    <row r="566" spans="1:11" ht="78.75" x14ac:dyDescent="0.25">
      <c r="A566" s="103" t="s">
        <v>142</v>
      </c>
      <c r="B566" s="53" t="s">
        <v>59</v>
      </c>
      <c r="C566" s="44" t="s">
        <v>29</v>
      </c>
      <c r="D566" s="44" t="s">
        <v>32</v>
      </c>
      <c r="E566" s="254" t="s">
        <v>207</v>
      </c>
      <c r="F566" s="255" t="s">
        <v>359</v>
      </c>
      <c r="G566" s="256" t="s">
        <v>360</v>
      </c>
      <c r="H566" s="44"/>
      <c r="I566" s="413">
        <f>SUM(I567)</f>
        <v>1360128</v>
      </c>
      <c r="J566" s="413">
        <f t="shared" ref="J566:K566" si="213">SUM(J567)</f>
        <v>598233</v>
      </c>
      <c r="K566" s="413">
        <f t="shared" si="213"/>
        <v>598233</v>
      </c>
    </row>
    <row r="567" spans="1:11" ht="31.5" x14ac:dyDescent="0.25">
      <c r="A567" s="103" t="s">
        <v>435</v>
      </c>
      <c r="B567" s="53" t="s">
        <v>59</v>
      </c>
      <c r="C567" s="44" t="s">
        <v>29</v>
      </c>
      <c r="D567" s="44" t="s">
        <v>32</v>
      </c>
      <c r="E567" s="254" t="s">
        <v>207</v>
      </c>
      <c r="F567" s="255" t="s">
        <v>10</v>
      </c>
      <c r="G567" s="121" t="s">
        <v>360</v>
      </c>
      <c r="H567" s="44"/>
      <c r="I567" s="413">
        <f>SUM(I568+I570+I572)</f>
        <v>1360128</v>
      </c>
      <c r="J567" s="413">
        <f t="shared" ref="J567:K567" si="214">SUM(J568+J570+J572)</f>
        <v>598233</v>
      </c>
      <c r="K567" s="413">
        <f t="shared" si="214"/>
        <v>598233</v>
      </c>
    </row>
    <row r="568" spans="1:11" ht="15.75" x14ac:dyDescent="0.25">
      <c r="A568" s="103" t="s">
        <v>518</v>
      </c>
      <c r="B568" s="53" t="s">
        <v>59</v>
      </c>
      <c r="C568" s="44" t="s">
        <v>29</v>
      </c>
      <c r="D568" s="44" t="s">
        <v>32</v>
      </c>
      <c r="E568" s="254" t="s">
        <v>207</v>
      </c>
      <c r="F568" s="255" t="s">
        <v>10</v>
      </c>
      <c r="G568" s="256" t="s">
        <v>517</v>
      </c>
      <c r="H568" s="44"/>
      <c r="I568" s="413">
        <f>SUM(I569)</f>
        <v>761895</v>
      </c>
      <c r="J568" s="413">
        <f t="shared" ref="J568:K568" si="215">SUM(J569)</f>
        <v>0</v>
      </c>
      <c r="K568" s="413">
        <f t="shared" si="215"/>
        <v>0</v>
      </c>
    </row>
    <row r="569" spans="1:11" ht="15.75" x14ac:dyDescent="0.25">
      <c r="A569" s="61" t="s">
        <v>40</v>
      </c>
      <c r="B569" s="53" t="s">
        <v>59</v>
      </c>
      <c r="C569" s="44" t="s">
        <v>29</v>
      </c>
      <c r="D569" s="44" t="s">
        <v>32</v>
      </c>
      <c r="E569" s="254" t="s">
        <v>207</v>
      </c>
      <c r="F569" s="255" t="s">
        <v>10</v>
      </c>
      <c r="G569" s="256" t="s">
        <v>517</v>
      </c>
      <c r="H569" s="44" t="s">
        <v>39</v>
      </c>
      <c r="I569" s="415">
        <v>761895</v>
      </c>
      <c r="J569" s="415"/>
      <c r="K569" s="415"/>
    </row>
    <row r="570" spans="1:11" ht="31.5" x14ac:dyDescent="0.25">
      <c r="A570" s="101" t="s">
        <v>436</v>
      </c>
      <c r="B570" s="338" t="s">
        <v>59</v>
      </c>
      <c r="C570" s="2" t="s">
        <v>29</v>
      </c>
      <c r="D570" s="44" t="s">
        <v>32</v>
      </c>
      <c r="E570" s="254" t="s">
        <v>207</v>
      </c>
      <c r="F570" s="219" t="s">
        <v>10</v>
      </c>
      <c r="G570" s="220" t="s">
        <v>437</v>
      </c>
      <c r="H570" s="2"/>
      <c r="I570" s="413">
        <f>SUM(I571:I571)</f>
        <v>598233</v>
      </c>
      <c r="J570" s="413">
        <f t="shared" ref="J570:K570" si="216">SUM(J571:J571)</f>
        <v>598233</v>
      </c>
      <c r="K570" s="413">
        <f t="shared" si="216"/>
        <v>598233</v>
      </c>
    </row>
    <row r="571" spans="1:11" ht="15.75" x14ac:dyDescent="0.25">
      <c r="A571" s="61" t="s">
        <v>40</v>
      </c>
      <c r="B571" s="338" t="s">
        <v>59</v>
      </c>
      <c r="C571" s="2" t="s">
        <v>29</v>
      </c>
      <c r="D571" s="44" t="s">
        <v>32</v>
      </c>
      <c r="E571" s="254" t="s">
        <v>207</v>
      </c>
      <c r="F571" s="219" t="s">
        <v>10</v>
      </c>
      <c r="G571" s="220" t="s">
        <v>437</v>
      </c>
      <c r="H571" s="2" t="s">
        <v>39</v>
      </c>
      <c r="I571" s="415">
        <v>598233</v>
      </c>
      <c r="J571" s="415">
        <v>598233</v>
      </c>
      <c r="K571" s="415">
        <v>598233</v>
      </c>
    </row>
    <row r="572" spans="1:11" ht="15.75" hidden="1" x14ac:dyDescent="0.25">
      <c r="A572" s="61" t="s">
        <v>516</v>
      </c>
      <c r="B572" s="338" t="s">
        <v>59</v>
      </c>
      <c r="C572" s="2" t="s">
        <v>29</v>
      </c>
      <c r="D572" s="44" t="s">
        <v>32</v>
      </c>
      <c r="E572" s="254" t="s">
        <v>207</v>
      </c>
      <c r="F572" s="219" t="s">
        <v>10</v>
      </c>
      <c r="G572" s="220" t="s">
        <v>519</v>
      </c>
      <c r="H572" s="2"/>
      <c r="I572" s="413">
        <f>SUM(I573)</f>
        <v>0</v>
      </c>
      <c r="J572" s="413">
        <f t="shared" ref="J572:K572" si="217">SUM(J573)</f>
        <v>0</v>
      </c>
      <c r="K572" s="413">
        <f t="shared" si="217"/>
        <v>0</v>
      </c>
    </row>
    <row r="573" spans="1:11" ht="31.5" hidden="1" x14ac:dyDescent="0.25">
      <c r="A573" s="577" t="s">
        <v>507</v>
      </c>
      <c r="B573" s="338" t="s">
        <v>59</v>
      </c>
      <c r="C573" s="2" t="s">
        <v>29</v>
      </c>
      <c r="D573" s="44" t="s">
        <v>32</v>
      </c>
      <c r="E573" s="254" t="s">
        <v>207</v>
      </c>
      <c r="F573" s="219" t="s">
        <v>10</v>
      </c>
      <c r="G573" s="220" t="s">
        <v>519</v>
      </c>
      <c r="H573" s="2" t="s">
        <v>16</v>
      </c>
      <c r="I573" s="415"/>
      <c r="J573" s="415"/>
      <c r="K573" s="415"/>
    </row>
    <row r="574" spans="1:11" ht="15.75" x14ac:dyDescent="0.25">
      <c r="A574" s="113" t="s">
        <v>33</v>
      </c>
      <c r="B574" s="19" t="s">
        <v>59</v>
      </c>
      <c r="C574" s="15" t="s">
        <v>35</v>
      </c>
      <c r="D574" s="15"/>
      <c r="E574" s="209"/>
      <c r="F574" s="210"/>
      <c r="G574" s="211"/>
      <c r="H574" s="15"/>
      <c r="I574" s="410">
        <f>SUM(I575+I624)</f>
        <v>37900934</v>
      </c>
      <c r="J574" s="410">
        <f>SUM(J575+J624)</f>
        <v>26809129</v>
      </c>
      <c r="K574" s="410">
        <f>SUM(K575+K624)</f>
        <v>26809129</v>
      </c>
    </row>
    <row r="575" spans="1:11" ht="15.75" x14ac:dyDescent="0.25">
      <c r="A575" s="109" t="s">
        <v>34</v>
      </c>
      <c r="B575" s="26" t="s">
        <v>59</v>
      </c>
      <c r="C575" s="22" t="s">
        <v>35</v>
      </c>
      <c r="D575" s="22" t="s">
        <v>10</v>
      </c>
      <c r="E575" s="212"/>
      <c r="F575" s="213"/>
      <c r="G575" s="214"/>
      <c r="H575" s="22"/>
      <c r="I575" s="411">
        <f>SUM(I576+I614+I619+I609)</f>
        <v>36588636</v>
      </c>
      <c r="J575" s="411">
        <f>SUM(J576+J614+J619+J609)</f>
        <v>25835598</v>
      </c>
      <c r="K575" s="411">
        <f>SUM(K576+K614+K619+K609)</f>
        <v>25835598</v>
      </c>
    </row>
    <row r="576" spans="1:11" ht="31.5" x14ac:dyDescent="0.25">
      <c r="A576" s="99" t="s">
        <v>139</v>
      </c>
      <c r="B576" s="30" t="s">
        <v>59</v>
      </c>
      <c r="C576" s="28" t="s">
        <v>35</v>
      </c>
      <c r="D576" s="28" t="s">
        <v>10</v>
      </c>
      <c r="E576" s="215" t="s">
        <v>209</v>
      </c>
      <c r="F576" s="216" t="s">
        <v>359</v>
      </c>
      <c r="G576" s="217" t="s">
        <v>360</v>
      </c>
      <c r="H576" s="31"/>
      <c r="I576" s="412">
        <f>SUM(I577,I594)</f>
        <v>36520636</v>
      </c>
      <c r="J576" s="412">
        <f>SUM(J577,J594)</f>
        <v>25798385</v>
      </c>
      <c r="K576" s="412">
        <f>SUM(K577,K594)</f>
        <v>25798385</v>
      </c>
    </row>
    <row r="577" spans="1:11" ht="48" customHeight="1" x14ac:dyDescent="0.25">
      <c r="A577" s="101" t="s">
        <v>145</v>
      </c>
      <c r="B577" s="338" t="s">
        <v>59</v>
      </c>
      <c r="C577" s="2" t="s">
        <v>35</v>
      </c>
      <c r="D577" s="2" t="s">
        <v>10</v>
      </c>
      <c r="E577" s="218" t="s">
        <v>212</v>
      </c>
      <c r="F577" s="219" t="s">
        <v>359</v>
      </c>
      <c r="G577" s="220" t="s">
        <v>360</v>
      </c>
      <c r="H577" s="2"/>
      <c r="I577" s="413">
        <f>SUM(I578)</f>
        <v>22599724</v>
      </c>
      <c r="J577" s="413">
        <f t="shared" ref="J577:K577" si="218">SUM(J578)</f>
        <v>15794992</v>
      </c>
      <c r="K577" s="413">
        <f t="shared" si="218"/>
        <v>15794992</v>
      </c>
    </row>
    <row r="578" spans="1:11" ht="31.5" x14ac:dyDescent="0.25">
      <c r="A578" s="101" t="s">
        <v>440</v>
      </c>
      <c r="B578" s="338" t="s">
        <v>59</v>
      </c>
      <c r="C578" s="2" t="s">
        <v>35</v>
      </c>
      <c r="D578" s="2" t="s">
        <v>10</v>
      </c>
      <c r="E578" s="218" t="s">
        <v>212</v>
      </c>
      <c r="F578" s="219" t="s">
        <v>10</v>
      </c>
      <c r="G578" s="220" t="s">
        <v>360</v>
      </c>
      <c r="H578" s="2"/>
      <c r="I578" s="413">
        <f>SUM(I579+I583+I585+I587+I589)</f>
        <v>22599724</v>
      </c>
      <c r="J578" s="413">
        <f t="shared" ref="J578:K578" si="219">SUM(J579+J583+J585+J587+J589)</f>
        <v>15794992</v>
      </c>
      <c r="K578" s="413">
        <f t="shared" si="219"/>
        <v>15794992</v>
      </c>
    </row>
    <row r="579" spans="1:11" s="642" customFormat="1" ht="63" x14ac:dyDescent="0.25">
      <c r="A579" s="644" t="s">
        <v>793</v>
      </c>
      <c r="B579" s="643" t="s">
        <v>59</v>
      </c>
      <c r="C579" s="2" t="s">
        <v>35</v>
      </c>
      <c r="D579" s="2" t="s">
        <v>10</v>
      </c>
      <c r="E579" s="218" t="s">
        <v>212</v>
      </c>
      <c r="F579" s="219" t="s">
        <v>10</v>
      </c>
      <c r="G579" s="220" t="s">
        <v>792</v>
      </c>
      <c r="H579" s="2"/>
      <c r="I579" s="413">
        <f>SUM(I580:I582)</f>
        <v>1273441</v>
      </c>
      <c r="J579" s="413">
        <f t="shared" ref="J579:K579" si="220">SUM(J580:J582)</f>
        <v>1273441</v>
      </c>
      <c r="K579" s="413">
        <f t="shared" si="220"/>
        <v>1273441</v>
      </c>
    </row>
    <row r="580" spans="1:11" s="642" customFormat="1" ht="63" x14ac:dyDescent="0.25">
      <c r="A580" s="101" t="s">
        <v>75</v>
      </c>
      <c r="B580" s="643" t="s">
        <v>59</v>
      </c>
      <c r="C580" s="2" t="s">
        <v>35</v>
      </c>
      <c r="D580" s="2" t="s">
        <v>10</v>
      </c>
      <c r="E580" s="218" t="s">
        <v>212</v>
      </c>
      <c r="F580" s="219" t="s">
        <v>10</v>
      </c>
      <c r="G580" s="220" t="s">
        <v>792</v>
      </c>
      <c r="H580" s="2" t="s">
        <v>13</v>
      </c>
      <c r="I580" s="415">
        <v>1082400</v>
      </c>
      <c r="J580" s="415">
        <v>1082400</v>
      </c>
      <c r="K580" s="415">
        <v>1082400</v>
      </c>
    </row>
    <row r="581" spans="1:11" s="642" customFormat="1" ht="31.5" hidden="1" x14ac:dyDescent="0.25">
      <c r="A581" s="577" t="s">
        <v>507</v>
      </c>
      <c r="B581" s="643" t="s">
        <v>59</v>
      </c>
      <c r="C581" s="2" t="s">
        <v>35</v>
      </c>
      <c r="D581" s="2" t="s">
        <v>10</v>
      </c>
      <c r="E581" s="218" t="s">
        <v>212</v>
      </c>
      <c r="F581" s="219" t="s">
        <v>10</v>
      </c>
      <c r="G581" s="220" t="s">
        <v>792</v>
      </c>
      <c r="H581" s="2" t="s">
        <v>16</v>
      </c>
      <c r="I581" s="415"/>
      <c r="J581" s="415"/>
      <c r="K581" s="415"/>
    </row>
    <row r="582" spans="1:11" s="642" customFormat="1" ht="15.75" x14ac:dyDescent="0.25">
      <c r="A582" s="61" t="s">
        <v>40</v>
      </c>
      <c r="B582" s="643" t="s">
        <v>59</v>
      </c>
      <c r="C582" s="2" t="s">
        <v>35</v>
      </c>
      <c r="D582" s="2" t="s">
        <v>10</v>
      </c>
      <c r="E582" s="218" t="s">
        <v>212</v>
      </c>
      <c r="F582" s="219" t="s">
        <v>10</v>
      </c>
      <c r="G582" s="220" t="s">
        <v>792</v>
      </c>
      <c r="H582" s="2" t="s">
        <v>39</v>
      </c>
      <c r="I582" s="415">
        <v>191041</v>
      </c>
      <c r="J582" s="415">
        <v>191041</v>
      </c>
      <c r="K582" s="415">
        <v>191041</v>
      </c>
    </row>
    <row r="583" spans="1:11" s="687" customFormat="1" ht="31.5" x14ac:dyDescent="0.25">
      <c r="A583" s="61" t="s">
        <v>929</v>
      </c>
      <c r="B583" s="688" t="s">
        <v>59</v>
      </c>
      <c r="C583" s="2" t="s">
        <v>35</v>
      </c>
      <c r="D583" s="2" t="s">
        <v>10</v>
      </c>
      <c r="E583" s="218" t="s">
        <v>212</v>
      </c>
      <c r="F583" s="219" t="s">
        <v>10</v>
      </c>
      <c r="G583" s="220" t="s">
        <v>928</v>
      </c>
      <c r="H583" s="2"/>
      <c r="I583" s="413">
        <f>SUM(I584)</f>
        <v>4203800</v>
      </c>
      <c r="J583" s="413">
        <f t="shared" ref="J583:K583" si="221">SUM(J584)</f>
        <v>0</v>
      </c>
      <c r="K583" s="413">
        <f t="shared" si="221"/>
        <v>0</v>
      </c>
    </row>
    <row r="584" spans="1:11" s="687" customFormat="1" ht="63" x14ac:dyDescent="0.25">
      <c r="A584" s="101" t="s">
        <v>75</v>
      </c>
      <c r="B584" s="688" t="s">
        <v>59</v>
      </c>
      <c r="C584" s="2" t="s">
        <v>35</v>
      </c>
      <c r="D584" s="2" t="s">
        <v>10</v>
      </c>
      <c r="E584" s="218" t="s">
        <v>212</v>
      </c>
      <c r="F584" s="219" t="s">
        <v>10</v>
      </c>
      <c r="G584" s="220" t="s">
        <v>928</v>
      </c>
      <c r="H584" s="2" t="s">
        <v>13</v>
      </c>
      <c r="I584" s="415">
        <v>4203800</v>
      </c>
      <c r="J584" s="415"/>
      <c r="K584" s="415"/>
    </row>
    <row r="585" spans="1:11" ht="47.25" x14ac:dyDescent="0.25">
      <c r="A585" s="101" t="s">
        <v>585</v>
      </c>
      <c r="B585" s="338" t="s">
        <v>59</v>
      </c>
      <c r="C585" s="2" t="s">
        <v>35</v>
      </c>
      <c r="D585" s="2" t="s">
        <v>10</v>
      </c>
      <c r="E585" s="218" t="s">
        <v>212</v>
      </c>
      <c r="F585" s="219" t="s">
        <v>10</v>
      </c>
      <c r="G585" s="220" t="s">
        <v>584</v>
      </c>
      <c r="H585" s="2"/>
      <c r="I585" s="413">
        <f>SUM(I586)</f>
        <v>40000</v>
      </c>
      <c r="J585" s="413">
        <f t="shared" ref="J585:K585" si="222">SUM(J586)</f>
        <v>40000</v>
      </c>
      <c r="K585" s="413">
        <f t="shared" si="222"/>
        <v>40000</v>
      </c>
    </row>
    <row r="586" spans="1:11" ht="31.5" x14ac:dyDescent="0.25">
      <c r="A586" s="577" t="s">
        <v>507</v>
      </c>
      <c r="B586" s="338" t="s">
        <v>59</v>
      </c>
      <c r="C586" s="2" t="s">
        <v>35</v>
      </c>
      <c r="D586" s="2" t="s">
        <v>10</v>
      </c>
      <c r="E586" s="218" t="s">
        <v>212</v>
      </c>
      <c r="F586" s="219" t="s">
        <v>10</v>
      </c>
      <c r="G586" s="220" t="s">
        <v>584</v>
      </c>
      <c r="H586" s="2" t="s">
        <v>16</v>
      </c>
      <c r="I586" s="415">
        <v>40000</v>
      </c>
      <c r="J586" s="415">
        <v>40000</v>
      </c>
      <c r="K586" s="415">
        <v>40000</v>
      </c>
    </row>
    <row r="587" spans="1:11" s="687" customFormat="1" ht="31.5" x14ac:dyDescent="0.25">
      <c r="A587" s="689" t="s">
        <v>931</v>
      </c>
      <c r="B587" s="688" t="s">
        <v>59</v>
      </c>
      <c r="C587" s="2" t="s">
        <v>35</v>
      </c>
      <c r="D587" s="2" t="s">
        <v>10</v>
      </c>
      <c r="E587" s="218" t="s">
        <v>212</v>
      </c>
      <c r="F587" s="219" t="s">
        <v>10</v>
      </c>
      <c r="G587" s="220" t="s">
        <v>930</v>
      </c>
      <c r="H587" s="2"/>
      <c r="I587" s="413">
        <f>SUM(I588)</f>
        <v>15808888</v>
      </c>
      <c r="J587" s="413">
        <f t="shared" ref="J587:K587" si="223">SUM(J588)</f>
        <v>13808240</v>
      </c>
      <c r="K587" s="413">
        <f t="shared" si="223"/>
        <v>13808240</v>
      </c>
    </row>
    <row r="588" spans="1:11" ht="63" x14ac:dyDescent="0.25">
      <c r="A588" s="101" t="s">
        <v>75</v>
      </c>
      <c r="B588" s="338" t="s">
        <v>59</v>
      </c>
      <c r="C588" s="2" t="s">
        <v>35</v>
      </c>
      <c r="D588" s="2" t="s">
        <v>10</v>
      </c>
      <c r="E588" s="218" t="s">
        <v>212</v>
      </c>
      <c r="F588" s="219" t="s">
        <v>10</v>
      </c>
      <c r="G588" s="220" t="s">
        <v>930</v>
      </c>
      <c r="H588" s="2" t="s">
        <v>13</v>
      </c>
      <c r="I588" s="415">
        <v>15808888</v>
      </c>
      <c r="J588" s="415">
        <v>13808240</v>
      </c>
      <c r="K588" s="415">
        <v>13808240</v>
      </c>
    </row>
    <row r="589" spans="1:11" ht="31.5" x14ac:dyDescent="0.25">
      <c r="A589" s="61" t="s">
        <v>83</v>
      </c>
      <c r="B589" s="338" t="s">
        <v>59</v>
      </c>
      <c r="C589" s="2" t="s">
        <v>35</v>
      </c>
      <c r="D589" s="2" t="s">
        <v>10</v>
      </c>
      <c r="E589" s="218" t="s">
        <v>212</v>
      </c>
      <c r="F589" s="219" t="s">
        <v>10</v>
      </c>
      <c r="G589" s="220" t="s">
        <v>391</v>
      </c>
      <c r="H589" s="2"/>
      <c r="I589" s="413">
        <f>SUM(I590:I591)</f>
        <v>1273595</v>
      </c>
      <c r="J589" s="413">
        <f t="shared" ref="J589:K589" si="224">SUM(J590:J591)</f>
        <v>673311</v>
      </c>
      <c r="K589" s="413">
        <f t="shared" si="224"/>
        <v>673311</v>
      </c>
    </row>
    <row r="590" spans="1:11" ht="31.5" x14ac:dyDescent="0.25">
      <c r="A590" s="577" t="s">
        <v>507</v>
      </c>
      <c r="B590" s="6" t="s">
        <v>59</v>
      </c>
      <c r="C590" s="2" t="s">
        <v>35</v>
      </c>
      <c r="D590" s="2" t="s">
        <v>10</v>
      </c>
      <c r="E590" s="218" t="s">
        <v>212</v>
      </c>
      <c r="F590" s="219" t="s">
        <v>10</v>
      </c>
      <c r="G590" s="220" t="s">
        <v>391</v>
      </c>
      <c r="H590" s="2" t="s">
        <v>16</v>
      </c>
      <c r="I590" s="415">
        <v>1241731</v>
      </c>
      <c r="J590" s="415">
        <v>641277</v>
      </c>
      <c r="K590" s="415">
        <v>641277</v>
      </c>
    </row>
    <row r="591" spans="1:11" ht="15.75" x14ac:dyDescent="0.25">
      <c r="A591" s="61" t="s">
        <v>18</v>
      </c>
      <c r="B591" s="338" t="s">
        <v>59</v>
      </c>
      <c r="C591" s="2" t="s">
        <v>35</v>
      </c>
      <c r="D591" s="2" t="s">
        <v>10</v>
      </c>
      <c r="E591" s="218" t="s">
        <v>212</v>
      </c>
      <c r="F591" s="219" t="s">
        <v>10</v>
      </c>
      <c r="G591" s="220" t="s">
        <v>391</v>
      </c>
      <c r="H591" s="2" t="s">
        <v>17</v>
      </c>
      <c r="I591" s="415">
        <v>31864</v>
      </c>
      <c r="J591" s="415">
        <v>32034</v>
      </c>
      <c r="K591" s="415">
        <v>32034</v>
      </c>
    </row>
    <row r="592" spans="1:11" ht="15.75" hidden="1" x14ac:dyDescent="0.25">
      <c r="A592" s="61" t="s">
        <v>93</v>
      </c>
      <c r="B592" s="338" t="s">
        <v>59</v>
      </c>
      <c r="C592" s="2" t="s">
        <v>35</v>
      </c>
      <c r="D592" s="2" t="s">
        <v>10</v>
      </c>
      <c r="E592" s="218" t="s">
        <v>212</v>
      </c>
      <c r="F592" s="219" t="s">
        <v>10</v>
      </c>
      <c r="G592" s="220" t="s">
        <v>382</v>
      </c>
      <c r="H592" s="2"/>
      <c r="I592" s="413">
        <f>SUM(I593)</f>
        <v>0</v>
      </c>
      <c r="J592" s="413">
        <f t="shared" ref="J592:K592" si="225">SUM(J593)</f>
        <v>0</v>
      </c>
      <c r="K592" s="413">
        <f t="shared" si="225"/>
        <v>0</v>
      </c>
    </row>
    <row r="593" spans="1:11" ht="31.5" hidden="1" x14ac:dyDescent="0.25">
      <c r="A593" s="577" t="s">
        <v>507</v>
      </c>
      <c r="B593" s="338" t="s">
        <v>59</v>
      </c>
      <c r="C593" s="2" t="s">
        <v>35</v>
      </c>
      <c r="D593" s="2" t="s">
        <v>10</v>
      </c>
      <c r="E593" s="218" t="s">
        <v>212</v>
      </c>
      <c r="F593" s="219" t="s">
        <v>10</v>
      </c>
      <c r="G593" s="220" t="s">
        <v>382</v>
      </c>
      <c r="H593" s="2" t="s">
        <v>16</v>
      </c>
      <c r="I593" s="415"/>
      <c r="J593" s="415"/>
      <c r="K593" s="415"/>
    </row>
    <row r="594" spans="1:11" ht="48" customHeight="1" x14ac:dyDescent="0.25">
      <c r="A594" s="61" t="s">
        <v>146</v>
      </c>
      <c r="B594" s="338" t="s">
        <v>59</v>
      </c>
      <c r="C594" s="2" t="s">
        <v>35</v>
      </c>
      <c r="D594" s="2" t="s">
        <v>10</v>
      </c>
      <c r="E594" s="218" t="s">
        <v>441</v>
      </c>
      <c r="F594" s="219" t="s">
        <v>359</v>
      </c>
      <c r="G594" s="220" t="s">
        <v>360</v>
      </c>
      <c r="H594" s="2"/>
      <c r="I594" s="413">
        <f>SUM(I595)</f>
        <v>13920912</v>
      </c>
      <c r="J594" s="413">
        <f t="shared" ref="J594:K594" si="226">SUM(J595)</f>
        <v>10003393</v>
      </c>
      <c r="K594" s="413">
        <f t="shared" si="226"/>
        <v>10003393</v>
      </c>
    </row>
    <row r="595" spans="1:11" ht="15.75" x14ac:dyDescent="0.25">
      <c r="A595" s="61" t="s">
        <v>442</v>
      </c>
      <c r="B595" s="338" t="s">
        <v>59</v>
      </c>
      <c r="C595" s="2" t="s">
        <v>35</v>
      </c>
      <c r="D595" s="2" t="s">
        <v>10</v>
      </c>
      <c r="E595" s="218" t="s">
        <v>213</v>
      </c>
      <c r="F595" s="219" t="s">
        <v>10</v>
      </c>
      <c r="G595" s="220" t="s">
        <v>360</v>
      </c>
      <c r="H595" s="2"/>
      <c r="I595" s="413">
        <f>SUM(I606+I600+I596+I602+I604)</f>
        <v>13920912</v>
      </c>
      <c r="J595" s="413">
        <f t="shared" ref="J595:K595" si="227">SUM(J606+J600+J596+J602+J604)</f>
        <v>10003393</v>
      </c>
      <c r="K595" s="413">
        <f t="shared" si="227"/>
        <v>10003393</v>
      </c>
    </row>
    <row r="596" spans="1:11" s="642" customFormat="1" ht="63" x14ac:dyDescent="0.25">
      <c r="A596" s="644" t="s">
        <v>793</v>
      </c>
      <c r="B596" s="643" t="s">
        <v>59</v>
      </c>
      <c r="C596" s="2" t="s">
        <v>35</v>
      </c>
      <c r="D596" s="2" t="s">
        <v>10</v>
      </c>
      <c r="E596" s="218" t="s">
        <v>213</v>
      </c>
      <c r="F596" s="219" t="s">
        <v>10</v>
      </c>
      <c r="G596" s="220" t="s">
        <v>792</v>
      </c>
      <c r="H596" s="2"/>
      <c r="I596" s="413">
        <f>SUM(I597:I599)</f>
        <v>871200</v>
      </c>
      <c r="J596" s="413">
        <f t="shared" ref="J596:K596" si="228">SUM(J597:J599)</f>
        <v>871200</v>
      </c>
      <c r="K596" s="413">
        <f t="shared" si="228"/>
        <v>871200</v>
      </c>
    </row>
    <row r="597" spans="1:11" s="642" customFormat="1" ht="63" x14ac:dyDescent="0.25">
      <c r="A597" s="101" t="s">
        <v>75</v>
      </c>
      <c r="B597" s="643" t="s">
        <v>59</v>
      </c>
      <c r="C597" s="2" t="s">
        <v>35</v>
      </c>
      <c r="D597" s="2" t="s">
        <v>10</v>
      </c>
      <c r="E597" s="218" t="s">
        <v>213</v>
      </c>
      <c r="F597" s="219" t="s">
        <v>10</v>
      </c>
      <c r="G597" s="220" t="s">
        <v>792</v>
      </c>
      <c r="H597" s="2" t="s">
        <v>13</v>
      </c>
      <c r="I597" s="415">
        <v>660000</v>
      </c>
      <c r="J597" s="415">
        <v>660000</v>
      </c>
      <c r="K597" s="415">
        <v>660000</v>
      </c>
    </row>
    <row r="598" spans="1:11" s="642" customFormat="1" ht="31.5" hidden="1" x14ac:dyDescent="0.25">
      <c r="A598" s="577" t="s">
        <v>507</v>
      </c>
      <c r="B598" s="643" t="s">
        <v>59</v>
      </c>
      <c r="C598" s="2" t="s">
        <v>35</v>
      </c>
      <c r="D598" s="2" t="s">
        <v>10</v>
      </c>
      <c r="E598" s="218" t="s">
        <v>213</v>
      </c>
      <c r="F598" s="219" t="s">
        <v>10</v>
      </c>
      <c r="G598" s="220" t="s">
        <v>792</v>
      </c>
      <c r="H598" s="2" t="s">
        <v>16</v>
      </c>
      <c r="I598" s="415"/>
      <c r="J598" s="415"/>
      <c r="K598" s="415"/>
    </row>
    <row r="599" spans="1:11" s="642" customFormat="1" ht="15.75" x14ac:dyDescent="0.25">
      <c r="A599" s="61" t="s">
        <v>40</v>
      </c>
      <c r="B599" s="643" t="s">
        <v>59</v>
      </c>
      <c r="C599" s="2" t="s">
        <v>35</v>
      </c>
      <c r="D599" s="2" t="s">
        <v>10</v>
      </c>
      <c r="E599" s="218" t="s">
        <v>213</v>
      </c>
      <c r="F599" s="219" t="s">
        <v>10</v>
      </c>
      <c r="G599" s="220" t="s">
        <v>792</v>
      </c>
      <c r="H599" s="2" t="s">
        <v>39</v>
      </c>
      <c r="I599" s="415">
        <v>211200</v>
      </c>
      <c r="J599" s="415">
        <v>211200</v>
      </c>
      <c r="K599" s="415">
        <v>211200</v>
      </c>
    </row>
    <row r="600" spans="1:11" s="626" customFormat="1" ht="31.5" hidden="1" x14ac:dyDescent="0.25">
      <c r="A600" s="580" t="s">
        <v>776</v>
      </c>
      <c r="B600" s="627" t="s">
        <v>59</v>
      </c>
      <c r="C600" s="2" t="s">
        <v>35</v>
      </c>
      <c r="D600" s="2" t="s">
        <v>10</v>
      </c>
      <c r="E600" s="218" t="s">
        <v>213</v>
      </c>
      <c r="F600" s="219" t="s">
        <v>10</v>
      </c>
      <c r="G600" s="220" t="s">
        <v>777</v>
      </c>
      <c r="H600" s="2"/>
      <c r="I600" s="413">
        <f>SUM(I601)</f>
        <v>0</v>
      </c>
      <c r="J600" s="413">
        <f t="shared" ref="J600:K600" si="229">SUM(J601)</f>
        <v>0</v>
      </c>
      <c r="K600" s="413">
        <f t="shared" si="229"/>
        <v>0</v>
      </c>
    </row>
    <row r="601" spans="1:11" s="626" customFormat="1" ht="31.5" hidden="1" x14ac:dyDescent="0.25">
      <c r="A601" s="577" t="s">
        <v>507</v>
      </c>
      <c r="B601" s="627" t="s">
        <v>59</v>
      </c>
      <c r="C601" s="2" t="s">
        <v>35</v>
      </c>
      <c r="D601" s="2" t="s">
        <v>10</v>
      </c>
      <c r="E601" s="218" t="s">
        <v>213</v>
      </c>
      <c r="F601" s="219" t="s">
        <v>10</v>
      </c>
      <c r="G601" s="220" t="s">
        <v>777</v>
      </c>
      <c r="H601" s="2" t="s">
        <v>16</v>
      </c>
      <c r="I601" s="415"/>
      <c r="J601" s="415"/>
      <c r="K601" s="415"/>
    </row>
    <row r="602" spans="1:11" s="687" customFormat="1" ht="31.5" x14ac:dyDescent="0.25">
      <c r="A602" s="61" t="s">
        <v>929</v>
      </c>
      <c r="B602" s="688" t="s">
        <v>59</v>
      </c>
      <c r="C602" s="2" t="s">
        <v>35</v>
      </c>
      <c r="D602" s="2" t="s">
        <v>10</v>
      </c>
      <c r="E602" s="218" t="s">
        <v>213</v>
      </c>
      <c r="F602" s="219" t="s">
        <v>10</v>
      </c>
      <c r="G602" s="220" t="s">
        <v>928</v>
      </c>
      <c r="H602" s="2"/>
      <c r="I602" s="413">
        <f>SUM(I603)</f>
        <v>2630536</v>
      </c>
      <c r="J602" s="413">
        <f t="shared" ref="J602:K602" si="230">SUM(J603)</f>
        <v>0</v>
      </c>
      <c r="K602" s="413">
        <f t="shared" si="230"/>
        <v>0</v>
      </c>
    </row>
    <row r="603" spans="1:11" s="687" customFormat="1" ht="63" x14ac:dyDescent="0.25">
      <c r="A603" s="101" t="s">
        <v>75</v>
      </c>
      <c r="B603" s="688" t="s">
        <v>59</v>
      </c>
      <c r="C603" s="2" t="s">
        <v>35</v>
      </c>
      <c r="D603" s="2" t="s">
        <v>10</v>
      </c>
      <c r="E603" s="218" t="s">
        <v>213</v>
      </c>
      <c r="F603" s="219" t="s">
        <v>10</v>
      </c>
      <c r="G603" s="220" t="s">
        <v>928</v>
      </c>
      <c r="H603" s="2" t="s">
        <v>13</v>
      </c>
      <c r="I603" s="415">
        <v>2630536</v>
      </c>
      <c r="J603" s="415"/>
      <c r="K603" s="415"/>
    </row>
    <row r="604" spans="1:11" s="687" customFormat="1" ht="31.5" x14ac:dyDescent="0.25">
      <c r="A604" s="689" t="s">
        <v>931</v>
      </c>
      <c r="B604" s="688" t="s">
        <v>59</v>
      </c>
      <c r="C604" s="2" t="s">
        <v>35</v>
      </c>
      <c r="D604" s="2" t="s">
        <v>10</v>
      </c>
      <c r="E604" s="218" t="s">
        <v>213</v>
      </c>
      <c r="F604" s="219" t="s">
        <v>10</v>
      </c>
      <c r="G604" s="220" t="s">
        <v>930</v>
      </c>
      <c r="H604" s="2"/>
      <c r="I604" s="413">
        <f>SUM(I605)</f>
        <v>9895034</v>
      </c>
      <c r="J604" s="413">
        <f t="shared" ref="J604:K604" si="231">SUM(J605)</f>
        <v>8641703</v>
      </c>
      <c r="K604" s="413">
        <f t="shared" si="231"/>
        <v>8641703</v>
      </c>
    </row>
    <row r="605" spans="1:11" ht="63" x14ac:dyDescent="0.25">
      <c r="A605" s="101" t="s">
        <v>75</v>
      </c>
      <c r="B605" s="338" t="s">
        <v>59</v>
      </c>
      <c r="C605" s="2" t="s">
        <v>35</v>
      </c>
      <c r="D605" s="2" t="s">
        <v>10</v>
      </c>
      <c r="E605" s="218" t="s">
        <v>213</v>
      </c>
      <c r="F605" s="219" t="s">
        <v>10</v>
      </c>
      <c r="G605" s="220" t="s">
        <v>930</v>
      </c>
      <c r="H605" s="2" t="s">
        <v>13</v>
      </c>
      <c r="I605" s="415">
        <v>9895034</v>
      </c>
      <c r="J605" s="415">
        <v>8641703</v>
      </c>
      <c r="K605" s="415">
        <v>8641703</v>
      </c>
    </row>
    <row r="606" spans="1:11" ht="31.5" x14ac:dyDescent="0.25">
      <c r="A606" s="61" t="s">
        <v>83</v>
      </c>
      <c r="B606" s="338" t="s">
        <v>59</v>
      </c>
      <c r="C606" s="2" t="s">
        <v>35</v>
      </c>
      <c r="D606" s="2" t="s">
        <v>10</v>
      </c>
      <c r="E606" s="218" t="s">
        <v>213</v>
      </c>
      <c r="F606" s="219" t="s">
        <v>10</v>
      </c>
      <c r="G606" s="220" t="s">
        <v>391</v>
      </c>
      <c r="H606" s="2"/>
      <c r="I606" s="413">
        <f>SUM(I607:I608)</f>
        <v>524142</v>
      </c>
      <c r="J606" s="413">
        <f t="shared" ref="J606:K606" si="232">SUM(J607:J608)</f>
        <v>490490</v>
      </c>
      <c r="K606" s="413">
        <f t="shared" si="232"/>
        <v>490490</v>
      </c>
    </row>
    <row r="607" spans="1:11" ht="31.5" x14ac:dyDescent="0.25">
      <c r="A607" s="577" t="s">
        <v>507</v>
      </c>
      <c r="B607" s="6" t="s">
        <v>59</v>
      </c>
      <c r="C607" s="2" t="s">
        <v>35</v>
      </c>
      <c r="D607" s="2" t="s">
        <v>10</v>
      </c>
      <c r="E607" s="218" t="s">
        <v>213</v>
      </c>
      <c r="F607" s="219" t="s">
        <v>10</v>
      </c>
      <c r="G607" s="220" t="s">
        <v>391</v>
      </c>
      <c r="H607" s="2" t="s">
        <v>16</v>
      </c>
      <c r="I607" s="415">
        <v>515796</v>
      </c>
      <c r="J607" s="415">
        <v>481644</v>
      </c>
      <c r="K607" s="415">
        <v>481644</v>
      </c>
    </row>
    <row r="608" spans="1:11" ht="15.75" x14ac:dyDescent="0.25">
      <c r="A608" s="61" t="s">
        <v>18</v>
      </c>
      <c r="B608" s="338" t="s">
        <v>59</v>
      </c>
      <c r="C608" s="2" t="s">
        <v>35</v>
      </c>
      <c r="D608" s="2" t="s">
        <v>10</v>
      </c>
      <c r="E608" s="218" t="s">
        <v>213</v>
      </c>
      <c r="F608" s="219" t="s">
        <v>10</v>
      </c>
      <c r="G608" s="220" t="s">
        <v>391</v>
      </c>
      <c r="H608" s="2" t="s">
        <v>17</v>
      </c>
      <c r="I608" s="415">
        <v>8346</v>
      </c>
      <c r="J608" s="415">
        <v>8846</v>
      </c>
      <c r="K608" s="415">
        <v>8846</v>
      </c>
    </row>
    <row r="609" spans="1:11" s="64" customFormat="1" ht="47.25" hidden="1" x14ac:dyDescent="0.25">
      <c r="A609" s="102" t="s">
        <v>105</v>
      </c>
      <c r="B609" s="30" t="s">
        <v>59</v>
      </c>
      <c r="C609" s="28" t="s">
        <v>35</v>
      </c>
      <c r="D609" s="28" t="s">
        <v>10</v>
      </c>
      <c r="E609" s="215" t="s">
        <v>374</v>
      </c>
      <c r="F609" s="216" t="s">
        <v>359</v>
      </c>
      <c r="G609" s="217" t="s">
        <v>360</v>
      </c>
      <c r="H609" s="28"/>
      <c r="I609" s="412">
        <f>SUM(I610)</f>
        <v>0</v>
      </c>
      <c r="J609" s="412">
        <f t="shared" ref="J609:K612" si="233">SUM(J610)</f>
        <v>0</v>
      </c>
      <c r="K609" s="412">
        <f t="shared" si="233"/>
        <v>0</v>
      </c>
    </row>
    <row r="610" spans="1:11" s="64" customFormat="1" ht="63" hidden="1" x14ac:dyDescent="0.25">
      <c r="A610" s="103" t="s">
        <v>137</v>
      </c>
      <c r="B610" s="53" t="s">
        <v>59</v>
      </c>
      <c r="C610" s="35" t="s">
        <v>35</v>
      </c>
      <c r="D610" s="44" t="s">
        <v>10</v>
      </c>
      <c r="E610" s="254" t="s">
        <v>206</v>
      </c>
      <c r="F610" s="255" t="s">
        <v>359</v>
      </c>
      <c r="G610" s="256" t="s">
        <v>360</v>
      </c>
      <c r="H610" s="71"/>
      <c r="I610" s="416">
        <f>SUM(I611)</f>
        <v>0</v>
      </c>
      <c r="J610" s="416">
        <f t="shared" si="233"/>
        <v>0</v>
      </c>
      <c r="K610" s="416">
        <f t="shared" si="233"/>
        <v>0</v>
      </c>
    </row>
    <row r="611" spans="1:11" s="64" customFormat="1" ht="31.5" hidden="1" x14ac:dyDescent="0.25">
      <c r="A611" s="103" t="s">
        <v>429</v>
      </c>
      <c r="B611" s="53" t="s">
        <v>59</v>
      </c>
      <c r="C611" s="35" t="s">
        <v>35</v>
      </c>
      <c r="D611" s="44" t="s">
        <v>10</v>
      </c>
      <c r="E611" s="254" t="s">
        <v>206</v>
      </c>
      <c r="F611" s="255" t="s">
        <v>10</v>
      </c>
      <c r="G611" s="256" t="s">
        <v>360</v>
      </c>
      <c r="H611" s="71"/>
      <c r="I611" s="416">
        <f>SUM(I612)</f>
        <v>0</v>
      </c>
      <c r="J611" s="416">
        <f t="shared" si="233"/>
        <v>0</v>
      </c>
      <c r="K611" s="416">
        <f t="shared" si="233"/>
        <v>0</v>
      </c>
    </row>
    <row r="612" spans="1:11" s="37" customFormat="1" ht="31.5" hidden="1" x14ac:dyDescent="0.25">
      <c r="A612" s="104" t="s">
        <v>138</v>
      </c>
      <c r="B612" s="282" t="s">
        <v>59</v>
      </c>
      <c r="C612" s="35" t="s">
        <v>35</v>
      </c>
      <c r="D612" s="44" t="s">
        <v>10</v>
      </c>
      <c r="E612" s="254" t="s">
        <v>206</v>
      </c>
      <c r="F612" s="255" t="s">
        <v>10</v>
      </c>
      <c r="G612" s="256" t="s">
        <v>430</v>
      </c>
      <c r="H612" s="71"/>
      <c r="I612" s="416">
        <f>SUM(I613)</f>
        <v>0</v>
      </c>
      <c r="J612" s="416">
        <f t="shared" si="233"/>
        <v>0</v>
      </c>
      <c r="K612" s="416">
        <f t="shared" si="233"/>
        <v>0</v>
      </c>
    </row>
    <row r="613" spans="1:11" s="37" customFormat="1" ht="31.5" hidden="1" x14ac:dyDescent="0.25">
      <c r="A613" s="582" t="s">
        <v>507</v>
      </c>
      <c r="B613" s="282" t="s">
        <v>59</v>
      </c>
      <c r="C613" s="44" t="s">
        <v>35</v>
      </c>
      <c r="D613" s="44" t="s">
        <v>10</v>
      </c>
      <c r="E613" s="254" t="s">
        <v>206</v>
      </c>
      <c r="F613" s="255" t="s">
        <v>10</v>
      </c>
      <c r="G613" s="256" t="s">
        <v>430</v>
      </c>
      <c r="H613" s="71" t="s">
        <v>16</v>
      </c>
      <c r="I613" s="417"/>
      <c r="J613" s="417"/>
      <c r="K613" s="417"/>
    </row>
    <row r="614" spans="1:11" s="37" customFormat="1" ht="78.75" x14ac:dyDescent="0.25">
      <c r="A614" s="102" t="s">
        <v>866</v>
      </c>
      <c r="B614" s="30" t="s">
        <v>59</v>
      </c>
      <c r="C614" s="28" t="s">
        <v>35</v>
      </c>
      <c r="D614" s="42" t="s">
        <v>10</v>
      </c>
      <c r="E614" s="227" t="s">
        <v>187</v>
      </c>
      <c r="F614" s="228" t="s">
        <v>359</v>
      </c>
      <c r="G614" s="229" t="s">
        <v>360</v>
      </c>
      <c r="H614" s="28"/>
      <c r="I614" s="412">
        <f>SUM(I615)</f>
        <v>58000</v>
      </c>
      <c r="J614" s="412">
        <f t="shared" ref="J614:K617" si="234">SUM(J615)</f>
        <v>12213</v>
      </c>
      <c r="K614" s="412">
        <f t="shared" si="234"/>
        <v>12213</v>
      </c>
    </row>
    <row r="615" spans="1:11" s="37" customFormat="1" ht="111" customHeight="1" x14ac:dyDescent="0.25">
      <c r="A615" s="103" t="s">
        <v>932</v>
      </c>
      <c r="B615" s="53" t="s">
        <v>59</v>
      </c>
      <c r="C615" s="2" t="s">
        <v>35</v>
      </c>
      <c r="D615" s="35" t="s">
        <v>10</v>
      </c>
      <c r="E615" s="257" t="s">
        <v>189</v>
      </c>
      <c r="F615" s="258" t="s">
        <v>359</v>
      </c>
      <c r="G615" s="259" t="s">
        <v>360</v>
      </c>
      <c r="H615" s="2"/>
      <c r="I615" s="413">
        <f>SUM(I616)</f>
        <v>58000</v>
      </c>
      <c r="J615" s="413">
        <f t="shared" si="234"/>
        <v>12213</v>
      </c>
      <c r="K615" s="413">
        <f t="shared" si="234"/>
        <v>12213</v>
      </c>
    </row>
    <row r="616" spans="1:11" s="37" customFormat="1" ht="47.25" x14ac:dyDescent="0.25">
      <c r="A616" s="103" t="s">
        <v>379</v>
      </c>
      <c r="B616" s="53" t="s">
        <v>59</v>
      </c>
      <c r="C616" s="2" t="s">
        <v>35</v>
      </c>
      <c r="D616" s="35" t="s">
        <v>10</v>
      </c>
      <c r="E616" s="257" t="s">
        <v>189</v>
      </c>
      <c r="F616" s="258" t="s">
        <v>10</v>
      </c>
      <c r="G616" s="259" t="s">
        <v>360</v>
      </c>
      <c r="H616" s="2"/>
      <c r="I616" s="413">
        <f>SUM(I617)</f>
        <v>58000</v>
      </c>
      <c r="J616" s="413">
        <f t="shared" si="234"/>
        <v>12213</v>
      </c>
      <c r="K616" s="413">
        <f t="shared" si="234"/>
        <v>12213</v>
      </c>
    </row>
    <row r="617" spans="1:11" s="37" customFormat="1" ht="31.5" x14ac:dyDescent="0.25">
      <c r="A617" s="61" t="s">
        <v>92</v>
      </c>
      <c r="B617" s="338" t="s">
        <v>59</v>
      </c>
      <c r="C617" s="2" t="s">
        <v>35</v>
      </c>
      <c r="D617" s="35" t="s">
        <v>10</v>
      </c>
      <c r="E617" s="257" t="s">
        <v>189</v>
      </c>
      <c r="F617" s="258" t="s">
        <v>10</v>
      </c>
      <c r="G617" s="259" t="s">
        <v>380</v>
      </c>
      <c r="H617" s="2"/>
      <c r="I617" s="413">
        <f>SUM(I618)</f>
        <v>58000</v>
      </c>
      <c r="J617" s="413">
        <f t="shared" si="234"/>
        <v>12213</v>
      </c>
      <c r="K617" s="413">
        <f t="shared" si="234"/>
        <v>12213</v>
      </c>
    </row>
    <row r="618" spans="1:11" s="37" customFormat="1" ht="31.5" x14ac:dyDescent="0.25">
      <c r="A618" s="577" t="s">
        <v>507</v>
      </c>
      <c r="B618" s="6" t="s">
        <v>59</v>
      </c>
      <c r="C618" s="2" t="s">
        <v>35</v>
      </c>
      <c r="D618" s="35" t="s">
        <v>10</v>
      </c>
      <c r="E618" s="257" t="s">
        <v>189</v>
      </c>
      <c r="F618" s="258" t="s">
        <v>10</v>
      </c>
      <c r="G618" s="259" t="s">
        <v>380</v>
      </c>
      <c r="H618" s="2" t="s">
        <v>16</v>
      </c>
      <c r="I618" s="414">
        <v>58000</v>
      </c>
      <c r="J618" s="414">
        <v>12213</v>
      </c>
      <c r="K618" s="414">
        <v>12213</v>
      </c>
    </row>
    <row r="619" spans="1:11" s="64" customFormat="1" ht="31.5" x14ac:dyDescent="0.25">
      <c r="A619" s="99" t="s">
        <v>125</v>
      </c>
      <c r="B619" s="30" t="s">
        <v>59</v>
      </c>
      <c r="C619" s="28" t="s">
        <v>35</v>
      </c>
      <c r="D619" s="28" t="s">
        <v>10</v>
      </c>
      <c r="E619" s="215" t="s">
        <v>192</v>
      </c>
      <c r="F619" s="216" t="s">
        <v>359</v>
      </c>
      <c r="G619" s="217" t="s">
        <v>360</v>
      </c>
      <c r="H619" s="31"/>
      <c r="I619" s="412">
        <f>SUM(I620)</f>
        <v>10000</v>
      </c>
      <c r="J619" s="412">
        <f t="shared" ref="J619:K620" si="235">SUM(J620)</f>
        <v>25000</v>
      </c>
      <c r="K619" s="412">
        <f t="shared" si="235"/>
        <v>25000</v>
      </c>
    </row>
    <row r="620" spans="1:11" s="64" customFormat="1" ht="63" x14ac:dyDescent="0.25">
      <c r="A620" s="101" t="s">
        <v>147</v>
      </c>
      <c r="B620" s="338" t="s">
        <v>59</v>
      </c>
      <c r="C620" s="2" t="s">
        <v>35</v>
      </c>
      <c r="D620" s="2" t="s">
        <v>10</v>
      </c>
      <c r="E620" s="218" t="s">
        <v>214</v>
      </c>
      <c r="F620" s="219" t="s">
        <v>359</v>
      </c>
      <c r="G620" s="220" t="s">
        <v>360</v>
      </c>
      <c r="H620" s="2"/>
      <c r="I620" s="413">
        <f>SUM(I621)</f>
        <v>10000</v>
      </c>
      <c r="J620" s="413">
        <f t="shared" si="235"/>
        <v>25000</v>
      </c>
      <c r="K620" s="413">
        <f t="shared" si="235"/>
        <v>25000</v>
      </c>
    </row>
    <row r="621" spans="1:11" s="64" customFormat="1" ht="48" customHeight="1" x14ac:dyDescent="0.25">
      <c r="A621" s="101" t="s">
        <v>443</v>
      </c>
      <c r="B621" s="338" t="s">
        <v>59</v>
      </c>
      <c r="C621" s="2" t="s">
        <v>35</v>
      </c>
      <c r="D621" s="2" t="s">
        <v>10</v>
      </c>
      <c r="E621" s="218" t="s">
        <v>214</v>
      </c>
      <c r="F621" s="219" t="s">
        <v>12</v>
      </c>
      <c r="G621" s="220" t="s">
        <v>360</v>
      </c>
      <c r="H621" s="2"/>
      <c r="I621" s="413">
        <f>SUM(+I622)</f>
        <v>10000</v>
      </c>
      <c r="J621" s="413">
        <f t="shared" ref="J621:K621" si="236">SUM(+J622)</f>
        <v>25000</v>
      </c>
      <c r="K621" s="413">
        <f t="shared" si="236"/>
        <v>25000</v>
      </c>
    </row>
    <row r="622" spans="1:11" s="64" customFormat="1" ht="31.5" x14ac:dyDescent="0.25">
      <c r="A622" s="61" t="s">
        <v>445</v>
      </c>
      <c r="B622" s="338" t="s">
        <v>59</v>
      </c>
      <c r="C622" s="2" t="s">
        <v>35</v>
      </c>
      <c r="D622" s="2" t="s">
        <v>10</v>
      </c>
      <c r="E622" s="218" t="s">
        <v>214</v>
      </c>
      <c r="F622" s="219" t="s">
        <v>12</v>
      </c>
      <c r="G622" s="220" t="s">
        <v>444</v>
      </c>
      <c r="H622" s="2"/>
      <c r="I622" s="413">
        <f>SUM(I623)</f>
        <v>10000</v>
      </c>
      <c r="J622" s="413">
        <f t="shared" ref="J622:K622" si="237">SUM(J623)</f>
        <v>25000</v>
      </c>
      <c r="K622" s="413">
        <f t="shared" si="237"/>
        <v>25000</v>
      </c>
    </row>
    <row r="623" spans="1:11" s="64" customFormat="1" ht="31.5" x14ac:dyDescent="0.25">
      <c r="A623" s="577" t="s">
        <v>507</v>
      </c>
      <c r="B623" s="6" t="s">
        <v>59</v>
      </c>
      <c r="C623" s="2" t="s">
        <v>35</v>
      </c>
      <c r="D623" s="2" t="s">
        <v>10</v>
      </c>
      <c r="E623" s="218" t="s">
        <v>214</v>
      </c>
      <c r="F623" s="219" t="s">
        <v>12</v>
      </c>
      <c r="G623" s="220" t="s">
        <v>444</v>
      </c>
      <c r="H623" s="2" t="s">
        <v>16</v>
      </c>
      <c r="I623" s="415">
        <v>10000</v>
      </c>
      <c r="J623" s="415">
        <v>25000</v>
      </c>
      <c r="K623" s="415">
        <v>25000</v>
      </c>
    </row>
    <row r="624" spans="1:11" s="681" customFormat="1" ht="15.75" x14ac:dyDescent="0.25">
      <c r="A624" s="109" t="s">
        <v>36</v>
      </c>
      <c r="B624" s="26" t="s">
        <v>59</v>
      </c>
      <c r="C624" s="22" t="s">
        <v>35</v>
      </c>
      <c r="D624" s="22" t="s">
        <v>20</v>
      </c>
      <c r="E624" s="212"/>
      <c r="F624" s="213"/>
      <c r="G624" s="214"/>
      <c r="H624" s="22"/>
      <c r="I624" s="411">
        <f>SUM(I625,I634)</f>
        <v>1312298</v>
      </c>
      <c r="J624" s="411">
        <f>SUM(J625,J634)</f>
        <v>973531</v>
      </c>
      <c r="K624" s="411">
        <f>SUM(K625,K634)</f>
        <v>973531</v>
      </c>
    </row>
    <row r="625" spans="1:11" s="681" customFormat="1" ht="31.5" x14ac:dyDescent="0.25">
      <c r="A625" s="99" t="s">
        <v>139</v>
      </c>
      <c r="B625" s="30" t="s">
        <v>59</v>
      </c>
      <c r="C625" s="28" t="s">
        <v>35</v>
      </c>
      <c r="D625" s="28" t="s">
        <v>20</v>
      </c>
      <c r="E625" s="215" t="s">
        <v>209</v>
      </c>
      <c r="F625" s="216" t="s">
        <v>359</v>
      </c>
      <c r="G625" s="217" t="s">
        <v>360</v>
      </c>
      <c r="H625" s="28"/>
      <c r="I625" s="412">
        <f>SUM(I626+I630)</f>
        <v>1305298</v>
      </c>
      <c r="J625" s="412">
        <f t="shared" ref="J625:K625" si="238">SUM(J626+J630)</f>
        <v>968781</v>
      </c>
      <c r="K625" s="412">
        <f t="shared" si="238"/>
        <v>968781</v>
      </c>
    </row>
    <row r="626" spans="1:11" s="693" customFormat="1" ht="47.25" x14ac:dyDescent="0.25">
      <c r="A626" s="61" t="s">
        <v>146</v>
      </c>
      <c r="B626" s="694" t="s">
        <v>56</v>
      </c>
      <c r="C626" s="2" t="s">
        <v>35</v>
      </c>
      <c r="D626" s="2" t="s">
        <v>20</v>
      </c>
      <c r="E626" s="218" t="s">
        <v>441</v>
      </c>
      <c r="F626" s="219" t="s">
        <v>359</v>
      </c>
      <c r="G626" s="220" t="s">
        <v>360</v>
      </c>
      <c r="H626" s="2"/>
      <c r="I626" s="413">
        <f t="shared" ref="I626:K628" si="239">SUM(I627)</f>
        <v>210000</v>
      </c>
      <c r="J626" s="413">
        <f t="shared" si="239"/>
        <v>0</v>
      </c>
      <c r="K626" s="413">
        <f t="shared" si="239"/>
        <v>0</v>
      </c>
    </row>
    <row r="627" spans="1:11" s="693" customFormat="1" ht="16.5" customHeight="1" x14ac:dyDescent="0.25">
      <c r="A627" s="105" t="s">
        <v>552</v>
      </c>
      <c r="B627" s="694" t="s">
        <v>56</v>
      </c>
      <c r="C627" s="2" t="s">
        <v>35</v>
      </c>
      <c r="D627" s="2" t="s">
        <v>20</v>
      </c>
      <c r="E627" s="218" t="s">
        <v>213</v>
      </c>
      <c r="F627" s="219" t="s">
        <v>12</v>
      </c>
      <c r="G627" s="220" t="s">
        <v>360</v>
      </c>
      <c r="H627" s="2"/>
      <c r="I627" s="413">
        <f t="shared" si="239"/>
        <v>210000</v>
      </c>
      <c r="J627" s="413">
        <f t="shared" si="239"/>
        <v>0</v>
      </c>
      <c r="K627" s="413">
        <f t="shared" si="239"/>
        <v>0</v>
      </c>
    </row>
    <row r="628" spans="1:11" s="693" customFormat="1" ht="31.5" x14ac:dyDescent="0.25">
      <c r="A628" s="105" t="s">
        <v>551</v>
      </c>
      <c r="B628" s="694" t="s">
        <v>56</v>
      </c>
      <c r="C628" s="2" t="s">
        <v>35</v>
      </c>
      <c r="D628" s="2" t="s">
        <v>20</v>
      </c>
      <c r="E628" s="218" t="s">
        <v>213</v>
      </c>
      <c r="F628" s="219" t="s">
        <v>12</v>
      </c>
      <c r="G628" s="220" t="s">
        <v>550</v>
      </c>
      <c r="H628" s="2"/>
      <c r="I628" s="413">
        <f t="shared" si="239"/>
        <v>210000</v>
      </c>
      <c r="J628" s="413">
        <f t="shared" si="239"/>
        <v>0</v>
      </c>
      <c r="K628" s="413">
        <f t="shared" si="239"/>
        <v>0</v>
      </c>
    </row>
    <row r="629" spans="1:11" s="693" customFormat="1" ht="15.75" x14ac:dyDescent="0.25">
      <c r="A629" s="105" t="s">
        <v>21</v>
      </c>
      <c r="B629" s="694" t="s">
        <v>56</v>
      </c>
      <c r="C629" s="2" t="s">
        <v>35</v>
      </c>
      <c r="D629" s="2" t="s">
        <v>20</v>
      </c>
      <c r="E629" s="218" t="s">
        <v>213</v>
      </c>
      <c r="F629" s="219" t="s">
        <v>12</v>
      </c>
      <c r="G629" s="220" t="s">
        <v>550</v>
      </c>
      <c r="H629" s="2" t="s">
        <v>66</v>
      </c>
      <c r="I629" s="415">
        <v>210000</v>
      </c>
      <c r="J629" s="415"/>
      <c r="K629" s="415"/>
    </row>
    <row r="630" spans="1:11" ht="65.25" customHeight="1" x14ac:dyDescent="0.25">
      <c r="A630" s="61" t="s">
        <v>148</v>
      </c>
      <c r="B630" s="338" t="s">
        <v>59</v>
      </c>
      <c r="C630" s="2" t="s">
        <v>35</v>
      </c>
      <c r="D630" s="2" t="s">
        <v>20</v>
      </c>
      <c r="E630" s="218" t="s">
        <v>215</v>
      </c>
      <c r="F630" s="219" t="s">
        <v>359</v>
      </c>
      <c r="G630" s="220" t="s">
        <v>360</v>
      </c>
      <c r="H630" s="2"/>
      <c r="I630" s="413">
        <f>SUM(I631)</f>
        <v>1095298</v>
      </c>
      <c r="J630" s="413">
        <f t="shared" ref="J630:K630" si="240">SUM(J631)</f>
        <v>968781</v>
      </c>
      <c r="K630" s="413">
        <f t="shared" si="240"/>
        <v>968781</v>
      </c>
    </row>
    <row r="631" spans="1:11" ht="78.75" x14ac:dyDescent="0.25">
      <c r="A631" s="61" t="s">
        <v>446</v>
      </c>
      <c r="B631" s="338" t="s">
        <v>59</v>
      </c>
      <c r="C631" s="2" t="s">
        <v>35</v>
      </c>
      <c r="D631" s="2" t="s">
        <v>20</v>
      </c>
      <c r="E631" s="218" t="s">
        <v>215</v>
      </c>
      <c r="F631" s="219" t="s">
        <v>10</v>
      </c>
      <c r="G631" s="220" t="s">
        <v>360</v>
      </c>
      <c r="H631" s="2"/>
      <c r="I631" s="413">
        <f>SUM(I632)</f>
        <v>1095298</v>
      </c>
      <c r="J631" s="413">
        <f t="shared" ref="J631:K631" si="241">SUM(J632)</f>
        <v>968781</v>
      </c>
      <c r="K631" s="413">
        <f t="shared" si="241"/>
        <v>968781</v>
      </c>
    </row>
    <row r="632" spans="1:11" ht="31.5" x14ac:dyDescent="0.25">
      <c r="A632" s="61" t="s">
        <v>74</v>
      </c>
      <c r="B632" s="338" t="s">
        <v>59</v>
      </c>
      <c r="C632" s="44" t="s">
        <v>35</v>
      </c>
      <c r="D632" s="44" t="s">
        <v>20</v>
      </c>
      <c r="E632" s="254" t="s">
        <v>215</v>
      </c>
      <c r="F632" s="255" t="s">
        <v>447</v>
      </c>
      <c r="G632" s="256" t="s">
        <v>364</v>
      </c>
      <c r="H632" s="44"/>
      <c r="I632" s="413">
        <f>SUM(I633:I633)</f>
        <v>1095298</v>
      </c>
      <c r="J632" s="413">
        <f t="shared" ref="J632:K632" si="242">SUM(J633:J633)</f>
        <v>968781</v>
      </c>
      <c r="K632" s="413">
        <f t="shared" si="242"/>
        <v>968781</v>
      </c>
    </row>
    <row r="633" spans="1:11" ht="63" x14ac:dyDescent="0.25">
      <c r="A633" s="101" t="s">
        <v>75</v>
      </c>
      <c r="B633" s="338" t="s">
        <v>59</v>
      </c>
      <c r="C633" s="2" t="s">
        <v>35</v>
      </c>
      <c r="D633" s="2" t="s">
        <v>20</v>
      </c>
      <c r="E633" s="218" t="s">
        <v>215</v>
      </c>
      <c r="F633" s="219" t="s">
        <v>447</v>
      </c>
      <c r="G633" s="220" t="s">
        <v>364</v>
      </c>
      <c r="H633" s="2" t="s">
        <v>13</v>
      </c>
      <c r="I633" s="415">
        <v>1095298</v>
      </c>
      <c r="J633" s="415">
        <v>968781</v>
      </c>
      <c r="K633" s="415">
        <v>968781</v>
      </c>
    </row>
    <row r="634" spans="1:11" ht="47.25" x14ac:dyDescent="0.25">
      <c r="A634" s="102" t="s">
        <v>98</v>
      </c>
      <c r="B634" s="30" t="s">
        <v>59</v>
      </c>
      <c r="C634" s="28" t="s">
        <v>35</v>
      </c>
      <c r="D634" s="28" t="s">
        <v>20</v>
      </c>
      <c r="E634" s="215" t="s">
        <v>362</v>
      </c>
      <c r="F634" s="216" t="s">
        <v>359</v>
      </c>
      <c r="G634" s="217" t="s">
        <v>360</v>
      </c>
      <c r="H634" s="28"/>
      <c r="I634" s="412">
        <f>SUM(I635)</f>
        <v>7000</v>
      </c>
      <c r="J634" s="412">
        <f t="shared" ref="J634:K637" si="243">SUM(J635)</f>
        <v>4750</v>
      </c>
      <c r="K634" s="412">
        <f t="shared" si="243"/>
        <v>4750</v>
      </c>
    </row>
    <row r="635" spans="1:11" ht="63" x14ac:dyDescent="0.25">
      <c r="A635" s="103" t="s">
        <v>109</v>
      </c>
      <c r="B635" s="53" t="s">
        <v>59</v>
      </c>
      <c r="C635" s="2" t="s">
        <v>35</v>
      </c>
      <c r="D635" s="2" t="s">
        <v>20</v>
      </c>
      <c r="E635" s="218" t="s">
        <v>171</v>
      </c>
      <c r="F635" s="219" t="s">
        <v>359</v>
      </c>
      <c r="G635" s="220" t="s">
        <v>360</v>
      </c>
      <c r="H635" s="44"/>
      <c r="I635" s="413">
        <f>SUM(I636)</f>
        <v>7000</v>
      </c>
      <c r="J635" s="413">
        <f t="shared" si="243"/>
        <v>4750</v>
      </c>
      <c r="K635" s="413">
        <f t="shared" si="243"/>
        <v>4750</v>
      </c>
    </row>
    <row r="636" spans="1:11" ht="47.25" x14ac:dyDescent="0.25">
      <c r="A636" s="103" t="s">
        <v>366</v>
      </c>
      <c r="B636" s="53" t="s">
        <v>59</v>
      </c>
      <c r="C636" s="2" t="s">
        <v>35</v>
      </c>
      <c r="D636" s="2" t="s">
        <v>20</v>
      </c>
      <c r="E636" s="218" t="s">
        <v>171</v>
      </c>
      <c r="F636" s="219" t="s">
        <v>10</v>
      </c>
      <c r="G636" s="220" t="s">
        <v>360</v>
      </c>
      <c r="H636" s="44"/>
      <c r="I636" s="413">
        <f>SUM(I637)</f>
        <v>7000</v>
      </c>
      <c r="J636" s="413">
        <f t="shared" si="243"/>
        <v>4750</v>
      </c>
      <c r="K636" s="413">
        <f t="shared" si="243"/>
        <v>4750</v>
      </c>
    </row>
    <row r="637" spans="1:11" ht="15.75" x14ac:dyDescent="0.25">
      <c r="A637" s="103" t="s">
        <v>100</v>
      </c>
      <c r="B637" s="53" t="s">
        <v>59</v>
      </c>
      <c r="C637" s="2" t="s">
        <v>35</v>
      </c>
      <c r="D637" s="2" t="s">
        <v>20</v>
      </c>
      <c r="E637" s="218" t="s">
        <v>171</v>
      </c>
      <c r="F637" s="219" t="s">
        <v>10</v>
      </c>
      <c r="G637" s="220" t="s">
        <v>365</v>
      </c>
      <c r="H637" s="44"/>
      <c r="I637" s="413">
        <f>SUM(I638)</f>
        <v>7000</v>
      </c>
      <c r="J637" s="413">
        <f t="shared" si="243"/>
        <v>4750</v>
      </c>
      <c r="K637" s="413">
        <f t="shared" si="243"/>
        <v>4750</v>
      </c>
    </row>
    <row r="638" spans="1:11" ht="31.5" x14ac:dyDescent="0.25">
      <c r="A638" s="577" t="s">
        <v>507</v>
      </c>
      <c r="B638" s="6" t="s">
        <v>59</v>
      </c>
      <c r="C638" s="2" t="s">
        <v>35</v>
      </c>
      <c r="D638" s="2" t="s">
        <v>20</v>
      </c>
      <c r="E638" s="218" t="s">
        <v>171</v>
      </c>
      <c r="F638" s="219" t="s">
        <v>10</v>
      </c>
      <c r="G638" s="220" t="s">
        <v>365</v>
      </c>
      <c r="H638" s="2" t="s">
        <v>16</v>
      </c>
      <c r="I638" s="415">
        <v>7000</v>
      </c>
      <c r="J638" s="415">
        <v>4750</v>
      </c>
      <c r="K638" s="415">
        <v>4750</v>
      </c>
    </row>
    <row r="639" spans="1:11" ht="15.75" x14ac:dyDescent="0.25">
      <c r="A639" s="113" t="s">
        <v>43</v>
      </c>
      <c r="B639" s="19" t="s">
        <v>59</v>
      </c>
      <c r="C639" s="19">
        <v>11</v>
      </c>
      <c r="D639" s="19"/>
      <c r="E639" s="245"/>
      <c r="F639" s="246"/>
      <c r="G639" s="247"/>
      <c r="H639" s="15"/>
      <c r="I639" s="410">
        <f>SUM(I640)</f>
        <v>75000</v>
      </c>
      <c r="J639" s="410">
        <f t="shared" ref="J639:K643" si="244">SUM(J640)</f>
        <v>150000</v>
      </c>
      <c r="K639" s="410">
        <f t="shared" si="244"/>
        <v>150000</v>
      </c>
    </row>
    <row r="640" spans="1:11" ht="15.75" x14ac:dyDescent="0.25">
      <c r="A640" s="109" t="s">
        <v>44</v>
      </c>
      <c r="B640" s="26" t="s">
        <v>59</v>
      </c>
      <c r="C640" s="26">
        <v>11</v>
      </c>
      <c r="D640" s="22" t="s">
        <v>12</v>
      </c>
      <c r="E640" s="212"/>
      <c r="F640" s="213"/>
      <c r="G640" s="214"/>
      <c r="H640" s="22"/>
      <c r="I640" s="411">
        <f>SUM(I641)</f>
        <v>75000</v>
      </c>
      <c r="J640" s="411">
        <f t="shared" si="244"/>
        <v>150000</v>
      </c>
      <c r="K640" s="411">
        <f t="shared" si="244"/>
        <v>150000</v>
      </c>
    </row>
    <row r="641" spans="1:11" ht="63" x14ac:dyDescent="0.25">
      <c r="A641" s="107" t="s">
        <v>140</v>
      </c>
      <c r="B641" s="30" t="s">
        <v>59</v>
      </c>
      <c r="C641" s="28" t="s">
        <v>45</v>
      </c>
      <c r="D641" s="28" t="s">
        <v>12</v>
      </c>
      <c r="E641" s="215" t="s">
        <v>432</v>
      </c>
      <c r="F641" s="216" t="s">
        <v>359</v>
      </c>
      <c r="G641" s="217" t="s">
        <v>360</v>
      </c>
      <c r="H641" s="28"/>
      <c r="I641" s="412">
        <f>SUM(I642)</f>
        <v>75000</v>
      </c>
      <c r="J641" s="412">
        <f t="shared" si="244"/>
        <v>150000</v>
      </c>
      <c r="K641" s="412">
        <f t="shared" si="244"/>
        <v>150000</v>
      </c>
    </row>
    <row r="642" spans="1:11" ht="94.5" x14ac:dyDescent="0.25">
      <c r="A642" s="108" t="s">
        <v>155</v>
      </c>
      <c r="B642" s="53" t="s">
        <v>59</v>
      </c>
      <c r="C642" s="2" t="s">
        <v>45</v>
      </c>
      <c r="D642" s="2" t="s">
        <v>12</v>
      </c>
      <c r="E642" s="218" t="s">
        <v>216</v>
      </c>
      <c r="F642" s="219" t="s">
        <v>359</v>
      </c>
      <c r="G642" s="220" t="s">
        <v>360</v>
      </c>
      <c r="H642" s="2"/>
      <c r="I642" s="413">
        <f>SUM(I643)</f>
        <v>75000</v>
      </c>
      <c r="J642" s="413">
        <f t="shared" si="244"/>
        <v>150000</v>
      </c>
      <c r="K642" s="413">
        <f t="shared" si="244"/>
        <v>150000</v>
      </c>
    </row>
    <row r="643" spans="1:11" ht="31.5" x14ac:dyDescent="0.25">
      <c r="A643" s="108" t="s">
        <v>459</v>
      </c>
      <c r="B643" s="53" t="s">
        <v>59</v>
      </c>
      <c r="C643" s="2" t="s">
        <v>45</v>
      </c>
      <c r="D643" s="2" t="s">
        <v>12</v>
      </c>
      <c r="E643" s="218" t="s">
        <v>216</v>
      </c>
      <c r="F643" s="219" t="s">
        <v>10</v>
      </c>
      <c r="G643" s="220" t="s">
        <v>360</v>
      </c>
      <c r="H643" s="2"/>
      <c r="I643" s="413">
        <f>SUM(I644)</f>
        <v>75000</v>
      </c>
      <c r="J643" s="413">
        <f t="shared" si="244"/>
        <v>150000</v>
      </c>
      <c r="K643" s="413">
        <f t="shared" si="244"/>
        <v>150000</v>
      </c>
    </row>
    <row r="644" spans="1:11" ht="47.25" x14ac:dyDescent="0.25">
      <c r="A644" s="61" t="s">
        <v>156</v>
      </c>
      <c r="B644" s="338" t="s">
        <v>59</v>
      </c>
      <c r="C644" s="2" t="s">
        <v>45</v>
      </c>
      <c r="D644" s="2" t="s">
        <v>12</v>
      </c>
      <c r="E644" s="218" t="s">
        <v>216</v>
      </c>
      <c r="F644" s="219" t="s">
        <v>10</v>
      </c>
      <c r="G644" s="220" t="s">
        <v>460</v>
      </c>
      <c r="H644" s="2"/>
      <c r="I644" s="413">
        <f>SUM(I645:I646)</f>
        <v>75000</v>
      </c>
      <c r="J644" s="413">
        <f t="shared" ref="J644:K644" si="245">SUM(J645:J646)</f>
        <v>150000</v>
      </c>
      <c r="K644" s="413">
        <f t="shared" si="245"/>
        <v>150000</v>
      </c>
    </row>
    <row r="645" spans="1:11" ht="31.5" x14ac:dyDescent="0.25">
      <c r="A645" s="584" t="s">
        <v>507</v>
      </c>
      <c r="B645" s="391" t="s">
        <v>59</v>
      </c>
      <c r="C645" s="5" t="s">
        <v>45</v>
      </c>
      <c r="D645" s="5" t="s">
        <v>12</v>
      </c>
      <c r="E645" s="392" t="s">
        <v>216</v>
      </c>
      <c r="F645" s="299" t="s">
        <v>10</v>
      </c>
      <c r="G645" s="393" t="s">
        <v>460</v>
      </c>
      <c r="H645" s="5" t="s">
        <v>16</v>
      </c>
      <c r="I645" s="572">
        <v>35000</v>
      </c>
      <c r="J645" s="572">
        <v>70000</v>
      </c>
      <c r="K645" s="572">
        <v>70000</v>
      </c>
    </row>
    <row r="646" spans="1:11" s="612" customFormat="1" ht="15.75" x14ac:dyDescent="0.25">
      <c r="A646" s="61" t="s">
        <v>40</v>
      </c>
      <c r="B646" s="391" t="s">
        <v>59</v>
      </c>
      <c r="C646" s="5" t="s">
        <v>45</v>
      </c>
      <c r="D646" s="5" t="s">
        <v>12</v>
      </c>
      <c r="E646" s="392" t="s">
        <v>216</v>
      </c>
      <c r="F646" s="299" t="s">
        <v>10</v>
      </c>
      <c r="G646" s="393" t="s">
        <v>460</v>
      </c>
      <c r="H646" s="614" t="s">
        <v>39</v>
      </c>
      <c r="I646" s="572">
        <v>40000</v>
      </c>
      <c r="J646" s="572">
        <v>80000</v>
      </c>
      <c r="K646" s="572">
        <v>80000</v>
      </c>
    </row>
    <row r="647" spans="1:11" ht="31.5" x14ac:dyDescent="0.25">
      <c r="A647" s="441" t="s">
        <v>734</v>
      </c>
      <c r="B647" s="429" t="s">
        <v>733</v>
      </c>
      <c r="C647" s="446"/>
      <c r="D647" s="447"/>
      <c r="E647" s="447"/>
      <c r="F647" s="573"/>
      <c r="G647" s="574"/>
      <c r="H647" s="574"/>
      <c r="I647" s="428">
        <f>SUM(+I648)</f>
        <v>28800433</v>
      </c>
      <c r="J647" s="428">
        <f t="shared" ref="J647:K647" si="246">SUM(+J648)</f>
        <v>11803727</v>
      </c>
      <c r="K647" s="428">
        <f t="shared" si="246"/>
        <v>11803727</v>
      </c>
    </row>
    <row r="648" spans="1:11" ht="15.75" customHeight="1" x14ac:dyDescent="0.25">
      <c r="A648" s="113" t="s">
        <v>37</v>
      </c>
      <c r="B648" s="19" t="s">
        <v>733</v>
      </c>
      <c r="C648" s="19">
        <v>10</v>
      </c>
      <c r="D648" s="19"/>
      <c r="E648" s="245"/>
      <c r="F648" s="246"/>
      <c r="G648" s="247"/>
      <c r="H648" s="15"/>
      <c r="I648" s="410">
        <f>SUM(I649+I655+I683+I671)</f>
        <v>28800433</v>
      </c>
      <c r="J648" s="410">
        <f t="shared" ref="J648:K648" si="247">SUM(J649+J655+J683+J671)</f>
        <v>11803727</v>
      </c>
      <c r="K648" s="410">
        <f t="shared" si="247"/>
        <v>11803727</v>
      </c>
    </row>
    <row r="649" spans="1:11" ht="15.75" x14ac:dyDescent="0.25">
      <c r="A649" s="109" t="s">
        <v>38</v>
      </c>
      <c r="B649" s="26" t="s">
        <v>733</v>
      </c>
      <c r="C649" s="26">
        <v>10</v>
      </c>
      <c r="D649" s="22" t="s">
        <v>10</v>
      </c>
      <c r="E649" s="212"/>
      <c r="F649" s="213"/>
      <c r="G649" s="214"/>
      <c r="H649" s="22"/>
      <c r="I649" s="411">
        <f>SUM(I650)</f>
        <v>2279154</v>
      </c>
      <c r="J649" s="411">
        <f t="shared" ref="J649:K653" si="248">SUM(J650)</f>
        <v>3229241</v>
      </c>
      <c r="K649" s="411">
        <f t="shared" si="248"/>
        <v>3229241</v>
      </c>
    </row>
    <row r="650" spans="1:11" ht="47.25" x14ac:dyDescent="0.25">
      <c r="A650" s="102" t="s">
        <v>103</v>
      </c>
      <c r="B650" s="30" t="s">
        <v>733</v>
      </c>
      <c r="C650" s="30">
        <v>10</v>
      </c>
      <c r="D650" s="28" t="s">
        <v>10</v>
      </c>
      <c r="E650" s="215" t="s">
        <v>168</v>
      </c>
      <c r="F650" s="216" t="s">
        <v>359</v>
      </c>
      <c r="G650" s="217" t="s">
        <v>360</v>
      </c>
      <c r="H650" s="28"/>
      <c r="I650" s="412">
        <f>SUM(I651)</f>
        <v>2279154</v>
      </c>
      <c r="J650" s="412">
        <f t="shared" si="248"/>
        <v>3229241</v>
      </c>
      <c r="K650" s="412">
        <f t="shared" si="248"/>
        <v>3229241</v>
      </c>
    </row>
    <row r="651" spans="1:11" ht="63" x14ac:dyDescent="0.25">
      <c r="A651" s="61" t="s">
        <v>149</v>
      </c>
      <c r="B651" s="338" t="s">
        <v>733</v>
      </c>
      <c r="C651" s="338">
        <v>10</v>
      </c>
      <c r="D651" s="2" t="s">
        <v>10</v>
      </c>
      <c r="E651" s="218" t="s">
        <v>170</v>
      </c>
      <c r="F651" s="219" t="s">
        <v>359</v>
      </c>
      <c r="G651" s="220" t="s">
        <v>360</v>
      </c>
      <c r="H651" s="2"/>
      <c r="I651" s="413">
        <f>SUM(I652)</f>
        <v>2279154</v>
      </c>
      <c r="J651" s="413">
        <f t="shared" si="248"/>
        <v>3229241</v>
      </c>
      <c r="K651" s="413">
        <f t="shared" si="248"/>
        <v>3229241</v>
      </c>
    </row>
    <row r="652" spans="1:11" ht="47.25" x14ac:dyDescent="0.25">
      <c r="A652" s="61" t="s">
        <v>448</v>
      </c>
      <c r="B652" s="338" t="s">
        <v>733</v>
      </c>
      <c r="C652" s="338">
        <v>10</v>
      </c>
      <c r="D652" s="2" t="s">
        <v>10</v>
      </c>
      <c r="E652" s="218" t="s">
        <v>170</v>
      </c>
      <c r="F652" s="219" t="s">
        <v>10</v>
      </c>
      <c r="G652" s="220" t="s">
        <v>360</v>
      </c>
      <c r="H652" s="2"/>
      <c r="I652" s="413">
        <f>SUM(I653)</f>
        <v>2279154</v>
      </c>
      <c r="J652" s="413">
        <f t="shared" si="248"/>
        <v>3229241</v>
      </c>
      <c r="K652" s="413">
        <f t="shared" si="248"/>
        <v>3229241</v>
      </c>
    </row>
    <row r="653" spans="1:11" ht="30" customHeight="1" x14ac:dyDescent="0.25">
      <c r="A653" s="61" t="s">
        <v>150</v>
      </c>
      <c r="B653" s="338" t="s">
        <v>733</v>
      </c>
      <c r="C653" s="338">
        <v>10</v>
      </c>
      <c r="D653" s="2" t="s">
        <v>10</v>
      </c>
      <c r="E653" s="218" t="s">
        <v>170</v>
      </c>
      <c r="F653" s="219" t="s">
        <v>10</v>
      </c>
      <c r="G653" s="220" t="s">
        <v>577</v>
      </c>
      <c r="H653" s="2"/>
      <c r="I653" s="413">
        <f>SUM(I654)</f>
        <v>2279154</v>
      </c>
      <c r="J653" s="413">
        <f t="shared" si="248"/>
        <v>3229241</v>
      </c>
      <c r="K653" s="413">
        <f t="shared" si="248"/>
        <v>3229241</v>
      </c>
    </row>
    <row r="654" spans="1:11" ht="15.75" x14ac:dyDescent="0.25">
      <c r="A654" s="61" t="s">
        <v>40</v>
      </c>
      <c r="B654" s="338" t="s">
        <v>733</v>
      </c>
      <c r="C654" s="338">
        <v>10</v>
      </c>
      <c r="D654" s="2" t="s">
        <v>10</v>
      </c>
      <c r="E654" s="218" t="s">
        <v>170</v>
      </c>
      <c r="F654" s="219" t="s">
        <v>10</v>
      </c>
      <c r="G654" s="220" t="s">
        <v>577</v>
      </c>
      <c r="H654" s="2" t="s">
        <v>39</v>
      </c>
      <c r="I654" s="414">
        <v>2279154</v>
      </c>
      <c r="J654" s="414">
        <v>3229241</v>
      </c>
      <c r="K654" s="414">
        <v>3229241</v>
      </c>
    </row>
    <row r="655" spans="1:11" ht="15.75" x14ac:dyDescent="0.25">
      <c r="A655" s="109" t="s">
        <v>41</v>
      </c>
      <c r="B655" s="26" t="s">
        <v>733</v>
      </c>
      <c r="C655" s="26">
        <v>10</v>
      </c>
      <c r="D655" s="22" t="s">
        <v>15</v>
      </c>
      <c r="E655" s="212"/>
      <c r="F655" s="213"/>
      <c r="G655" s="214"/>
      <c r="H655" s="22"/>
      <c r="I655" s="411">
        <f>SUM(I656)</f>
        <v>4420231</v>
      </c>
      <c r="J655" s="411">
        <f t="shared" ref="J655:K657" si="249">SUM(J656)</f>
        <v>4420231</v>
      </c>
      <c r="K655" s="411">
        <f t="shared" si="249"/>
        <v>4420231</v>
      </c>
    </row>
    <row r="656" spans="1:11" ht="47.25" x14ac:dyDescent="0.25">
      <c r="A656" s="102" t="s">
        <v>103</v>
      </c>
      <c r="B656" s="30" t="s">
        <v>733</v>
      </c>
      <c r="C656" s="30">
        <v>10</v>
      </c>
      <c r="D656" s="28" t="s">
        <v>15</v>
      </c>
      <c r="E656" s="215" t="s">
        <v>168</v>
      </c>
      <c r="F656" s="216" t="s">
        <v>359</v>
      </c>
      <c r="G656" s="217" t="s">
        <v>360</v>
      </c>
      <c r="H656" s="28"/>
      <c r="I656" s="412">
        <f>SUM(I657)</f>
        <v>4420231</v>
      </c>
      <c r="J656" s="412">
        <f t="shared" si="249"/>
        <v>4420231</v>
      </c>
      <c r="K656" s="412">
        <f t="shared" si="249"/>
        <v>4420231</v>
      </c>
    </row>
    <row r="657" spans="1:11" ht="63" x14ac:dyDescent="0.25">
      <c r="A657" s="61" t="s">
        <v>149</v>
      </c>
      <c r="B657" s="338" t="s">
        <v>733</v>
      </c>
      <c r="C657" s="338">
        <v>10</v>
      </c>
      <c r="D657" s="2" t="s">
        <v>15</v>
      </c>
      <c r="E657" s="218" t="s">
        <v>170</v>
      </c>
      <c r="F657" s="219" t="s">
        <v>359</v>
      </c>
      <c r="G657" s="220" t="s">
        <v>360</v>
      </c>
      <c r="H657" s="2"/>
      <c r="I657" s="413">
        <f>SUM(I658)</f>
        <v>4420231</v>
      </c>
      <c r="J657" s="413">
        <f t="shared" si="249"/>
        <v>4420231</v>
      </c>
      <c r="K657" s="413">
        <f t="shared" si="249"/>
        <v>4420231</v>
      </c>
    </row>
    <row r="658" spans="1:11" ht="47.25" x14ac:dyDescent="0.25">
      <c r="A658" s="61" t="s">
        <v>448</v>
      </c>
      <c r="B658" s="338" t="s">
        <v>733</v>
      </c>
      <c r="C658" s="338">
        <v>10</v>
      </c>
      <c r="D658" s="2" t="s">
        <v>15</v>
      </c>
      <c r="E658" s="218" t="s">
        <v>170</v>
      </c>
      <c r="F658" s="219" t="s">
        <v>10</v>
      </c>
      <c r="G658" s="220" t="s">
        <v>360</v>
      </c>
      <c r="H658" s="2"/>
      <c r="I658" s="413">
        <f>SUM(I659+I662+I665+I668)</f>
        <v>4420231</v>
      </c>
      <c r="J658" s="413">
        <f t="shared" ref="J658:K658" si="250">SUM(J659+J662+J665+J668)</f>
        <v>4420231</v>
      </c>
      <c r="K658" s="413">
        <f t="shared" si="250"/>
        <v>4420231</v>
      </c>
    </row>
    <row r="659" spans="1:11" ht="31.5" x14ac:dyDescent="0.25">
      <c r="A659" s="101" t="s">
        <v>921</v>
      </c>
      <c r="B659" s="338" t="s">
        <v>733</v>
      </c>
      <c r="C659" s="338">
        <v>10</v>
      </c>
      <c r="D659" s="2" t="s">
        <v>15</v>
      </c>
      <c r="E659" s="218" t="s">
        <v>170</v>
      </c>
      <c r="F659" s="219" t="s">
        <v>10</v>
      </c>
      <c r="G659" s="220" t="s">
        <v>450</v>
      </c>
      <c r="H659" s="2"/>
      <c r="I659" s="413">
        <f>SUM(I660:I661)</f>
        <v>48856</v>
      </c>
      <c r="J659" s="413">
        <f t="shared" ref="J659:K659" si="251">SUM(J660:J661)</f>
        <v>48856</v>
      </c>
      <c r="K659" s="413">
        <f t="shared" si="251"/>
        <v>48856</v>
      </c>
    </row>
    <row r="660" spans="1:11" ht="31.5" x14ac:dyDescent="0.25">
      <c r="A660" s="577" t="s">
        <v>507</v>
      </c>
      <c r="B660" s="6" t="s">
        <v>733</v>
      </c>
      <c r="C660" s="338">
        <v>10</v>
      </c>
      <c r="D660" s="2" t="s">
        <v>15</v>
      </c>
      <c r="E660" s="218" t="s">
        <v>170</v>
      </c>
      <c r="F660" s="219" t="s">
        <v>10</v>
      </c>
      <c r="G660" s="220" t="s">
        <v>450</v>
      </c>
      <c r="H660" s="2" t="s">
        <v>16</v>
      </c>
      <c r="I660" s="415">
        <v>650</v>
      </c>
      <c r="J660" s="415">
        <v>650</v>
      </c>
      <c r="K660" s="415">
        <v>650</v>
      </c>
    </row>
    <row r="661" spans="1:11" ht="15.75" x14ac:dyDescent="0.25">
      <c r="A661" s="61" t="s">
        <v>40</v>
      </c>
      <c r="B661" s="338" t="s">
        <v>733</v>
      </c>
      <c r="C661" s="338">
        <v>10</v>
      </c>
      <c r="D661" s="2" t="s">
        <v>15</v>
      </c>
      <c r="E661" s="218" t="s">
        <v>170</v>
      </c>
      <c r="F661" s="219" t="s">
        <v>10</v>
      </c>
      <c r="G661" s="220" t="s">
        <v>450</v>
      </c>
      <c r="H661" s="2" t="s">
        <v>39</v>
      </c>
      <c r="I661" s="414">
        <v>48206</v>
      </c>
      <c r="J661" s="414">
        <v>48206</v>
      </c>
      <c r="K661" s="414">
        <v>48206</v>
      </c>
    </row>
    <row r="662" spans="1:11" ht="31.5" x14ac:dyDescent="0.25">
      <c r="A662" s="101" t="s">
        <v>922</v>
      </c>
      <c r="B662" s="338" t="s">
        <v>733</v>
      </c>
      <c r="C662" s="338">
        <v>10</v>
      </c>
      <c r="D662" s="2" t="s">
        <v>15</v>
      </c>
      <c r="E662" s="218" t="s">
        <v>170</v>
      </c>
      <c r="F662" s="219" t="s">
        <v>10</v>
      </c>
      <c r="G662" s="220" t="s">
        <v>451</v>
      </c>
      <c r="H662" s="2"/>
      <c r="I662" s="413">
        <f>SUM(I663:I664)</f>
        <v>368958</v>
      </c>
      <c r="J662" s="413">
        <f t="shared" ref="J662:K662" si="252">SUM(J663:J664)</f>
        <v>368958</v>
      </c>
      <c r="K662" s="413">
        <f t="shared" si="252"/>
        <v>368958</v>
      </c>
    </row>
    <row r="663" spans="1:11" s="78" customFormat="1" ht="31.5" x14ac:dyDescent="0.25">
      <c r="A663" s="577" t="s">
        <v>507</v>
      </c>
      <c r="B663" s="6" t="s">
        <v>733</v>
      </c>
      <c r="C663" s="338">
        <v>10</v>
      </c>
      <c r="D663" s="2" t="s">
        <v>15</v>
      </c>
      <c r="E663" s="218" t="s">
        <v>170</v>
      </c>
      <c r="F663" s="219" t="s">
        <v>10</v>
      </c>
      <c r="G663" s="220" t="s">
        <v>451</v>
      </c>
      <c r="H663" s="77" t="s">
        <v>16</v>
      </c>
      <c r="I663" s="418">
        <v>2424</v>
      </c>
      <c r="J663" s="418">
        <v>2424</v>
      </c>
      <c r="K663" s="418">
        <v>2424</v>
      </c>
    </row>
    <row r="664" spans="1:11" ht="15.75" x14ac:dyDescent="0.25">
      <c r="A664" s="61" t="s">
        <v>40</v>
      </c>
      <c r="B664" s="338" t="s">
        <v>733</v>
      </c>
      <c r="C664" s="338">
        <v>10</v>
      </c>
      <c r="D664" s="2" t="s">
        <v>15</v>
      </c>
      <c r="E664" s="218" t="s">
        <v>170</v>
      </c>
      <c r="F664" s="219" t="s">
        <v>10</v>
      </c>
      <c r="G664" s="220" t="s">
        <v>451</v>
      </c>
      <c r="H664" s="2" t="s">
        <v>39</v>
      </c>
      <c r="I664" s="415">
        <v>366534</v>
      </c>
      <c r="J664" s="415">
        <v>366534</v>
      </c>
      <c r="K664" s="415">
        <v>366534</v>
      </c>
    </row>
    <row r="665" spans="1:11" ht="15.75" x14ac:dyDescent="0.25">
      <c r="A665" s="111" t="s">
        <v>923</v>
      </c>
      <c r="B665" s="50" t="s">
        <v>733</v>
      </c>
      <c r="C665" s="338">
        <v>10</v>
      </c>
      <c r="D665" s="2" t="s">
        <v>15</v>
      </c>
      <c r="E665" s="218" t="s">
        <v>170</v>
      </c>
      <c r="F665" s="219" t="s">
        <v>10</v>
      </c>
      <c r="G665" s="220" t="s">
        <v>452</v>
      </c>
      <c r="H665" s="2"/>
      <c r="I665" s="413">
        <f>SUM(I666:I667)</f>
        <v>3744297</v>
      </c>
      <c r="J665" s="413">
        <f t="shared" ref="J665:K665" si="253">SUM(J666:J667)</f>
        <v>3744297</v>
      </c>
      <c r="K665" s="413">
        <f t="shared" si="253"/>
        <v>3744297</v>
      </c>
    </row>
    <row r="666" spans="1:11" ht="31.5" x14ac:dyDescent="0.25">
      <c r="A666" s="577" t="s">
        <v>507</v>
      </c>
      <c r="B666" s="6" t="s">
        <v>733</v>
      </c>
      <c r="C666" s="338">
        <v>10</v>
      </c>
      <c r="D666" s="2" t="s">
        <v>15</v>
      </c>
      <c r="E666" s="218" t="s">
        <v>170</v>
      </c>
      <c r="F666" s="219" t="s">
        <v>10</v>
      </c>
      <c r="G666" s="220" t="s">
        <v>452</v>
      </c>
      <c r="H666" s="2" t="s">
        <v>16</v>
      </c>
      <c r="I666" s="415">
        <v>33370</v>
      </c>
      <c r="J666" s="415">
        <v>33370</v>
      </c>
      <c r="K666" s="415">
        <v>33370</v>
      </c>
    </row>
    <row r="667" spans="1:11" ht="15.75" x14ac:dyDescent="0.25">
      <c r="A667" s="61" t="s">
        <v>40</v>
      </c>
      <c r="B667" s="338" t="s">
        <v>733</v>
      </c>
      <c r="C667" s="338">
        <v>10</v>
      </c>
      <c r="D667" s="2" t="s">
        <v>15</v>
      </c>
      <c r="E667" s="218" t="s">
        <v>170</v>
      </c>
      <c r="F667" s="219" t="s">
        <v>10</v>
      </c>
      <c r="G667" s="220" t="s">
        <v>452</v>
      </c>
      <c r="H667" s="2" t="s">
        <v>39</v>
      </c>
      <c r="I667" s="415">
        <v>3710927</v>
      </c>
      <c r="J667" s="415">
        <v>3710927</v>
      </c>
      <c r="K667" s="415">
        <v>3710927</v>
      </c>
    </row>
    <row r="668" spans="1:11" ht="15.75" x14ac:dyDescent="0.25">
      <c r="A668" s="101" t="s">
        <v>924</v>
      </c>
      <c r="B668" s="338" t="s">
        <v>733</v>
      </c>
      <c r="C668" s="338">
        <v>10</v>
      </c>
      <c r="D668" s="2" t="s">
        <v>15</v>
      </c>
      <c r="E668" s="218" t="s">
        <v>170</v>
      </c>
      <c r="F668" s="219" t="s">
        <v>10</v>
      </c>
      <c r="G668" s="220" t="s">
        <v>453</v>
      </c>
      <c r="H668" s="2"/>
      <c r="I668" s="413">
        <f>SUM(I669:I670)</f>
        <v>258120</v>
      </c>
      <c r="J668" s="413">
        <f t="shared" ref="J668:K668" si="254">SUM(J669:J670)</f>
        <v>258120</v>
      </c>
      <c r="K668" s="413">
        <f t="shared" si="254"/>
        <v>258120</v>
      </c>
    </row>
    <row r="669" spans="1:11" ht="31.5" x14ac:dyDescent="0.25">
      <c r="A669" s="577" t="s">
        <v>507</v>
      </c>
      <c r="B669" s="6" t="s">
        <v>733</v>
      </c>
      <c r="C669" s="338">
        <v>10</v>
      </c>
      <c r="D669" s="2" t="s">
        <v>15</v>
      </c>
      <c r="E669" s="218" t="s">
        <v>170</v>
      </c>
      <c r="F669" s="219" t="s">
        <v>10</v>
      </c>
      <c r="G669" s="220" t="s">
        <v>453</v>
      </c>
      <c r="H669" s="2" t="s">
        <v>16</v>
      </c>
      <c r="I669" s="415">
        <v>2720</v>
      </c>
      <c r="J669" s="415">
        <v>2720</v>
      </c>
      <c r="K669" s="415">
        <v>2720</v>
      </c>
    </row>
    <row r="670" spans="1:11" ht="15.75" x14ac:dyDescent="0.25">
      <c r="A670" s="61" t="s">
        <v>40</v>
      </c>
      <c r="B670" s="338" t="s">
        <v>733</v>
      </c>
      <c r="C670" s="338">
        <v>10</v>
      </c>
      <c r="D670" s="2" t="s">
        <v>15</v>
      </c>
      <c r="E670" s="218" t="s">
        <v>170</v>
      </c>
      <c r="F670" s="219" t="s">
        <v>10</v>
      </c>
      <c r="G670" s="220" t="s">
        <v>453</v>
      </c>
      <c r="H670" s="2" t="s">
        <v>39</v>
      </c>
      <c r="I670" s="415">
        <v>255400</v>
      </c>
      <c r="J670" s="415">
        <v>255400</v>
      </c>
      <c r="K670" s="415">
        <v>255400</v>
      </c>
    </row>
    <row r="671" spans="1:11" ht="15.75" x14ac:dyDescent="0.25">
      <c r="A671" s="86" t="s">
        <v>42</v>
      </c>
      <c r="B671" s="26" t="s">
        <v>733</v>
      </c>
      <c r="C671" s="26">
        <v>10</v>
      </c>
      <c r="D671" s="25" t="s">
        <v>20</v>
      </c>
      <c r="E671" s="212"/>
      <c r="F671" s="213"/>
      <c r="G671" s="214"/>
      <c r="H671" s="52"/>
      <c r="I671" s="411">
        <f>SUM(I672)</f>
        <v>18658785</v>
      </c>
      <c r="J671" s="411">
        <f t="shared" ref="J671:K673" si="255">SUM(J672)</f>
        <v>1045862</v>
      </c>
      <c r="K671" s="411">
        <f t="shared" si="255"/>
        <v>1045862</v>
      </c>
    </row>
    <row r="672" spans="1:11" ht="47.25" x14ac:dyDescent="0.25">
      <c r="A672" s="75" t="s">
        <v>103</v>
      </c>
      <c r="B672" s="280" t="s">
        <v>733</v>
      </c>
      <c r="C672" s="67">
        <v>10</v>
      </c>
      <c r="D672" s="68" t="s">
        <v>20</v>
      </c>
      <c r="E672" s="260" t="s">
        <v>168</v>
      </c>
      <c r="F672" s="261" t="s">
        <v>359</v>
      </c>
      <c r="G672" s="262" t="s">
        <v>360</v>
      </c>
      <c r="H672" s="31"/>
      <c r="I672" s="412">
        <f>SUM(I673)</f>
        <v>18658785</v>
      </c>
      <c r="J672" s="412">
        <f t="shared" si="255"/>
        <v>1045862</v>
      </c>
      <c r="K672" s="412">
        <f t="shared" si="255"/>
        <v>1045862</v>
      </c>
    </row>
    <row r="673" spans="1:23" ht="63" x14ac:dyDescent="0.25">
      <c r="A673" s="3" t="s">
        <v>149</v>
      </c>
      <c r="B673" s="6" t="s">
        <v>733</v>
      </c>
      <c r="C673" s="34">
        <v>10</v>
      </c>
      <c r="D673" s="35" t="s">
        <v>20</v>
      </c>
      <c r="E673" s="218" t="s">
        <v>170</v>
      </c>
      <c r="F673" s="258" t="s">
        <v>359</v>
      </c>
      <c r="G673" s="259" t="s">
        <v>360</v>
      </c>
      <c r="H673" s="266"/>
      <c r="I673" s="413">
        <f>SUM(I674)</f>
        <v>18658785</v>
      </c>
      <c r="J673" s="413">
        <f t="shared" si="255"/>
        <v>1045862</v>
      </c>
      <c r="K673" s="413">
        <f t="shared" si="255"/>
        <v>1045862</v>
      </c>
    </row>
    <row r="674" spans="1:23" ht="47.25" x14ac:dyDescent="0.25">
      <c r="A674" s="3" t="s">
        <v>448</v>
      </c>
      <c r="B674" s="6" t="s">
        <v>733</v>
      </c>
      <c r="C674" s="34">
        <v>10</v>
      </c>
      <c r="D674" s="35" t="s">
        <v>20</v>
      </c>
      <c r="E674" s="218" t="s">
        <v>170</v>
      </c>
      <c r="F674" s="258" t="s">
        <v>10</v>
      </c>
      <c r="G674" s="259" t="s">
        <v>360</v>
      </c>
      <c r="H674" s="266"/>
      <c r="I674" s="413">
        <f>SUM(I675+I679+I681+I677)</f>
        <v>18658785</v>
      </c>
      <c r="J674" s="413">
        <f t="shared" ref="J674:K674" si="256">SUM(J675+J679+J681+J677)</f>
        <v>1045862</v>
      </c>
      <c r="K674" s="413">
        <f t="shared" si="256"/>
        <v>1045862</v>
      </c>
    </row>
    <row r="675" spans="1:23" ht="15.75" x14ac:dyDescent="0.25">
      <c r="A675" s="84" t="s">
        <v>520</v>
      </c>
      <c r="B675" s="338" t="s">
        <v>733</v>
      </c>
      <c r="C675" s="34">
        <v>10</v>
      </c>
      <c r="D675" s="35" t="s">
        <v>20</v>
      </c>
      <c r="E675" s="218" t="s">
        <v>170</v>
      </c>
      <c r="F675" s="258" t="s">
        <v>10</v>
      </c>
      <c r="G675" s="259" t="s">
        <v>449</v>
      </c>
      <c r="H675" s="266"/>
      <c r="I675" s="413">
        <f>SUM(I676)</f>
        <v>1045862</v>
      </c>
      <c r="J675" s="413">
        <f t="shared" ref="J675:K675" si="257">SUM(J676)</f>
        <v>1045862</v>
      </c>
      <c r="K675" s="413">
        <f t="shared" si="257"/>
        <v>1045862</v>
      </c>
    </row>
    <row r="676" spans="1:23" ht="15.75" x14ac:dyDescent="0.25">
      <c r="A676" s="3" t="s">
        <v>40</v>
      </c>
      <c r="B676" s="338" t="s">
        <v>733</v>
      </c>
      <c r="C676" s="34">
        <v>10</v>
      </c>
      <c r="D676" s="35" t="s">
        <v>20</v>
      </c>
      <c r="E676" s="218" t="s">
        <v>170</v>
      </c>
      <c r="F676" s="258" t="s">
        <v>10</v>
      </c>
      <c r="G676" s="259" t="s">
        <v>449</v>
      </c>
      <c r="H676" s="2" t="s">
        <v>39</v>
      </c>
      <c r="I676" s="415">
        <v>1045862</v>
      </c>
      <c r="J676" s="415">
        <v>1045862</v>
      </c>
      <c r="K676" s="415">
        <v>1045862</v>
      </c>
      <c r="N676" s="710"/>
      <c r="O676" s="710"/>
      <c r="P676" s="710"/>
      <c r="Q676" s="710"/>
      <c r="R676" s="710"/>
      <c r="S676" s="710"/>
      <c r="T676" s="710"/>
      <c r="U676" s="710"/>
      <c r="V676" s="710"/>
    </row>
    <row r="677" spans="1:23" s="531" customFormat="1" ht="31.5" hidden="1" x14ac:dyDescent="0.25">
      <c r="A677" s="61" t="s">
        <v>683</v>
      </c>
      <c r="B677" s="532" t="s">
        <v>733</v>
      </c>
      <c r="C677" s="34">
        <v>10</v>
      </c>
      <c r="D677" s="35" t="s">
        <v>20</v>
      </c>
      <c r="E677" s="218" t="s">
        <v>170</v>
      </c>
      <c r="F677" s="258" t="s">
        <v>10</v>
      </c>
      <c r="G677" s="259" t="s">
        <v>684</v>
      </c>
      <c r="H677" s="266"/>
      <c r="I677" s="413">
        <f>SUM(I678)</f>
        <v>0</v>
      </c>
      <c r="J677" s="413">
        <f t="shared" ref="J677:K677" si="258">SUM(J678)</f>
        <v>0</v>
      </c>
      <c r="K677" s="413">
        <f t="shared" si="258"/>
        <v>0</v>
      </c>
      <c r="N677" s="533"/>
      <c r="O677" s="533"/>
      <c r="P677" s="533"/>
      <c r="Q677" s="533"/>
      <c r="R677" s="533"/>
      <c r="S677" s="533"/>
      <c r="T677" s="533"/>
      <c r="U677" s="533"/>
      <c r="V677" s="533"/>
    </row>
    <row r="678" spans="1:23" s="531" customFormat="1" ht="15.75" hidden="1" x14ac:dyDescent="0.25">
      <c r="A678" s="3" t="s">
        <v>40</v>
      </c>
      <c r="B678" s="532" t="s">
        <v>733</v>
      </c>
      <c r="C678" s="34">
        <v>10</v>
      </c>
      <c r="D678" s="35" t="s">
        <v>20</v>
      </c>
      <c r="E678" s="218" t="s">
        <v>170</v>
      </c>
      <c r="F678" s="258" t="s">
        <v>10</v>
      </c>
      <c r="G678" s="259" t="s">
        <v>684</v>
      </c>
      <c r="H678" s="266" t="s">
        <v>39</v>
      </c>
      <c r="I678" s="415"/>
      <c r="J678" s="415"/>
      <c r="K678" s="415"/>
      <c r="N678" s="533"/>
      <c r="O678" s="533"/>
      <c r="P678" s="533"/>
      <c r="Q678" s="533"/>
      <c r="R678" s="533"/>
      <c r="S678" s="533"/>
      <c r="T678" s="533"/>
      <c r="U678" s="533"/>
      <c r="V678" s="533"/>
    </row>
    <row r="679" spans="1:23" s="526" customFormat="1" ht="31.5" x14ac:dyDescent="0.25">
      <c r="A679" s="61" t="s">
        <v>925</v>
      </c>
      <c r="B679" s="527" t="s">
        <v>733</v>
      </c>
      <c r="C679" s="34">
        <v>10</v>
      </c>
      <c r="D679" s="35" t="s">
        <v>20</v>
      </c>
      <c r="E679" s="218" t="s">
        <v>170</v>
      </c>
      <c r="F679" s="258" t="s">
        <v>10</v>
      </c>
      <c r="G679" s="259" t="s">
        <v>669</v>
      </c>
      <c r="H679" s="266"/>
      <c r="I679" s="413">
        <f>SUM(I680)</f>
        <v>17369747</v>
      </c>
      <c r="J679" s="413">
        <f t="shared" ref="J679:K679" si="259">SUM(J680)</f>
        <v>0</v>
      </c>
      <c r="K679" s="413">
        <f t="shared" si="259"/>
        <v>0</v>
      </c>
    </row>
    <row r="680" spans="1:23" s="526" customFormat="1" ht="15.75" x14ac:dyDescent="0.25">
      <c r="A680" s="3" t="s">
        <v>40</v>
      </c>
      <c r="B680" s="527" t="s">
        <v>733</v>
      </c>
      <c r="C680" s="34">
        <v>10</v>
      </c>
      <c r="D680" s="35" t="s">
        <v>20</v>
      </c>
      <c r="E680" s="218" t="s">
        <v>170</v>
      </c>
      <c r="F680" s="258" t="s">
        <v>10</v>
      </c>
      <c r="G680" s="259" t="s">
        <v>669</v>
      </c>
      <c r="H680" s="266" t="s">
        <v>39</v>
      </c>
      <c r="I680" s="415">
        <v>17369747</v>
      </c>
      <c r="J680" s="415"/>
      <c r="K680" s="415"/>
    </row>
    <row r="681" spans="1:23" s="526" customFormat="1" ht="31.5" x14ac:dyDescent="0.25">
      <c r="A681" s="61" t="s">
        <v>926</v>
      </c>
      <c r="B681" s="527" t="s">
        <v>733</v>
      </c>
      <c r="C681" s="34">
        <v>10</v>
      </c>
      <c r="D681" s="35" t="s">
        <v>20</v>
      </c>
      <c r="E681" s="218" t="s">
        <v>170</v>
      </c>
      <c r="F681" s="258" t="s">
        <v>10</v>
      </c>
      <c r="G681" s="259" t="s">
        <v>668</v>
      </c>
      <c r="H681" s="266"/>
      <c r="I681" s="413">
        <f>SUM(I682)</f>
        <v>243176</v>
      </c>
      <c r="J681" s="413">
        <f t="shared" ref="J681:K681" si="260">SUM(J682)</f>
        <v>0</v>
      </c>
      <c r="K681" s="413">
        <f t="shared" si="260"/>
        <v>0</v>
      </c>
    </row>
    <row r="682" spans="1:23" s="526" customFormat="1" ht="31.5" x14ac:dyDescent="0.25">
      <c r="A682" s="577" t="s">
        <v>507</v>
      </c>
      <c r="B682" s="527" t="s">
        <v>733</v>
      </c>
      <c r="C682" s="34">
        <v>10</v>
      </c>
      <c r="D682" s="35" t="s">
        <v>20</v>
      </c>
      <c r="E682" s="218" t="s">
        <v>170</v>
      </c>
      <c r="F682" s="258" t="s">
        <v>10</v>
      </c>
      <c r="G682" s="259" t="s">
        <v>668</v>
      </c>
      <c r="H682" s="266" t="s">
        <v>16</v>
      </c>
      <c r="I682" s="415">
        <v>243176</v>
      </c>
      <c r="J682" s="415"/>
      <c r="K682" s="415"/>
    </row>
    <row r="683" spans="1:23" s="9" customFormat="1" ht="15.75" x14ac:dyDescent="0.25">
      <c r="A683" s="100" t="s">
        <v>70</v>
      </c>
      <c r="B683" s="26" t="s">
        <v>733</v>
      </c>
      <c r="C683" s="26">
        <v>10</v>
      </c>
      <c r="D683" s="25" t="s">
        <v>68</v>
      </c>
      <c r="E683" s="212"/>
      <c r="F683" s="213"/>
      <c r="G683" s="214"/>
      <c r="H683" s="52"/>
      <c r="I683" s="411">
        <f>SUM(I684)</f>
        <v>3442263</v>
      </c>
      <c r="J683" s="411">
        <f t="shared" ref="J683:K683" si="261">SUM(J684)</f>
        <v>3108393</v>
      </c>
      <c r="K683" s="411">
        <f t="shared" si="261"/>
        <v>3108393</v>
      </c>
    </row>
    <row r="684" spans="1:23" ht="47.25" x14ac:dyDescent="0.25">
      <c r="A684" s="106" t="s">
        <v>116</v>
      </c>
      <c r="B684" s="280" t="s">
        <v>733</v>
      </c>
      <c r="C684" s="67">
        <v>10</v>
      </c>
      <c r="D684" s="68" t="s">
        <v>68</v>
      </c>
      <c r="E684" s="260" t="s">
        <v>168</v>
      </c>
      <c r="F684" s="261" t="s">
        <v>359</v>
      </c>
      <c r="G684" s="262" t="s">
        <v>360</v>
      </c>
      <c r="H684" s="31"/>
      <c r="I684" s="412">
        <f>SUM(I685+I699+I695)</f>
        <v>3442263</v>
      </c>
      <c r="J684" s="412">
        <f t="shared" ref="J684:K684" si="262">SUM(J685+J699+J695)</f>
        <v>3108393</v>
      </c>
      <c r="K684" s="412">
        <f t="shared" si="262"/>
        <v>3108393</v>
      </c>
    </row>
    <row r="685" spans="1:23" ht="63" x14ac:dyDescent="0.25">
      <c r="A685" s="112" t="s">
        <v>115</v>
      </c>
      <c r="B685" s="6" t="s">
        <v>733</v>
      </c>
      <c r="C685" s="34">
        <v>10</v>
      </c>
      <c r="D685" s="35" t="s">
        <v>68</v>
      </c>
      <c r="E685" s="257" t="s">
        <v>199</v>
      </c>
      <c r="F685" s="258" t="s">
        <v>359</v>
      </c>
      <c r="G685" s="259" t="s">
        <v>360</v>
      </c>
      <c r="H685" s="266"/>
      <c r="I685" s="413">
        <f>SUM(I686)</f>
        <v>3432263</v>
      </c>
      <c r="J685" s="413">
        <f t="shared" ref="J685:K685" si="263">SUM(J686)</f>
        <v>3098393</v>
      </c>
      <c r="K685" s="413">
        <f t="shared" si="263"/>
        <v>3098393</v>
      </c>
    </row>
    <row r="686" spans="1:23" ht="47.25" x14ac:dyDescent="0.25">
      <c r="A686" s="112" t="s">
        <v>383</v>
      </c>
      <c r="B686" s="6" t="s">
        <v>733</v>
      </c>
      <c r="C686" s="34">
        <v>10</v>
      </c>
      <c r="D686" s="35" t="s">
        <v>68</v>
      </c>
      <c r="E686" s="257" t="s">
        <v>199</v>
      </c>
      <c r="F686" s="258" t="s">
        <v>10</v>
      </c>
      <c r="G686" s="259" t="s">
        <v>360</v>
      </c>
      <c r="H686" s="266"/>
      <c r="I686" s="413">
        <f>SUM(I687+I693+I690)</f>
        <v>3432263</v>
      </c>
      <c r="J686" s="413">
        <f t="shared" ref="J686:K686" si="264">SUM(J687+J693+J690)</f>
        <v>3098393</v>
      </c>
      <c r="K686" s="413">
        <f t="shared" si="264"/>
        <v>3098393</v>
      </c>
    </row>
    <row r="687" spans="1:23" ht="31.5" x14ac:dyDescent="0.25">
      <c r="A687" s="61" t="s">
        <v>85</v>
      </c>
      <c r="B687" s="338" t="s">
        <v>733</v>
      </c>
      <c r="C687" s="34">
        <v>10</v>
      </c>
      <c r="D687" s="35" t="s">
        <v>68</v>
      </c>
      <c r="E687" s="257" t="s">
        <v>199</v>
      </c>
      <c r="F687" s="258" t="s">
        <v>10</v>
      </c>
      <c r="G687" s="259" t="s">
        <v>456</v>
      </c>
      <c r="H687" s="266"/>
      <c r="I687" s="413">
        <f>SUM(I688:I689)</f>
        <v>2677600</v>
      </c>
      <c r="J687" s="413">
        <f t="shared" ref="J687:K687" si="265">SUM(J688:J689)</f>
        <v>2677600</v>
      </c>
      <c r="K687" s="413">
        <f t="shared" si="265"/>
        <v>2677600</v>
      </c>
    </row>
    <row r="688" spans="1:23" ht="63" x14ac:dyDescent="0.25">
      <c r="A688" s="101" t="s">
        <v>75</v>
      </c>
      <c r="B688" s="338" t="s">
        <v>733</v>
      </c>
      <c r="C688" s="34">
        <v>10</v>
      </c>
      <c r="D688" s="35" t="s">
        <v>68</v>
      </c>
      <c r="E688" s="257" t="s">
        <v>199</v>
      </c>
      <c r="F688" s="258" t="s">
        <v>10</v>
      </c>
      <c r="G688" s="259" t="s">
        <v>456</v>
      </c>
      <c r="H688" s="2" t="s">
        <v>13</v>
      </c>
      <c r="I688" s="415">
        <v>2467600</v>
      </c>
      <c r="J688" s="415">
        <v>2467600</v>
      </c>
      <c r="K688" s="415">
        <v>2467600</v>
      </c>
      <c r="O688" s="710"/>
      <c r="P688" s="710"/>
      <c r="Q688" s="710"/>
      <c r="R688" s="710"/>
      <c r="S688" s="710"/>
      <c r="T688" s="710"/>
      <c r="U688" s="710"/>
      <c r="V688" s="710"/>
      <c r="W688" s="710"/>
    </row>
    <row r="689" spans="1:11" ht="31.5" x14ac:dyDescent="0.25">
      <c r="A689" s="577" t="s">
        <v>507</v>
      </c>
      <c r="B689" s="6" t="s">
        <v>733</v>
      </c>
      <c r="C689" s="34">
        <v>10</v>
      </c>
      <c r="D689" s="35" t="s">
        <v>68</v>
      </c>
      <c r="E689" s="257" t="s">
        <v>199</v>
      </c>
      <c r="F689" s="258" t="s">
        <v>10</v>
      </c>
      <c r="G689" s="259" t="s">
        <v>456</v>
      </c>
      <c r="H689" s="2" t="s">
        <v>16</v>
      </c>
      <c r="I689" s="415">
        <v>210000</v>
      </c>
      <c r="J689" s="415">
        <v>210000</v>
      </c>
      <c r="K689" s="415">
        <v>210000</v>
      </c>
    </row>
    <row r="690" spans="1:11" s="526" customFormat="1" ht="47.25" x14ac:dyDescent="0.25">
      <c r="A690" s="61" t="s">
        <v>927</v>
      </c>
      <c r="B690" s="6" t="s">
        <v>733</v>
      </c>
      <c r="C690" s="34">
        <v>10</v>
      </c>
      <c r="D690" s="35" t="s">
        <v>68</v>
      </c>
      <c r="E690" s="257" t="s">
        <v>199</v>
      </c>
      <c r="F690" s="258" t="s">
        <v>10</v>
      </c>
      <c r="G690" s="259" t="s">
        <v>670</v>
      </c>
      <c r="H690" s="2"/>
      <c r="I690" s="413">
        <f>SUM(I691:I692)</f>
        <v>278917</v>
      </c>
      <c r="J690" s="413">
        <f t="shared" ref="J690:K690" si="266">SUM(J691:J692)</f>
        <v>0</v>
      </c>
      <c r="K690" s="413">
        <f t="shared" si="266"/>
        <v>0</v>
      </c>
    </row>
    <row r="691" spans="1:11" s="526" customFormat="1" ht="63" x14ac:dyDescent="0.25">
      <c r="A691" s="101" t="s">
        <v>75</v>
      </c>
      <c r="B691" s="6" t="s">
        <v>733</v>
      </c>
      <c r="C691" s="34">
        <v>10</v>
      </c>
      <c r="D691" s="35" t="s">
        <v>68</v>
      </c>
      <c r="E691" s="257" t="s">
        <v>199</v>
      </c>
      <c r="F691" s="258" t="s">
        <v>10</v>
      </c>
      <c r="G691" s="259" t="s">
        <v>670</v>
      </c>
      <c r="H691" s="2" t="s">
        <v>13</v>
      </c>
      <c r="I691" s="415">
        <v>278917</v>
      </c>
      <c r="J691" s="415"/>
      <c r="K691" s="415"/>
    </row>
    <row r="692" spans="1:11" s="526" customFormat="1" ht="31.5" hidden="1" x14ac:dyDescent="0.25">
      <c r="A692" s="577" t="s">
        <v>507</v>
      </c>
      <c r="B692" s="6" t="s">
        <v>733</v>
      </c>
      <c r="C692" s="34">
        <v>10</v>
      </c>
      <c r="D692" s="35" t="s">
        <v>68</v>
      </c>
      <c r="E692" s="257" t="s">
        <v>199</v>
      </c>
      <c r="F692" s="258" t="s">
        <v>10</v>
      </c>
      <c r="G692" s="259" t="s">
        <v>670</v>
      </c>
      <c r="H692" s="2" t="s">
        <v>16</v>
      </c>
      <c r="I692" s="415"/>
      <c r="J692" s="415"/>
      <c r="K692" s="415"/>
    </row>
    <row r="693" spans="1:11" ht="31.5" x14ac:dyDescent="0.25">
      <c r="A693" s="3" t="s">
        <v>74</v>
      </c>
      <c r="B693" s="6" t="s">
        <v>733</v>
      </c>
      <c r="C693" s="34">
        <v>10</v>
      </c>
      <c r="D693" s="35" t="s">
        <v>68</v>
      </c>
      <c r="E693" s="257" t="s">
        <v>199</v>
      </c>
      <c r="F693" s="258" t="s">
        <v>10</v>
      </c>
      <c r="G693" s="259" t="s">
        <v>364</v>
      </c>
      <c r="H693" s="2"/>
      <c r="I693" s="413">
        <f>SUM(I694)</f>
        <v>475746</v>
      </c>
      <c r="J693" s="413">
        <f t="shared" ref="J693:K693" si="267">SUM(J694)</f>
        <v>420793</v>
      </c>
      <c r="K693" s="413">
        <f t="shared" si="267"/>
        <v>420793</v>
      </c>
    </row>
    <row r="694" spans="1:11" ht="63" x14ac:dyDescent="0.25">
      <c r="A694" s="84" t="s">
        <v>75</v>
      </c>
      <c r="B694" s="6" t="s">
        <v>733</v>
      </c>
      <c r="C694" s="34">
        <v>10</v>
      </c>
      <c r="D694" s="35" t="s">
        <v>68</v>
      </c>
      <c r="E694" s="257" t="s">
        <v>199</v>
      </c>
      <c r="F694" s="258" t="s">
        <v>10</v>
      </c>
      <c r="G694" s="259" t="s">
        <v>364</v>
      </c>
      <c r="H694" s="2" t="s">
        <v>13</v>
      </c>
      <c r="I694" s="415">
        <v>475746</v>
      </c>
      <c r="J694" s="415">
        <v>420793</v>
      </c>
      <c r="K694" s="415">
        <v>420793</v>
      </c>
    </row>
    <row r="695" spans="1:11" s="37" customFormat="1" ht="63" x14ac:dyDescent="0.25">
      <c r="A695" s="61" t="s">
        <v>149</v>
      </c>
      <c r="B695" s="338" t="s">
        <v>733</v>
      </c>
      <c r="C695" s="35">
        <v>10</v>
      </c>
      <c r="D695" s="35" t="s">
        <v>68</v>
      </c>
      <c r="E695" s="257" t="s">
        <v>170</v>
      </c>
      <c r="F695" s="258" t="s">
        <v>359</v>
      </c>
      <c r="G695" s="259" t="s">
        <v>360</v>
      </c>
      <c r="H695" s="36"/>
      <c r="I695" s="416">
        <f>SUM(I696)</f>
        <v>5000</v>
      </c>
      <c r="J695" s="416">
        <f t="shared" ref="J695:K697" si="268">SUM(J696)</f>
        <v>5000</v>
      </c>
      <c r="K695" s="416">
        <f t="shared" si="268"/>
        <v>5000</v>
      </c>
    </row>
    <row r="696" spans="1:11" s="37" customFormat="1" ht="47.25" x14ac:dyDescent="0.25">
      <c r="A696" s="3" t="s">
        <v>448</v>
      </c>
      <c r="B696" s="338" t="s">
        <v>733</v>
      </c>
      <c r="C696" s="35">
        <v>10</v>
      </c>
      <c r="D696" s="35" t="s">
        <v>68</v>
      </c>
      <c r="E696" s="257" t="s">
        <v>170</v>
      </c>
      <c r="F696" s="258" t="s">
        <v>10</v>
      </c>
      <c r="G696" s="259" t="s">
        <v>360</v>
      </c>
      <c r="H696" s="36"/>
      <c r="I696" s="416">
        <f>SUM(I697)</f>
        <v>5000</v>
      </c>
      <c r="J696" s="416">
        <f t="shared" si="268"/>
        <v>5000</v>
      </c>
      <c r="K696" s="416">
        <f t="shared" si="268"/>
        <v>5000</v>
      </c>
    </row>
    <row r="697" spans="1:11" s="37" customFormat="1" ht="31.5" x14ac:dyDescent="0.25">
      <c r="A697" s="590" t="s">
        <v>458</v>
      </c>
      <c r="B697" s="282" t="s">
        <v>733</v>
      </c>
      <c r="C697" s="35">
        <v>10</v>
      </c>
      <c r="D697" s="35" t="s">
        <v>68</v>
      </c>
      <c r="E697" s="257" t="s">
        <v>170</v>
      </c>
      <c r="F697" s="258" t="s">
        <v>10</v>
      </c>
      <c r="G697" s="259" t="s">
        <v>457</v>
      </c>
      <c r="H697" s="36"/>
      <c r="I697" s="416">
        <f>SUM(I698)</f>
        <v>5000</v>
      </c>
      <c r="J697" s="416">
        <f t="shared" si="268"/>
        <v>5000</v>
      </c>
      <c r="K697" s="416">
        <f t="shared" si="268"/>
        <v>5000</v>
      </c>
    </row>
    <row r="698" spans="1:11" s="37" customFormat="1" ht="31.5" x14ac:dyDescent="0.25">
      <c r="A698" s="582" t="s">
        <v>507</v>
      </c>
      <c r="B698" s="282" t="s">
        <v>733</v>
      </c>
      <c r="C698" s="35">
        <v>10</v>
      </c>
      <c r="D698" s="35" t="s">
        <v>68</v>
      </c>
      <c r="E698" s="257" t="s">
        <v>170</v>
      </c>
      <c r="F698" s="258" t="s">
        <v>10</v>
      </c>
      <c r="G698" s="259" t="s">
        <v>457</v>
      </c>
      <c r="H698" s="36" t="s">
        <v>16</v>
      </c>
      <c r="I698" s="417">
        <v>5000</v>
      </c>
      <c r="J698" s="417">
        <v>5000</v>
      </c>
      <c r="K698" s="417">
        <v>5000</v>
      </c>
    </row>
    <row r="699" spans="1:11" ht="78.75" x14ac:dyDescent="0.25">
      <c r="A699" s="103" t="s">
        <v>104</v>
      </c>
      <c r="B699" s="53" t="s">
        <v>733</v>
      </c>
      <c r="C699" s="34">
        <v>10</v>
      </c>
      <c r="D699" s="35" t="s">
        <v>68</v>
      </c>
      <c r="E699" s="257" t="s">
        <v>198</v>
      </c>
      <c r="F699" s="258" t="s">
        <v>359</v>
      </c>
      <c r="G699" s="259" t="s">
        <v>360</v>
      </c>
      <c r="H699" s="2"/>
      <c r="I699" s="413">
        <f>SUM(I700)</f>
        <v>5000</v>
      </c>
      <c r="J699" s="413">
        <f t="shared" ref="J699:K701" si="269">SUM(J700)</f>
        <v>5000</v>
      </c>
      <c r="K699" s="413">
        <f t="shared" si="269"/>
        <v>5000</v>
      </c>
    </row>
    <row r="700" spans="1:11" ht="47.25" x14ac:dyDescent="0.25">
      <c r="A700" s="103" t="s">
        <v>367</v>
      </c>
      <c r="B700" s="53" t="s">
        <v>733</v>
      </c>
      <c r="C700" s="34">
        <v>10</v>
      </c>
      <c r="D700" s="35" t="s">
        <v>68</v>
      </c>
      <c r="E700" s="257" t="s">
        <v>198</v>
      </c>
      <c r="F700" s="258" t="s">
        <v>10</v>
      </c>
      <c r="G700" s="259" t="s">
        <v>360</v>
      </c>
      <c r="H700" s="2"/>
      <c r="I700" s="413">
        <f>SUM(I701)</f>
        <v>5000</v>
      </c>
      <c r="J700" s="413">
        <f t="shared" si="269"/>
        <v>5000</v>
      </c>
      <c r="K700" s="413">
        <f t="shared" si="269"/>
        <v>5000</v>
      </c>
    </row>
    <row r="701" spans="1:11" ht="31.5" x14ac:dyDescent="0.25">
      <c r="A701" s="576" t="s">
        <v>95</v>
      </c>
      <c r="B701" s="53" t="s">
        <v>733</v>
      </c>
      <c r="C701" s="34">
        <v>10</v>
      </c>
      <c r="D701" s="35" t="s">
        <v>68</v>
      </c>
      <c r="E701" s="257" t="s">
        <v>198</v>
      </c>
      <c r="F701" s="258" t="s">
        <v>10</v>
      </c>
      <c r="G701" s="259" t="s">
        <v>369</v>
      </c>
      <c r="H701" s="2"/>
      <c r="I701" s="413">
        <f>SUM(I702)</f>
        <v>5000</v>
      </c>
      <c r="J701" s="413">
        <f t="shared" si="269"/>
        <v>5000</v>
      </c>
      <c r="K701" s="413">
        <f t="shared" si="269"/>
        <v>5000</v>
      </c>
    </row>
    <row r="702" spans="1:11" ht="31.5" x14ac:dyDescent="0.25">
      <c r="A702" s="587" t="s">
        <v>507</v>
      </c>
      <c r="B702" s="6" t="s">
        <v>733</v>
      </c>
      <c r="C702" s="282">
        <v>10</v>
      </c>
      <c r="D702" s="36" t="s">
        <v>68</v>
      </c>
      <c r="E702" s="257" t="s">
        <v>198</v>
      </c>
      <c r="F702" s="258" t="s">
        <v>10</v>
      </c>
      <c r="G702" s="259" t="s">
        <v>369</v>
      </c>
      <c r="H702" s="2" t="s">
        <v>16</v>
      </c>
      <c r="I702" s="414">
        <v>5000</v>
      </c>
      <c r="J702" s="414">
        <v>5000</v>
      </c>
      <c r="K702" s="414">
        <v>5000</v>
      </c>
    </row>
    <row r="703" spans="1:11" ht="15.75" x14ac:dyDescent="0.25">
      <c r="A703" s="446" t="s">
        <v>885</v>
      </c>
      <c r="B703" s="674"/>
      <c r="C703" s="674"/>
      <c r="D703" s="674"/>
      <c r="E703" s="674"/>
      <c r="F703" s="674"/>
      <c r="G703" s="674"/>
      <c r="H703" s="674"/>
      <c r="I703" s="674"/>
      <c r="J703" s="428">
        <v>3363332</v>
      </c>
      <c r="K703" s="428">
        <v>6750840</v>
      </c>
    </row>
  </sheetData>
  <mergeCells count="7">
    <mergeCell ref="O688:W688"/>
    <mergeCell ref="N114:V114"/>
    <mergeCell ref="E13:G13"/>
    <mergeCell ref="A9:I9"/>
    <mergeCell ref="A10:I10"/>
    <mergeCell ref="A11:I11"/>
    <mergeCell ref="N676:V676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72"/>
  <sheetViews>
    <sheetView zoomScaleNormal="100" workbookViewId="0">
      <selection activeCell="B8" sqref="B8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8" width="13.85546875" style="460" customWidth="1"/>
    <col min="9" max="9" width="11.5703125" customWidth="1"/>
    <col min="10" max="10" width="12.5703125" customWidth="1"/>
  </cols>
  <sheetData>
    <row r="1" spans="1:10" x14ac:dyDescent="0.25">
      <c r="B1" s="714" t="s">
        <v>845</v>
      </c>
      <c r="C1" s="714"/>
      <c r="D1" s="714"/>
      <c r="E1" s="714"/>
      <c r="F1" s="714"/>
      <c r="G1" s="657"/>
      <c r="H1" s="657"/>
    </row>
    <row r="2" spans="1:10" x14ac:dyDescent="0.25">
      <c r="B2" s="714" t="s">
        <v>87</v>
      </c>
      <c r="C2" s="714"/>
      <c r="D2" s="714"/>
      <c r="E2" s="714"/>
      <c r="F2" s="714"/>
      <c r="G2" s="657"/>
      <c r="H2" s="657"/>
    </row>
    <row r="3" spans="1:10" x14ac:dyDescent="0.25">
      <c r="B3" s="714" t="s">
        <v>88</v>
      </c>
      <c r="C3" s="714"/>
      <c r="D3" s="714"/>
      <c r="E3" s="714"/>
      <c r="F3" s="714"/>
      <c r="G3" s="657"/>
      <c r="H3" s="657"/>
    </row>
    <row r="4" spans="1:10" x14ac:dyDescent="0.25">
      <c r="B4" s="361" t="s">
        <v>89</v>
      </c>
      <c r="C4" s="361"/>
      <c r="D4" s="361"/>
      <c r="E4" s="361"/>
      <c r="F4" s="462"/>
      <c r="G4" s="462"/>
      <c r="H4" s="462"/>
      <c r="I4" s="125"/>
      <c r="J4" s="125"/>
    </row>
    <row r="5" spans="1:10" x14ac:dyDescent="0.25">
      <c r="B5" s="361" t="s">
        <v>805</v>
      </c>
      <c r="C5" s="361"/>
      <c r="D5" s="361"/>
      <c r="E5" s="361"/>
      <c r="F5" s="462"/>
      <c r="G5" s="462"/>
      <c r="H5" s="462"/>
      <c r="I5" s="125"/>
      <c r="J5" s="125"/>
    </row>
    <row r="6" spans="1:10" x14ac:dyDescent="0.25">
      <c r="B6" s="359" t="s">
        <v>806</v>
      </c>
      <c r="C6" s="359"/>
      <c r="D6" s="359"/>
      <c r="E6" s="359"/>
      <c r="F6" s="463"/>
      <c r="G6" s="463"/>
      <c r="H6" s="463"/>
    </row>
    <row r="7" spans="1:10" x14ac:dyDescent="0.25">
      <c r="B7" s="4" t="s">
        <v>947</v>
      </c>
      <c r="C7" s="4"/>
      <c r="D7" s="4"/>
      <c r="E7" s="4"/>
      <c r="F7" s="464"/>
      <c r="G7" s="464"/>
      <c r="H7" s="464"/>
    </row>
    <row r="8" spans="1:10" x14ac:dyDescent="0.25">
      <c r="B8" s="632" t="s">
        <v>944</v>
      </c>
      <c r="C8" s="4"/>
      <c r="D8" s="4"/>
      <c r="E8" s="4"/>
      <c r="F8" s="464"/>
      <c r="G8" s="464"/>
      <c r="H8" s="464"/>
    </row>
    <row r="9" spans="1:10" s="516" customFormat="1" x14ac:dyDescent="0.25">
      <c r="B9" s="515"/>
      <c r="C9" s="515"/>
      <c r="D9" s="515"/>
      <c r="E9" s="515"/>
      <c r="F9" s="464"/>
      <c r="G9" s="464"/>
      <c r="H9" s="464"/>
    </row>
    <row r="10" spans="1:10" ht="18.75" customHeight="1" x14ac:dyDescent="0.25">
      <c r="A10" s="703" t="s">
        <v>229</v>
      </c>
      <c r="B10" s="703"/>
      <c r="C10" s="703"/>
      <c r="D10" s="703"/>
      <c r="E10" s="703"/>
      <c r="F10" s="703"/>
      <c r="G10" s="655"/>
      <c r="H10" s="655"/>
    </row>
    <row r="11" spans="1:10" ht="18.75" customHeight="1" x14ac:dyDescent="0.25">
      <c r="A11" s="703" t="s">
        <v>230</v>
      </c>
      <c r="B11" s="703"/>
      <c r="C11" s="703"/>
      <c r="D11" s="703"/>
      <c r="E11" s="703"/>
      <c r="F11" s="703"/>
      <c r="G11" s="655"/>
      <c r="H11" s="655"/>
    </row>
    <row r="12" spans="1:10" ht="18.75" customHeight="1" x14ac:dyDescent="0.25">
      <c r="A12" s="703" t="s">
        <v>231</v>
      </c>
      <c r="B12" s="703"/>
      <c r="C12" s="703"/>
      <c r="D12" s="703"/>
      <c r="E12" s="703"/>
      <c r="F12" s="703"/>
      <c r="G12" s="655"/>
      <c r="H12" s="655"/>
    </row>
    <row r="13" spans="1:10" ht="18.75" customHeight="1" x14ac:dyDescent="0.25">
      <c r="A13" s="703" t="s">
        <v>836</v>
      </c>
      <c r="B13" s="703"/>
      <c r="C13" s="703"/>
      <c r="D13" s="703"/>
      <c r="E13" s="703"/>
      <c r="F13" s="703"/>
      <c r="G13" s="655"/>
      <c r="H13" s="655"/>
    </row>
    <row r="14" spans="1:10" ht="15.75" x14ac:dyDescent="0.25">
      <c r="B14" s="350"/>
      <c r="C14" s="350"/>
      <c r="D14" s="350"/>
      <c r="E14" s="350"/>
      <c r="F14" s="469"/>
      <c r="G14" s="469"/>
      <c r="H14" s="469" t="s">
        <v>482</v>
      </c>
    </row>
    <row r="15" spans="1:10" ht="45.75" customHeight="1" x14ac:dyDescent="0.25">
      <c r="A15" s="50" t="s">
        <v>0</v>
      </c>
      <c r="B15" s="711" t="s">
        <v>3</v>
      </c>
      <c r="C15" s="712"/>
      <c r="D15" s="713"/>
      <c r="E15" s="50" t="s">
        <v>4</v>
      </c>
      <c r="F15" s="10" t="s">
        <v>835</v>
      </c>
      <c r="G15" s="10" t="s">
        <v>759</v>
      </c>
      <c r="H15" s="10" t="s">
        <v>804</v>
      </c>
    </row>
    <row r="16" spans="1:10" ht="15.75" x14ac:dyDescent="0.25">
      <c r="A16" s="447" t="s">
        <v>612</v>
      </c>
      <c r="B16" s="436"/>
      <c r="C16" s="448"/>
      <c r="D16" s="449"/>
      <c r="E16" s="440"/>
      <c r="F16" s="428">
        <f>SUM(F17+F413)</f>
        <v>653179844</v>
      </c>
      <c r="G16" s="428">
        <f>SUM(G17+G413+G472)</f>
        <v>423485540</v>
      </c>
      <c r="H16" s="428">
        <f>SUM(H17+H413+H472)</f>
        <v>418217473</v>
      </c>
    </row>
    <row r="17" spans="1:8" ht="21.75" customHeight="1" x14ac:dyDescent="0.25">
      <c r="A17" s="459" t="s">
        <v>606</v>
      </c>
      <c r="B17" s="450"/>
      <c r="C17" s="451"/>
      <c r="D17" s="452"/>
      <c r="E17" s="453"/>
      <c r="F17" s="465">
        <f>SUM(F18+F60+F108+F242+F250+F260+F288+F309+F314+F324+F343+F354+F376+F395+F404+F255)</f>
        <v>625892733</v>
      </c>
      <c r="G17" s="465">
        <f>SUM(G18+G60+G108+G242+G250+G260+G288+G309+G314+G324+G343+G354+G376+G395+G404+G255)</f>
        <v>396484916</v>
      </c>
      <c r="H17" s="465">
        <f>SUM(H18+H60+H108+H242+H250+H260+H288+H309+H314+H324+H343+H354+H376+H395+H404+H255)</f>
        <v>387803341</v>
      </c>
    </row>
    <row r="18" spans="1:8" ht="33.75" customHeight="1" x14ac:dyDescent="0.25">
      <c r="A18" s="133" t="s">
        <v>225</v>
      </c>
      <c r="B18" s="135" t="s">
        <v>209</v>
      </c>
      <c r="C18" s="242" t="s">
        <v>359</v>
      </c>
      <c r="D18" s="136" t="s">
        <v>360</v>
      </c>
      <c r="E18" s="134"/>
      <c r="F18" s="461">
        <f>SUM(F19+F36+F56)</f>
        <v>37877070</v>
      </c>
      <c r="G18" s="461">
        <f>SUM(G19+G36+G56)</f>
        <v>26767166</v>
      </c>
      <c r="H18" s="461">
        <f>SUM(H19+H36+H56)</f>
        <v>26767166</v>
      </c>
    </row>
    <row r="19" spans="1:8" ht="36" customHeight="1" x14ac:dyDescent="0.25">
      <c r="A19" s="132" t="s">
        <v>145</v>
      </c>
      <c r="B19" s="138" t="s">
        <v>212</v>
      </c>
      <c r="C19" s="310" t="s">
        <v>359</v>
      </c>
      <c r="D19" s="139" t="s">
        <v>360</v>
      </c>
      <c r="E19" s="137"/>
      <c r="F19" s="466">
        <f>SUM(F20)</f>
        <v>22599724</v>
      </c>
      <c r="G19" s="466">
        <f t="shared" ref="G19:H19" si="0">SUM(G20)</f>
        <v>15794992</v>
      </c>
      <c r="H19" s="466">
        <f t="shared" si="0"/>
        <v>15794992</v>
      </c>
    </row>
    <row r="20" spans="1:8" ht="16.5" customHeight="1" x14ac:dyDescent="0.25">
      <c r="A20" s="300" t="s">
        <v>440</v>
      </c>
      <c r="B20" s="301" t="s">
        <v>212</v>
      </c>
      <c r="C20" s="302" t="s">
        <v>10</v>
      </c>
      <c r="D20" s="303" t="s">
        <v>360</v>
      </c>
      <c r="E20" s="304"/>
      <c r="F20" s="416">
        <f>SUM(F31+F34+F27+F21+F25+F29)</f>
        <v>22599724</v>
      </c>
      <c r="G20" s="416">
        <f t="shared" ref="G20:H20" si="1">SUM(G31+G34+G27+G21+G25+G29)</f>
        <v>15794992</v>
      </c>
      <c r="H20" s="416">
        <f t="shared" si="1"/>
        <v>15794992</v>
      </c>
    </row>
    <row r="21" spans="1:8" s="642" customFormat="1" ht="47.25" x14ac:dyDescent="0.25">
      <c r="A21" s="27" t="s">
        <v>796</v>
      </c>
      <c r="B21" s="116" t="s">
        <v>212</v>
      </c>
      <c r="C21" s="204" t="s">
        <v>447</v>
      </c>
      <c r="D21" s="115" t="s">
        <v>792</v>
      </c>
      <c r="E21" s="140"/>
      <c r="F21" s="412">
        <f>SUM(F22:F24)</f>
        <v>1273441</v>
      </c>
      <c r="G21" s="412">
        <f t="shared" ref="G21:H21" si="2">SUM(G22:G24)</f>
        <v>1273441</v>
      </c>
      <c r="H21" s="412">
        <f t="shared" si="2"/>
        <v>1273441</v>
      </c>
    </row>
    <row r="22" spans="1:8" s="43" customFormat="1" ht="47.25" x14ac:dyDescent="0.25">
      <c r="A22" s="54" t="s">
        <v>75</v>
      </c>
      <c r="B22" s="124" t="s">
        <v>212</v>
      </c>
      <c r="C22" s="205" t="s">
        <v>447</v>
      </c>
      <c r="D22" s="121" t="s">
        <v>792</v>
      </c>
      <c r="E22" s="127" t="s">
        <v>13</v>
      </c>
      <c r="F22" s="415">
        <f>SUM(прил3!H478)</f>
        <v>1082400</v>
      </c>
      <c r="G22" s="415">
        <f>SUM(прил3!I478)</f>
        <v>1082400</v>
      </c>
      <c r="H22" s="415">
        <f>SUM(прил3!J478)</f>
        <v>1082400</v>
      </c>
    </row>
    <row r="23" spans="1:8" s="642" customFormat="1" ht="33" hidden="1" customHeight="1" x14ac:dyDescent="0.25">
      <c r="A23" s="54" t="s">
        <v>507</v>
      </c>
      <c r="B23" s="124" t="s">
        <v>212</v>
      </c>
      <c r="C23" s="205" t="s">
        <v>447</v>
      </c>
      <c r="D23" s="121" t="s">
        <v>792</v>
      </c>
      <c r="E23" s="127" t="s">
        <v>16</v>
      </c>
      <c r="F23" s="415">
        <f>SUM(прил3!H479)</f>
        <v>0</v>
      </c>
      <c r="G23" s="415">
        <f>SUM(прил3!I479)</f>
        <v>0</v>
      </c>
      <c r="H23" s="415">
        <f>SUM(прил3!J479)</f>
        <v>0</v>
      </c>
    </row>
    <row r="24" spans="1:8" s="642" customFormat="1" ht="16.5" customHeight="1" x14ac:dyDescent="0.25">
      <c r="A24" s="54" t="s">
        <v>40</v>
      </c>
      <c r="B24" s="124" t="s">
        <v>212</v>
      </c>
      <c r="C24" s="205" t="s">
        <v>447</v>
      </c>
      <c r="D24" s="121" t="s">
        <v>792</v>
      </c>
      <c r="E24" s="127" t="s">
        <v>39</v>
      </c>
      <c r="F24" s="415">
        <f>SUM(прил3!H480)</f>
        <v>191041</v>
      </c>
      <c r="G24" s="415">
        <f>SUM(прил3!I480)</f>
        <v>191041</v>
      </c>
      <c r="H24" s="415">
        <f>SUM(прил3!J480)</f>
        <v>191041</v>
      </c>
    </row>
    <row r="25" spans="1:8" s="687" customFormat="1" ht="31.5" customHeight="1" x14ac:dyDescent="0.25">
      <c r="A25" s="99" t="s">
        <v>929</v>
      </c>
      <c r="B25" s="116" t="s">
        <v>212</v>
      </c>
      <c r="C25" s="204" t="s">
        <v>447</v>
      </c>
      <c r="D25" s="115" t="s">
        <v>928</v>
      </c>
      <c r="E25" s="140"/>
      <c r="F25" s="412">
        <f>SUM(F26)</f>
        <v>4203800</v>
      </c>
      <c r="G25" s="412">
        <f t="shared" ref="G25:H25" si="3">SUM(G26)</f>
        <v>0</v>
      </c>
      <c r="H25" s="412">
        <f t="shared" si="3"/>
        <v>0</v>
      </c>
    </row>
    <row r="26" spans="1:8" s="687" customFormat="1" ht="48.75" customHeight="1" x14ac:dyDescent="0.25">
      <c r="A26" s="54" t="s">
        <v>75</v>
      </c>
      <c r="B26" s="124" t="s">
        <v>212</v>
      </c>
      <c r="C26" s="205" t="s">
        <v>447</v>
      </c>
      <c r="D26" s="121" t="s">
        <v>928</v>
      </c>
      <c r="E26" s="127" t="s">
        <v>13</v>
      </c>
      <c r="F26" s="415">
        <f>SUM(прил3!H482)</f>
        <v>4203800</v>
      </c>
      <c r="G26" s="415"/>
      <c r="H26" s="415"/>
    </row>
    <row r="27" spans="1:8" ht="33.75" customHeight="1" x14ac:dyDescent="0.25">
      <c r="A27" s="27" t="s">
        <v>585</v>
      </c>
      <c r="B27" s="116" t="s">
        <v>212</v>
      </c>
      <c r="C27" s="204" t="s">
        <v>447</v>
      </c>
      <c r="D27" s="115" t="s">
        <v>584</v>
      </c>
      <c r="E27" s="140"/>
      <c r="F27" s="412">
        <f>SUM(F28)</f>
        <v>40000</v>
      </c>
      <c r="G27" s="412">
        <f t="shared" ref="G27:H27" si="4">SUM(G28)</f>
        <v>40000</v>
      </c>
      <c r="H27" s="412">
        <f t="shared" si="4"/>
        <v>40000</v>
      </c>
    </row>
    <row r="28" spans="1:8" ht="34.5" customHeight="1" x14ac:dyDescent="0.25">
      <c r="A28" s="89" t="s">
        <v>507</v>
      </c>
      <c r="B28" s="124" t="s">
        <v>212</v>
      </c>
      <c r="C28" s="205" t="s">
        <v>447</v>
      </c>
      <c r="D28" s="121" t="s">
        <v>584</v>
      </c>
      <c r="E28" s="127" t="s">
        <v>16</v>
      </c>
      <c r="F28" s="415">
        <f>SUM(прил3!H484)</f>
        <v>40000</v>
      </c>
      <c r="G28" s="415">
        <f>SUM(прил3!I484)</f>
        <v>40000</v>
      </c>
      <c r="H28" s="415">
        <f>SUM(прил3!J484)</f>
        <v>40000</v>
      </c>
    </row>
    <row r="29" spans="1:8" s="687" customFormat="1" ht="34.5" customHeight="1" x14ac:dyDescent="0.25">
      <c r="A29" s="690" t="s">
        <v>931</v>
      </c>
      <c r="B29" s="116" t="s">
        <v>212</v>
      </c>
      <c r="C29" s="204" t="s">
        <v>447</v>
      </c>
      <c r="D29" s="115" t="s">
        <v>930</v>
      </c>
      <c r="E29" s="140"/>
      <c r="F29" s="412">
        <f>SUM(F30)</f>
        <v>15808888</v>
      </c>
      <c r="G29" s="412">
        <f t="shared" ref="G29:H29" si="5">SUM(G30)</f>
        <v>13808240</v>
      </c>
      <c r="H29" s="412">
        <f t="shared" si="5"/>
        <v>13808240</v>
      </c>
    </row>
    <row r="30" spans="1:8" ht="50.25" customHeight="1" x14ac:dyDescent="0.25">
      <c r="A30" s="54" t="s">
        <v>75</v>
      </c>
      <c r="B30" s="316" t="s">
        <v>212</v>
      </c>
      <c r="C30" s="317" t="s">
        <v>10</v>
      </c>
      <c r="D30" s="121" t="s">
        <v>930</v>
      </c>
      <c r="E30" s="127" t="s">
        <v>13</v>
      </c>
      <c r="F30" s="415">
        <f>SUM(прил3!H486)</f>
        <v>15808888</v>
      </c>
      <c r="G30" s="415">
        <f>SUM(прил3!I486)</f>
        <v>13808240</v>
      </c>
      <c r="H30" s="415">
        <f>SUM(прил3!J486)</f>
        <v>13808240</v>
      </c>
    </row>
    <row r="31" spans="1:8" ht="32.25" customHeight="1" x14ac:dyDescent="0.25">
      <c r="A31" s="27" t="s">
        <v>83</v>
      </c>
      <c r="B31" s="314" t="s">
        <v>212</v>
      </c>
      <c r="C31" s="315" t="s">
        <v>10</v>
      </c>
      <c r="D31" s="115" t="s">
        <v>391</v>
      </c>
      <c r="E31" s="140"/>
      <c r="F31" s="412">
        <f>SUM(F32:F33)</f>
        <v>1273595</v>
      </c>
      <c r="G31" s="412">
        <f t="shared" ref="G31:H31" si="6">SUM(G32:G33)</f>
        <v>673311</v>
      </c>
      <c r="H31" s="412">
        <f t="shared" si="6"/>
        <v>673311</v>
      </c>
    </row>
    <row r="32" spans="1:8" ht="30.75" customHeight="1" x14ac:dyDescent="0.25">
      <c r="A32" s="54" t="s">
        <v>507</v>
      </c>
      <c r="B32" s="316" t="s">
        <v>212</v>
      </c>
      <c r="C32" s="317" t="s">
        <v>10</v>
      </c>
      <c r="D32" s="121" t="s">
        <v>391</v>
      </c>
      <c r="E32" s="127" t="s">
        <v>16</v>
      </c>
      <c r="F32" s="415">
        <f>SUM(прил3!H488)</f>
        <v>1241731</v>
      </c>
      <c r="G32" s="415">
        <f>SUM(прил3!I488)</f>
        <v>641277</v>
      </c>
      <c r="H32" s="415">
        <f>SUM(прил3!J488)</f>
        <v>641277</v>
      </c>
    </row>
    <row r="33" spans="1:8" ht="16.5" customHeight="1" x14ac:dyDescent="0.25">
      <c r="A33" s="54" t="s">
        <v>18</v>
      </c>
      <c r="B33" s="316" t="s">
        <v>212</v>
      </c>
      <c r="C33" s="317" t="s">
        <v>10</v>
      </c>
      <c r="D33" s="121" t="s">
        <v>391</v>
      </c>
      <c r="E33" s="127" t="s">
        <v>17</v>
      </c>
      <c r="F33" s="415">
        <f>SUM(прил3!H489)</f>
        <v>31864</v>
      </c>
      <c r="G33" s="415">
        <f>SUM(прил3!I489)</f>
        <v>32034</v>
      </c>
      <c r="H33" s="415">
        <f>SUM(прил3!J489)</f>
        <v>32034</v>
      </c>
    </row>
    <row r="34" spans="1:8" ht="19.5" hidden="1" customHeight="1" x14ac:dyDescent="0.25">
      <c r="A34" s="27" t="s">
        <v>93</v>
      </c>
      <c r="B34" s="314" t="s">
        <v>212</v>
      </c>
      <c r="C34" s="315" t="s">
        <v>10</v>
      </c>
      <c r="D34" s="115" t="s">
        <v>382</v>
      </c>
      <c r="E34" s="140"/>
      <c r="F34" s="412">
        <f>SUM(F35)</f>
        <v>0</v>
      </c>
      <c r="G34" s="412">
        <f t="shared" ref="G34:H34" si="7">SUM(G35)</f>
        <v>0</v>
      </c>
      <c r="H34" s="412">
        <f t="shared" si="7"/>
        <v>0</v>
      </c>
    </row>
    <row r="35" spans="1:8" ht="16.5" hidden="1" customHeight="1" x14ac:dyDescent="0.25">
      <c r="A35" s="54" t="s">
        <v>507</v>
      </c>
      <c r="B35" s="316" t="s">
        <v>212</v>
      </c>
      <c r="C35" s="317" t="s">
        <v>10</v>
      </c>
      <c r="D35" s="121" t="s">
        <v>382</v>
      </c>
      <c r="E35" s="127" t="s">
        <v>16</v>
      </c>
      <c r="F35" s="415">
        <f>SUM(прил3!H491)</f>
        <v>0</v>
      </c>
      <c r="G35" s="415">
        <f>SUM(прил3!I491)</f>
        <v>0</v>
      </c>
      <c r="H35" s="415">
        <f>SUM(прил3!J491)</f>
        <v>0</v>
      </c>
    </row>
    <row r="36" spans="1:8" ht="35.25" customHeight="1" x14ac:dyDescent="0.25">
      <c r="A36" s="141" t="s">
        <v>146</v>
      </c>
      <c r="B36" s="313" t="s">
        <v>441</v>
      </c>
      <c r="C36" s="243" t="s">
        <v>359</v>
      </c>
      <c r="D36" s="143" t="s">
        <v>360</v>
      </c>
      <c r="E36" s="144"/>
      <c r="F36" s="467">
        <f>SUM(F37+F51)</f>
        <v>14182048</v>
      </c>
      <c r="G36" s="467">
        <f>SUM(G37+G51)</f>
        <v>10003393</v>
      </c>
      <c r="H36" s="467">
        <f>SUM(H37+H51)</f>
        <v>10003393</v>
      </c>
    </row>
    <row r="37" spans="1:8" ht="18" customHeight="1" x14ac:dyDescent="0.25">
      <c r="A37" s="305" t="s">
        <v>442</v>
      </c>
      <c r="B37" s="306" t="s">
        <v>213</v>
      </c>
      <c r="C37" s="307" t="s">
        <v>10</v>
      </c>
      <c r="D37" s="308" t="s">
        <v>360</v>
      </c>
      <c r="E37" s="309"/>
      <c r="F37" s="413">
        <f>SUM(F48+F42+F38+F44+F46)</f>
        <v>13920912</v>
      </c>
      <c r="G37" s="413">
        <f t="shared" ref="G37:H37" si="8">SUM(G48+G42+G38+G44+G46)</f>
        <v>10003393</v>
      </c>
      <c r="H37" s="413">
        <f t="shared" si="8"/>
        <v>10003393</v>
      </c>
    </row>
    <row r="38" spans="1:8" s="642" customFormat="1" ht="47.25" x14ac:dyDescent="0.25">
      <c r="A38" s="27" t="s">
        <v>796</v>
      </c>
      <c r="B38" s="116" t="s">
        <v>213</v>
      </c>
      <c r="C38" s="204" t="s">
        <v>447</v>
      </c>
      <c r="D38" s="115" t="s">
        <v>792</v>
      </c>
      <c r="E38" s="140"/>
      <c r="F38" s="412">
        <f>SUM(F39:F41)</f>
        <v>871200</v>
      </c>
      <c r="G38" s="412">
        <f t="shared" ref="G38:H38" si="9">SUM(G39:G41)</f>
        <v>871200</v>
      </c>
      <c r="H38" s="412">
        <f t="shared" si="9"/>
        <v>871200</v>
      </c>
    </row>
    <row r="39" spans="1:8" s="43" customFormat="1" ht="47.25" x14ac:dyDescent="0.25">
      <c r="A39" s="54" t="s">
        <v>75</v>
      </c>
      <c r="B39" s="124" t="s">
        <v>213</v>
      </c>
      <c r="C39" s="205" t="s">
        <v>447</v>
      </c>
      <c r="D39" s="121" t="s">
        <v>792</v>
      </c>
      <c r="E39" s="127" t="s">
        <v>13</v>
      </c>
      <c r="F39" s="415">
        <f>SUM(прил3!H495)</f>
        <v>660000</v>
      </c>
      <c r="G39" s="415">
        <f>SUM(прил3!I495)</f>
        <v>660000</v>
      </c>
      <c r="H39" s="415">
        <f>SUM(прил3!J495)</f>
        <v>660000</v>
      </c>
    </row>
    <row r="40" spans="1:8" s="642" customFormat="1" ht="33" hidden="1" customHeight="1" x14ac:dyDescent="0.25">
      <c r="A40" s="54" t="s">
        <v>507</v>
      </c>
      <c r="B40" s="124" t="s">
        <v>213</v>
      </c>
      <c r="C40" s="205" t="s">
        <v>447</v>
      </c>
      <c r="D40" s="121" t="s">
        <v>792</v>
      </c>
      <c r="E40" s="127" t="s">
        <v>16</v>
      </c>
      <c r="F40" s="415">
        <f>SUM(прил3!H496)</f>
        <v>0</v>
      </c>
      <c r="G40" s="415">
        <f>SUM(прил3!I496)</f>
        <v>0</v>
      </c>
      <c r="H40" s="415">
        <f>SUM(прил3!J496)</f>
        <v>0</v>
      </c>
    </row>
    <row r="41" spans="1:8" s="642" customFormat="1" ht="16.5" customHeight="1" x14ac:dyDescent="0.25">
      <c r="A41" s="54" t="s">
        <v>40</v>
      </c>
      <c r="B41" s="124" t="s">
        <v>213</v>
      </c>
      <c r="C41" s="205" t="s">
        <v>447</v>
      </c>
      <c r="D41" s="121" t="s">
        <v>792</v>
      </c>
      <c r="E41" s="127" t="s">
        <v>39</v>
      </c>
      <c r="F41" s="415">
        <f>SUM(прил3!H497)</f>
        <v>211200</v>
      </c>
      <c r="G41" s="415">
        <f>SUM(прил3!I497)</f>
        <v>211200</v>
      </c>
      <c r="H41" s="415">
        <f>SUM(прил3!J497)</f>
        <v>211200</v>
      </c>
    </row>
    <row r="42" spans="1:8" s="626" customFormat="1" ht="19.5" hidden="1" customHeight="1" x14ac:dyDescent="0.25">
      <c r="A42" s="630" t="s">
        <v>776</v>
      </c>
      <c r="B42" s="116" t="s">
        <v>213</v>
      </c>
      <c r="C42" s="204" t="s">
        <v>10</v>
      </c>
      <c r="D42" s="115" t="s">
        <v>777</v>
      </c>
      <c r="E42" s="140"/>
      <c r="F42" s="412">
        <f>SUM(F43)</f>
        <v>0</v>
      </c>
      <c r="G42" s="412">
        <f t="shared" ref="G42:H42" si="10">SUM(G43)</f>
        <v>0</v>
      </c>
      <c r="H42" s="412">
        <f t="shared" si="10"/>
        <v>0</v>
      </c>
    </row>
    <row r="43" spans="1:8" s="626" customFormat="1" ht="34.5" hidden="1" customHeight="1" x14ac:dyDescent="0.25">
      <c r="A43" s="629" t="s">
        <v>507</v>
      </c>
      <c r="B43" s="124" t="s">
        <v>213</v>
      </c>
      <c r="C43" s="205" t="s">
        <v>10</v>
      </c>
      <c r="D43" s="121" t="s">
        <v>777</v>
      </c>
      <c r="E43" s="127"/>
      <c r="F43" s="415">
        <f>SUM(прил3!H501)</f>
        <v>0</v>
      </c>
      <c r="G43" s="415">
        <f>SUM(прил3!I501)</f>
        <v>0</v>
      </c>
      <c r="H43" s="415">
        <f>SUM(прил3!J501)</f>
        <v>0</v>
      </c>
    </row>
    <row r="44" spans="1:8" s="687" customFormat="1" ht="32.25" customHeight="1" x14ac:dyDescent="0.25">
      <c r="A44" s="99" t="s">
        <v>929</v>
      </c>
      <c r="B44" s="116" t="s">
        <v>213</v>
      </c>
      <c r="C44" s="204" t="s">
        <v>447</v>
      </c>
      <c r="D44" s="115" t="s">
        <v>928</v>
      </c>
      <c r="E44" s="140"/>
      <c r="F44" s="412">
        <f>SUM(F45)</f>
        <v>2630536</v>
      </c>
      <c r="G44" s="412">
        <f t="shared" ref="G44:H44" si="11">SUM(G45)</f>
        <v>0</v>
      </c>
      <c r="H44" s="412">
        <f t="shared" si="11"/>
        <v>0</v>
      </c>
    </row>
    <row r="45" spans="1:8" s="687" customFormat="1" ht="48" customHeight="1" x14ac:dyDescent="0.25">
      <c r="A45" s="54" t="s">
        <v>75</v>
      </c>
      <c r="B45" s="124" t="s">
        <v>213</v>
      </c>
      <c r="C45" s="205" t="s">
        <v>447</v>
      </c>
      <c r="D45" s="121" t="s">
        <v>928</v>
      </c>
      <c r="E45" s="127" t="s">
        <v>13</v>
      </c>
      <c r="F45" s="415">
        <f>SUM(прил3!H499)</f>
        <v>2630536</v>
      </c>
      <c r="G45" s="415"/>
      <c r="H45" s="415"/>
    </row>
    <row r="46" spans="1:8" s="687" customFormat="1" ht="32.25" customHeight="1" x14ac:dyDescent="0.25">
      <c r="A46" s="690" t="s">
        <v>931</v>
      </c>
      <c r="B46" s="116" t="s">
        <v>213</v>
      </c>
      <c r="C46" s="204" t="s">
        <v>10</v>
      </c>
      <c r="D46" s="115" t="s">
        <v>930</v>
      </c>
      <c r="E46" s="140"/>
      <c r="F46" s="412">
        <f>SUM(F47)</f>
        <v>9895034</v>
      </c>
      <c r="G46" s="412">
        <f t="shared" ref="G46:H46" si="12">SUM(G47)</f>
        <v>8641703</v>
      </c>
      <c r="H46" s="412">
        <f t="shared" si="12"/>
        <v>8641703</v>
      </c>
    </row>
    <row r="47" spans="1:8" ht="47.25" customHeight="1" x14ac:dyDescent="0.25">
      <c r="A47" s="54" t="s">
        <v>75</v>
      </c>
      <c r="B47" s="316" t="s">
        <v>213</v>
      </c>
      <c r="C47" s="317" t="s">
        <v>10</v>
      </c>
      <c r="D47" s="121" t="s">
        <v>930</v>
      </c>
      <c r="E47" s="127" t="s">
        <v>13</v>
      </c>
      <c r="F47" s="415">
        <f>SUM(прил3!H503)</f>
        <v>9895034</v>
      </c>
      <c r="G47" s="415">
        <f>SUM(прил3!I503)</f>
        <v>8641703</v>
      </c>
      <c r="H47" s="415">
        <f>SUM(прил3!J503)</f>
        <v>8641703</v>
      </c>
    </row>
    <row r="48" spans="1:8" ht="33" customHeight="1" x14ac:dyDescent="0.25">
      <c r="A48" s="27" t="s">
        <v>83</v>
      </c>
      <c r="B48" s="314" t="s">
        <v>213</v>
      </c>
      <c r="C48" s="315" t="s">
        <v>10</v>
      </c>
      <c r="D48" s="115" t="s">
        <v>391</v>
      </c>
      <c r="E48" s="140"/>
      <c r="F48" s="412">
        <f>SUM(F49:F50)</f>
        <v>524142</v>
      </c>
      <c r="G48" s="412">
        <f t="shared" ref="G48:H48" si="13">SUM(G49:G50)</f>
        <v>490490</v>
      </c>
      <c r="H48" s="412">
        <f t="shared" si="13"/>
        <v>490490</v>
      </c>
    </row>
    <row r="49" spans="1:8" ht="33" customHeight="1" x14ac:dyDescent="0.25">
      <c r="A49" s="54" t="s">
        <v>507</v>
      </c>
      <c r="B49" s="316" t="s">
        <v>213</v>
      </c>
      <c r="C49" s="317" t="s">
        <v>10</v>
      </c>
      <c r="D49" s="121" t="s">
        <v>391</v>
      </c>
      <c r="E49" s="127" t="s">
        <v>16</v>
      </c>
      <c r="F49" s="415">
        <f>SUM(прил3!H505)</f>
        <v>515796</v>
      </c>
      <c r="G49" s="415">
        <f>SUM(прил3!I505)</f>
        <v>481644</v>
      </c>
      <c r="H49" s="415">
        <f>SUM(прил3!J505)</f>
        <v>481644</v>
      </c>
    </row>
    <row r="50" spans="1:8" ht="18" customHeight="1" x14ac:dyDescent="0.25">
      <c r="A50" s="54" t="s">
        <v>18</v>
      </c>
      <c r="B50" s="316" t="s">
        <v>213</v>
      </c>
      <c r="C50" s="317" t="s">
        <v>10</v>
      </c>
      <c r="D50" s="121" t="s">
        <v>391</v>
      </c>
      <c r="E50" s="127" t="s">
        <v>17</v>
      </c>
      <c r="F50" s="415">
        <f>SUM(прил3!H506)</f>
        <v>8346</v>
      </c>
      <c r="G50" s="415">
        <f>SUM(прил3!I506)</f>
        <v>8846</v>
      </c>
      <c r="H50" s="415">
        <f>SUM(прил3!J506)</f>
        <v>8846</v>
      </c>
    </row>
    <row r="51" spans="1:8" ht="18" customHeight="1" x14ac:dyDescent="0.25">
      <c r="A51" s="305" t="s">
        <v>552</v>
      </c>
      <c r="B51" s="378" t="s">
        <v>213</v>
      </c>
      <c r="C51" s="379" t="s">
        <v>12</v>
      </c>
      <c r="D51" s="308" t="s">
        <v>360</v>
      </c>
      <c r="E51" s="309"/>
      <c r="F51" s="413">
        <f>SUM(F52+F54)</f>
        <v>261136</v>
      </c>
      <c r="G51" s="413">
        <f t="shared" ref="G51:H51" si="14">SUM(G52+G54)</f>
        <v>0</v>
      </c>
      <c r="H51" s="413">
        <f t="shared" si="14"/>
        <v>0</v>
      </c>
    </row>
    <row r="52" spans="1:8" ht="33.75" customHeight="1" x14ac:dyDescent="0.25">
      <c r="A52" s="27" t="s">
        <v>551</v>
      </c>
      <c r="B52" s="314" t="s">
        <v>213</v>
      </c>
      <c r="C52" s="315" t="s">
        <v>12</v>
      </c>
      <c r="D52" s="115" t="s">
        <v>550</v>
      </c>
      <c r="E52" s="140"/>
      <c r="F52" s="412">
        <f>SUM(F53)</f>
        <v>210000</v>
      </c>
      <c r="G52" s="412">
        <f t="shared" ref="G52:H52" si="15">SUM(G53)</f>
        <v>0</v>
      </c>
      <c r="H52" s="412">
        <f t="shared" si="15"/>
        <v>0</v>
      </c>
    </row>
    <row r="53" spans="1:8" ht="18" customHeight="1" x14ac:dyDescent="0.25">
      <c r="A53" s="54" t="s">
        <v>21</v>
      </c>
      <c r="B53" s="316" t="s">
        <v>213</v>
      </c>
      <c r="C53" s="317" t="s">
        <v>12</v>
      </c>
      <c r="D53" s="121" t="s">
        <v>550</v>
      </c>
      <c r="E53" s="127" t="s">
        <v>66</v>
      </c>
      <c r="F53" s="415">
        <f>SUM(прил3!H527)</f>
        <v>210000</v>
      </c>
      <c r="G53" s="415">
        <f>SUM(прил3!I527)</f>
        <v>0</v>
      </c>
      <c r="H53" s="415">
        <f>SUM(прил3!J527)</f>
        <v>0</v>
      </c>
    </row>
    <row r="54" spans="1:8" ht="31.5" customHeight="1" x14ac:dyDescent="0.25">
      <c r="A54" s="27" t="s">
        <v>415</v>
      </c>
      <c r="B54" s="314" t="s">
        <v>213</v>
      </c>
      <c r="C54" s="315" t="s">
        <v>12</v>
      </c>
      <c r="D54" s="115" t="s">
        <v>414</v>
      </c>
      <c r="E54" s="140"/>
      <c r="F54" s="412">
        <f>SUM(F55)</f>
        <v>51136</v>
      </c>
      <c r="G54" s="412">
        <f t="shared" ref="G54:H54" si="16">SUM(G55)</f>
        <v>0</v>
      </c>
      <c r="H54" s="412">
        <f t="shared" si="16"/>
        <v>0</v>
      </c>
    </row>
    <row r="55" spans="1:8" ht="16.5" customHeight="1" x14ac:dyDescent="0.25">
      <c r="A55" s="54" t="s">
        <v>21</v>
      </c>
      <c r="B55" s="316" t="s">
        <v>213</v>
      </c>
      <c r="C55" s="317" t="s">
        <v>12</v>
      </c>
      <c r="D55" s="121" t="s">
        <v>414</v>
      </c>
      <c r="E55" s="127" t="s">
        <v>66</v>
      </c>
      <c r="F55" s="415">
        <f>SUM(прил3!H115)</f>
        <v>51136</v>
      </c>
      <c r="G55" s="415">
        <f>SUM(прил3!I115)</f>
        <v>0</v>
      </c>
      <c r="H55" s="415">
        <f>SUM(прил3!J115)</f>
        <v>0</v>
      </c>
    </row>
    <row r="56" spans="1:8" s="43" customFormat="1" ht="49.5" customHeight="1" x14ac:dyDescent="0.25">
      <c r="A56" s="151" t="s">
        <v>148</v>
      </c>
      <c r="B56" s="152" t="s">
        <v>215</v>
      </c>
      <c r="C56" s="160" t="s">
        <v>359</v>
      </c>
      <c r="D56" s="148" t="s">
        <v>360</v>
      </c>
      <c r="E56" s="146"/>
      <c r="F56" s="467">
        <f>SUM(F57)</f>
        <v>1095298</v>
      </c>
      <c r="G56" s="467">
        <f t="shared" ref="G56:H56" si="17">SUM(G57)</f>
        <v>968781</v>
      </c>
      <c r="H56" s="467">
        <f t="shared" si="17"/>
        <v>968781</v>
      </c>
    </row>
    <row r="57" spans="1:8" s="43" customFormat="1" ht="64.5" customHeight="1" x14ac:dyDescent="0.25">
      <c r="A57" s="318" t="s">
        <v>446</v>
      </c>
      <c r="B57" s="322" t="s">
        <v>215</v>
      </c>
      <c r="C57" s="323" t="s">
        <v>10</v>
      </c>
      <c r="D57" s="321" t="s">
        <v>360</v>
      </c>
      <c r="E57" s="312"/>
      <c r="F57" s="413">
        <f>SUM(F58)</f>
        <v>1095298</v>
      </c>
      <c r="G57" s="413">
        <f t="shared" ref="G57:H57" si="18">SUM(G58)</f>
        <v>968781</v>
      </c>
      <c r="H57" s="413">
        <f t="shared" si="18"/>
        <v>968781</v>
      </c>
    </row>
    <row r="58" spans="1:8" s="43" customFormat="1" ht="33" customHeight="1" x14ac:dyDescent="0.25">
      <c r="A58" s="75" t="s">
        <v>74</v>
      </c>
      <c r="B58" s="324" t="s">
        <v>215</v>
      </c>
      <c r="C58" s="325" t="s">
        <v>447</v>
      </c>
      <c r="D58" s="150" t="s">
        <v>364</v>
      </c>
      <c r="E58" s="30"/>
      <c r="F58" s="412">
        <f>SUM(F59:F59)</f>
        <v>1095298</v>
      </c>
      <c r="G58" s="412">
        <f t="shared" ref="G58:H58" si="19">SUM(G59:G59)</f>
        <v>968781</v>
      </c>
      <c r="H58" s="412">
        <f t="shared" si="19"/>
        <v>968781</v>
      </c>
    </row>
    <row r="59" spans="1:8" s="43" customFormat="1" ht="49.5" customHeight="1" x14ac:dyDescent="0.25">
      <c r="A59" s="76" t="s">
        <v>75</v>
      </c>
      <c r="B59" s="326" t="s">
        <v>215</v>
      </c>
      <c r="C59" s="327" t="s">
        <v>447</v>
      </c>
      <c r="D59" s="147" t="s">
        <v>364</v>
      </c>
      <c r="E59" s="53">
        <v>100</v>
      </c>
      <c r="F59" s="415">
        <f>SUM(прил3!H531)</f>
        <v>1095298</v>
      </c>
      <c r="G59" s="415">
        <f>SUM(прил3!I531)</f>
        <v>968781</v>
      </c>
      <c r="H59" s="415">
        <f>SUM(прил3!J531)</f>
        <v>968781</v>
      </c>
    </row>
    <row r="60" spans="1:8" s="43" customFormat="1" ht="34.5" customHeight="1" x14ac:dyDescent="0.25">
      <c r="A60" s="58" t="s">
        <v>103</v>
      </c>
      <c r="B60" s="153" t="s">
        <v>168</v>
      </c>
      <c r="C60" s="244" t="s">
        <v>359</v>
      </c>
      <c r="D60" s="154" t="s">
        <v>360</v>
      </c>
      <c r="E60" s="39"/>
      <c r="F60" s="461">
        <f>SUM(F61+F71+F97)</f>
        <v>38955692</v>
      </c>
      <c r="G60" s="461">
        <f t="shared" ref="G60:H60" si="20">SUM(G61+G71+G97)</f>
        <v>24775550</v>
      </c>
      <c r="H60" s="461">
        <f t="shared" si="20"/>
        <v>27592115</v>
      </c>
    </row>
    <row r="61" spans="1:8" s="43" customFormat="1" ht="48.75" customHeight="1" x14ac:dyDescent="0.25">
      <c r="A61" s="141" t="s">
        <v>115</v>
      </c>
      <c r="B61" s="152" t="s">
        <v>199</v>
      </c>
      <c r="C61" s="160" t="s">
        <v>359</v>
      </c>
      <c r="D61" s="148" t="s">
        <v>360</v>
      </c>
      <c r="E61" s="146"/>
      <c r="F61" s="467">
        <f>SUM(F62)</f>
        <v>3432263</v>
      </c>
      <c r="G61" s="467">
        <f t="shared" ref="G61:H61" si="21">SUM(G62)</f>
        <v>3098393</v>
      </c>
      <c r="H61" s="467">
        <f t="shared" si="21"/>
        <v>3098393</v>
      </c>
    </row>
    <row r="62" spans="1:8" s="43" customFormat="1" ht="48.75" customHeight="1" x14ac:dyDescent="0.25">
      <c r="A62" s="305" t="s">
        <v>383</v>
      </c>
      <c r="B62" s="319" t="s">
        <v>199</v>
      </c>
      <c r="C62" s="320" t="s">
        <v>10</v>
      </c>
      <c r="D62" s="321" t="s">
        <v>360</v>
      </c>
      <c r="E62" s="312"/>
      <c r="F62" s="413">
        <f>SUM(+F63+F69+F66)</f>
        <v>3432263</v>
      </c>
      <c r="G62" s="413">
        <f t="shared" ref="G62:H62" si="22">SUM(+G63+G69+G66)</f>
        <v>3098393</v>
      </c>
      <c r="H62" s="413">
        <f t="shared" si="22"/>
        <v>3098393</v>
      </c>
    </row>
    <row r="63" spans="1:8" s="43" customFormat="1" ht="33" customHeight="1" x14ac:dyDescent="0.25">
      <c r="A63" s="27" t="s">
        <v>85</v>
      </c>
      <c r="B63" s="122" t="s">
        <v>199</v>
      </c>
      <c r="C63" s="158" t="s">
        <v>10</v>
      </c>
      <c r="D63" s="150" t="s">
        <v>456</v>
      </c>
      <c r="E63" s="30"/>
      <c r="F63" s="412">
        <f>SUM(F64:F65)</f>
        <v>2677600</v>
      </c>
      <c r="G63" s="412">
        <f t="shared" ref="G63:H63" si="23">SUM(G64:G65)</f>
        <v>2677600</v>
      </c>
      <c r="H63" s="412">
        <f t="shared" si="23"/>
        <v>2677600</v>
      </c>
    </row>
    <row r="64" spans="1:8" s="43" customFormat="1" ht="48.75" customHeight="1" x14ac:dyDescent="0.25">
      <c r="A64" s="54" t="s">
        <v>75</v>
      </c>
      <c r="B64" s="123" t="s">
        <v>199</v>
      </c>
      <c r="C64" s="155" t="s">
        <v>10</v>
      </c>
      <c r="D64" s="147" t="s">
        <v>456</v>
      </c>
      <c r="E64" s="53">
        <v>100</v>
      </c>
      <c r="F64" s="415">
        <f>SUM(прил3!H625)</f>
        <v>2467600</v>
      </c>
      <c r="G64" s="415">
        <f>SUM(прил3!I625)</f>
        <v>2467600</v>
      </c>
      <c r="H64" s="415">
        <f>SUM(прил3!J625)</f>
        <v>2467600</v>
      </c>
    </row>
    <row r="65" spans="1:8" s="43" customFormat="1" ht="33" customHeight="1" x14ac:dyDescent="0.25">
      <c r="A65" s="54" t="s">
        <v>507</v>
      </c>
      <c r="B65" s="123" t="s">
        <v>199</v>
      </c>
      <c r="C65" s="155" t="s">
        <v>10</v>
      </c>
      <c r="D65" s="147" t="s">
        <v>456</v>
      </c>
      <c r="E65" s="53">
        <v>200</v>
      </c>
      <c r="F65" s="415">
        <f>SUM(прил3!H626)</f>
        <v>210000</v>
      </c>
      <c r="G65" s="415">
        <f>SUM(прил3!I626)</f>
        <v>210000</v>
      </c>
      <c r="H65" s="415">
        <f>SUM(прил3!J626)</f>
        <v>210000</v>
      </c>
    </row>
    <row r="66" spans="1:8" s="43" customFormat="1" ht="47.25" customHeight="1" x14ac:dyDescent="0.25">
      <c r="A66" s="99" t="s">
        <v>927</v>
      </c>
      <c r="B66" s="260" t="s">
        <v>199</v>
      </c>
      <c r="C66" s="261" t="s">
        <v>10</v>
      </c>
      <c r="D66" s="262" t="s">
        <v>670</v>
      </c>
      <c r="E66" s="28"/>
      <c r="F66" s="412">
        <f>SUM(F67:F68)</f>
        <v>278917</v>
      </c>
      <c r="G66" s="412">
        <f t="shared" ref="G66:H66" si="24">SUM(G67:G68)</f>
        <v>0</v>
      </c>
      <c r="H66" s="412">
        <f t="shared" si="24"/>
        <v>0</v>
      </c>
    </row>
    <row r="67" spans="1:8" s="43" customFormat="1" ht="48" customHeight="1" x14ac:dyDescent="0.25">
      <c r="A67" s="101" t="s">
        <v>75</v>
      </c>
      <c r="B67" s="257" t="s">
        <v>199</v>
      </c>
      <c r="C67" s="258" t="s">
        <v>10</v>
      </c>
      <c r="D67" s="259" t="s">
        <v>670</v>
      </c>
      <c r="E67" s="2" t="s">
        <v>13</v>
      </c>
      <c r="F67" s="415">
        <f>SUM(прил3!H628)</f>
        <v>278917</v>
      </c>
      <c r="G67" s="415">
        <f>SUM(прил3!I628)</f>
        <v>0</v>
      </c>
      <c r="H67" s="415">
        <f>SUM(прил3!J628)</f>
        <v>0</v>
      </c>
    </row>
    <row r="68" spans="1:8" s="43" customFormat="1" ht="32.25" hidden="1" customHeight="1" x14ac:dyDescent="0.25">
      <c r="A68" s="110" t="s">
        <v>507</v>
      </c>
      <c r="B68" s="257" t="s">
        <v>199</v>
      </c>
      <c r="C68" s="258" t="s">
        <v>10</v>
      </c>
      <c r="D68" s="259" t="s">
        <v>670</v>
      </c>
      <c r="E68" s="2" t="s">
        <v>16</v>
      </c>
      <c r="F68" s="415">
        <f>SUM(прил3!H629)</f>
        <v>0</v>
      </c>
      <c r="G68" s="415">
        <f>SUM(прил3!I629)</f>
        <v>0</v>
      </c>
      <c r="H68" s="415">
        <f>SUM(прил3!J629)</f>
        <v>0</v>
      </c>
    </row>
    <row r="69" spans="1:8" s="43" customFormat="1" ht="33.75" customHeight="1" x14ac:dyDescent="0.25">
      <c r="A69" s="75" t="s">
        <v>74</v>
      </c>
      <c r="B69" s="122" t="s">
        <v>199</v>
      </c>
      <c r="C69" s="158" t="s">
        <v>10</v>
      </c>
      <c r="D69" s="150" t="s">
        <v>364</v>
      </c>
      <c r="E69" s="30"/>
      <c r="F69" s="412">
        <f>SUM(F70)</f>
        <v>475746</v>
      </c>
      <c r="G69" s="412">
        <f t="shared" ref="G69:H69" si="25">SUM(G70)</f>
        <v>420793</v>
      </c>
      <c r="H69" s="412">
        <f t="shared" si="25"/>
        <v>420793</v>
      </c>
    </row>
    <row r="70" spans="1:8" s="43" customFormat="1" ht="51.75" customHeight="1" x14ac:dyDescent="0.25">
      <c r="A70" s="54" t="s">
        <v>75</v>
      </c>
      <c r="B70" s="123" t="s">
        <v>199</v>
      </c>
      <c r="C70" s="155" t="s">
        <v>10</v>
      </c>
      <c r="D70" s="147" t="s">
        <v>364</v>
      </c>
      <c r="E70" s="53">
        <v>100</v>
      </c>
      <c r="F70" s="415">
        <f>SUM(прил3!H631)</f>
        <v>475746</v>
      </c>
      <c r="G70" s="415">
        <f>SUM(прил3!I631)</f>
        <v>420793</v>
      </c>
      <c r="H70" s="415">
        <f>SUM(прил3!J631)</f>
        <v>420793</v>
      </c>
    </row>
    <row r="71" spans="1:8" s="43" customFormat="1" ht="48" customHeight="1" x14ac:dyDescent="0.25">
      <c r="A71" s="141" t="s">
        <v>149</v>
      </c>
      <c r="B71" s="152" t="s">
        <v>170</v>
      </c>
      <c r="C71" s="160" t="s">
        <v>359</v>
      </c>
      <c r="D71" s="148" t="s">
        <v>360</v>
      </c>
      <c r="E71" s="146"/>
      <c r="F71" s="467">
        <f>SUM(F72)</f>
        <v>25363170</v>
      </c>
      <c r="G71" s="467">
        <f t="shared" ref="G71:H71" si="26">SUM(G72)</f>
        <v>8700334</v>
      </c>
      <c r="H71" s="467">
        <f t="shared" si="26"/>
        <v>8700334</v>
      </c>
    </row>
    <row r="72" spans="1:8" s="43" customFormat="1" ht="48" customHeight="1" x14ac:dyDescent="0.25">
      <c r="A72" s="305" t="s">
        <v>448</v>
      </c>
      <c r="B72" s="319" t="s">
        <v>170</v>
      </c>
      <c r="C72" s="320" t="s">
        <v>10</v>
      </c>
      <c r="D72" s="321" t="s">
        <v>360</v>
      </c>
      <c r="E72" s="312"/>
      <c r="F72" s="413">
        <f>SUM(F73+F75+F78+F81+F84+F93+F95+F89+F91+F87)</f>
        <v>25363170</v>
      </c>
      <c r="G72" s="413">
        <f t="shared" ref="G72:H72" si="27">SUM(G73+G75+G78+G81+G84+G93+G95+G89+G91+G87)</f>
        <v>8700334</v>
      </c>
      <c r="H72" s="413">
        <f t="shared" si="27"/>
        <v>8700334</v>
      </c>
    </row>
    <row r="73" spans="1:8" s="43" customFormat="1" ht="16.5" customHeight="1" x14ac:dyDescent="0.25">
      <c r="A73" s="27" t="s">
        <v>520</v>
      </c>
      <c r="B73" s="122" t="s">
        <v>170</v>
      </c>
      <c r="C73" s="158" t="s">
        <v>10</v>
      </c>
      <c r="D73" s="150" t="s">
        <v>449</v>
      </c>
      <c r="E73" s="30"/>
      <c r="F73" s="412">
        <f>SUM(F74)</f>
        <v>1045862</v>
      </c>
      <c r="G73" s="412">
        <f t="shared" ref="G73:H73" si="28">SUM(G74)</f>
        <v>1045862</v>
      </c>
      <c r="H73" s="412">
        <f t="shared" si="28"/>
        <v>1045862</v>
      </c>
    </row>
    <row r="74" spans="1:8" s="43" customFormat="1" ht="16.5" customHeight="1" x14ac:dyDescent="0.25">
      <c r="A74" s="54" t="s">
        <v>40</v>
      </c>
      <c r="B74" s="123" t="s">
        <v>170</v>
      </c>
      <c r="C74" s="155" t="s">
        <v>10</v>
      </c>
      <c r="D74" s="147" t="s">
        <v>449</v>
      </c>
      <c r="E74" s="53" t="s">
        <v>39</v>
      </c>
      <c r="F74" s="415">
        <f>SUM(прил3!H596)</f>
        <v>1045862</v>
      </c>
      <c r="G74" s="415">
        <f>SUM(прил3!I596)</f>
        <v>1045862</v>
      </c>
      <c r="H74" s="415">
        <f>SUM(прил3!J596)</f>
        <v>1045862</v>
      </c>
    </row>
    <row r="75" spans="1:8" s="43" customFormat="1" ht="33" customHeight="1" x14ac:dyDescent="0.25">
      <c r="A75" s="27" t="s">
        <v>921</v>
      </c>
      <c r="B75" s="122" t="s">
        <v>170</v>
      </c>
      <c r="C75" s="158" t="s">
        <v>10</v>
      </c>
      <c r="D75" s="150" t="s">
        <v>450</v>
      </c>
      <c r="E75" s="30"/>
      <c r="F75" s="412">
        <f>SUM(F76:F77)</f>
        <v>48856</v>
      </c>
      <c r="G75" s="412">
        <f t="shared" ref="G75:H75" si="29">SUM(G76:G77)</f>
        <v>48856</v>
      </c>
      <c r="H75" s="412">
        <f t="shared" si="29"/>
        <v>48856</v>
      </c>
    </row>
    <row r="76" spans="1:8" s="43" customFormat="1" ht="30.75" customHeight="1" x14ac:dyDescent="0.25">
      <c r="A76" s="54" t="s">
        <v>507</v>
      </c>
      <c r="B76" s="123" t="s">
        <v>170</v>
      </c>
      <c r="C76" s="155" t="s">
        <v>10</v>
      </c>
      <c r="D76" s="147" t="s">
        <v>450</v>
      </c>
      <c r="E76" s="53" t="s">
        <v>16</v>
      </c>
      <c r="F76" s="415">
        <f>SUM(прил3!H555)</f>
        <v>650</v>
      </c>
      <c r="G76" s="415">
        <f>SUM(прил3!I555)</f>
        <v>650</v>
      </c>
      <c r="H76" s="415">
        <f>SUM(прил3!J555)</f>
        <v>650</v>
      </c>
    </row>
    <row r="77" spans="1:8" s="43" customFormat="1" ht="16.5" customHeight="1" x14ac:dyDescent="0.25">
      <c r="A77" s="54" t="s">
        <v>40</v>
      </c>
      <c r="B77" s="123" t="s">
        <v>170</v>
      </c>
      <c r="C77" s="155" t="s">
        <v>10</v>
      </c>
      <c r="D77" s="147" t="s">
        <v>450</v>
      </c>
      <c r="E77" s="53" t="s">
        <v>39</v>
      </c>
      <c r="F77" s="415">
        <f>SUM(прил3!H556)</f>
        <v>48206</v>
      </c>
      <c r="G77" s="415">
        <f>SUM(прил3!I556)</f>
        <v>48206</v>
      </c>
      <c r="H77" s="415">
        <f>SUM(прил3!J556)</f>
        <v>48206</v>
      </c>
    </row>
    <row r="78" spans="1:8" s="43" customFormat="1" ht="31.5" customHeight="1" x14ac:dyDescent="0.25">
      <c r="A78" s="27" t="s">
        <v>922</v>
      </c>
      <c r="B78" s="122" t="s">
        <v>170</v>
      </c>
      <c r="C78" s="158" t="s">
        <v>10</v>
      </c>
      <c r="D78" s="150" t="s">
        <v>451</v>
      </c>
      <c r="E78" s="30"/>
      <c r="F78" s="412">
        <f>SUM(F79:F80)</f>
        <v>368958</v>
      </c>
      <c r="G78" s="412">
        <f t="shared" ref="G78:H78" si="30">SUM(G79:G80)</f>
        <v>368958</v>
      </c>
      <c r="H78" s="412">
        <f t="shared" si="30"/>
        <v>368958</v>
      </c>
    </row>
    <row r="79" spans="1:8" s="43" customFormat="1" ht="33" customHeight="1" x14ac:dyDescent="0.25">
      <c r="A79" s="54" t="s">
        <v>507</v>
      </c>
      <c r="B79" s="123" t="s">
        <v>170</v>
      </c>
      <c r="C79" s="155" t="s">
        <v>10</v>
      </c>
      <c r="D79" s="147" t="s">
        <v>451</v>
      </c>
      <c r="E79" s="53" t="s">
        <v>16</v>
      </c>
      <c r="F79" s="415">
        <f>SUM(прил3!H558)</f>
        <v>2424</v>
      </c>
      <c r="G79" s="415">
        <f>SUM(прил3!I558)</f>
        <v>2424</v>
      </c>
      <c r="H79" s="415">
        <f>SUM(прил3!J558)</f>
        <v>2424</v>
      </c>
    </row>
    <row r="80" spans="1:8" s="43" customFormat="1" ht="17.25" customHeight="1" x14ac:dyDescent="0.25">
      <c r="A80" s="54" t="s">
        <v>40</v>
      </c>
      <c r="B80" s="123" t="s">
        <v>170</v>
      </c>
      <c r="C80" s="155" t="s">
        <v>10</v>
      </c>
      <c r="D80" s="147" t="s">
        <v>451</v>
      </c>
      <c r="E80" s="53" t="s">
        <v>39</v>
      </c>
      <c r="F80" s="415">
        <f>SUM(прил3!H559)</f>
        <v>366534</v>
      </c>
      <c r="G80" s="415">
        <f>SUM(прил3!I559)</f>
        <v>366534</v>
      </c>
      <c r="H80" s="415">
        <f>SUM(прил3!J559)</f>
        <v>366534</v>
      </c>
    </row>
    <row r="81" spans="1:8" s="43" customFormat="1" ht="15.75" customHeight="1" x14ac:dyDescent="0.25">
      <c r="A81" s="27" t="s">
        <v>923</v>
      </c>
      <c r="B81" s="122" t="s">
        <v>170</v>
      </c>
      <c r="C81" s="158" t="s">
        <v>10</v>
      </c>
      <c r="D81" s="150" t="s">
        <v>452</v>
      </c>
      <c r="E81" s="30"/>
      <c r="F81" s="412">
        <f>SUM(F82:F83)</f>
        <v>3744297</v>
      </c>
      <c r="G81" s="412">
        <f t="shared" ref="G81:H81" si="31">SUM(G82:G83)</f>
        <v>3744297</v>
      </c>
      <c r="H81" s="412">
        <f t="shared" si="31"/>
        <v>3744297</v>
      </c>
    </row>
    <row r="82" spans="1:8" s="43" customFormat="1" ht="30.75" customHeight="1" x14ac:dyDescent="0.25">
      <c r="A82" s="54" t="s">
        <v>507</v>
      </c>
      <c r="B82" s="123" t="s">
        <v>170</v>
      </c>
      <c r="C82" s="155" t="s">
        <v>10</v>
      </c>
      <c r="D82" s="147" t="s">
        <v>452</v>
      </c>
      <c r="E82" s="53" t="s">
        <v>16</v>
      </c>
      <c r="F82" s="415">
        <f>SUM(прил3!H561)</f>
        <v>33370</v>
      </c>
      <c r="G82" s="415">
        <f>SUM(прил3!I561)</f>
        <v>33370</v>
      </c>
      <c r="H82" s="415">
        <f>SUM(прил3!J561)</f>
        <v>33370</v>
      </c>
    </row>
    <row r="83" spans="1:8" s="43" customFormat="1" ht="17.25" customHeight="1" x14ac:dyDescent="0.25">
      <c r="A83" s="54" t="s">
        <v>40</v>
      </c>
      <c r="B83" s="123" t="s">
        <v>170</v>
      </c>
      <c r="C83" s="155" t="s">
        <v>10</v>
      </c>
      <c r="D83" s="147" t="s">
        <v>452</v>
      </c>
      <c r="E83" s="53" t="s">
        <v>39</v>
      </c>
      <c r="F83" s="415">
        <f>SUM(прил3!H562)</f>
        <v>3710927</v>
      </c>
      <c r="G83" s="415">
        <f>SUM(прил3!I562)</f>
        <v>3710927</v>
      </c>
      <c r="H83" s="415">
        <f>SUM(прил3!J562)</f>
        <v>3710927</v>
      </c>
    </row>
    <row r="84" spans="1:8" s="43" customFormat="1" ht="16.5" customHeight="1" x14ac:dyDescent="0.25">
      <c r="A84" s="27" t="s">
        <v>924</v>
      </c>
      <c r="B84" s="122" t="s">
        <v>170</v>
      </c>
      <c r="C84" s="158" t="s">
        <v>10</v>
      </c>
      <c r="D84" s="150" t="s">
        <v>453</v>
      </c>
      <c r="E84" s="30"/>
      <c r="F84" s="412">
        <f>SUM(F85:F86)</f>
        <v>258120</v>
      </c>
      <c r="G84" s="412">
        <f t="shared" ref="G84:H84" si="32">SUM(G85:G86)</f>
        <v>258120</v>
      </c>
      <c r="H84" s="412">
        <f t="shared" si="32"/>
        <v>258120</v>
      </c>
    </row>
    <row r="85" spans="1:8" s="43" customFormat="1" ht="31.5" customHeight="1" x14ac:dyDescent="0.25">
      <c r="A85" s="54" t="s">
        <v>507</v>
      </c>
      <c r="B85" s="123" t="s">
        <v>170</v>
      </c>
      <c r="C85" s="155" t="s">
        <v>10</v>
      </c>
      <c r="D85" s="147" t="s">
        <v>453</v>
      </c>
      <c r="E85" s="53" t="s">
        <v>16</v>
      </c>
      <c r="F85" s="415">
        <f>SUM(прил3!H564)</f>
        <v>2720</v>
      </c>
      <c r="G85" s="415">
        <f>SUM(прил3!I564)</f>
        <v>2720</v>
      </c>
      <c r="H85" s="415">
        <f>SUM(прил3!J564)</f>
        <v>2720</v>
      </c>
    </row>
    <row r="86" spans="1:8" s="43" customFormat="1" ht="17.25" customHeight="1" x14ac:dyDescent="0.25">
      <c r="A86" s="54" t="s">
        <v>40</v>
      </c>
      <c r="B86" s="123" t="s">
        <v>170</v>
      </c>
      <c r="C86" s="155" t="s">
        <v>10</v>
      </c>
      <c r="D86" s="147" t="s">
        <v>453</v>
      </c>
      <c r="E86" s="53" t="s">
        <v>39</v>
      </c>
      <c r="F86" s="415">
        <f>SUM(прил3!H565)</f>
        <v>255400</v>
      </c>
      <c r="G86" s="415">
        <f>SUM(прил3!I565)</f>
        <v>255400</v>
      </c>
      <c r="H86" s="415">
        <f>SUM(прил3!J565)</f>
        <v>255400</v>
      </c>
    </row>
    <row r="87" spans="1:8" s="43" customFormat="1" ht="32.25" hidden="1" customHeight="1" x14ac:dyDescent="0.25">
      <c r="A87" s="99" t="s">
        <v>683</v>
      </c>
      <c r="B87" s="215" t="s">
        <v>170</v>
      </c>
      <c r="C87" s="216" t="s">
        <v>10</v>
      </c>
      <c r="D87" s="262" t="s">
        <v>684</v>
      </c>
      <c r="E87" s="31"/>
      <c r="F87" s="412">
        <f>SUM(F88)</f>
        <v>0</v>
      </c>
      <c r="G87" s="412">
        <f t="shared" ref="G87:H87" si="33">SUM(G88)</f>
        <v>0</v>
      </c>
      <c r="H87" s="412">
        <f t="shared" si="33"/>
        <v>0</v>
      </c>
    </row>
    <row r="88" spans="1:8" s="43" customFormat="1" ht="17.25" hidden="1" customHeight="1" x14ac:dyDescent="0.25">
      <c r="A88" s="3" t="s">
        <v>40</v>
      </c>
      <c r="B88" s="218" t="s">
        <v>170</v>
      </c>
      <c r="C88" s="219" t="s">
        <v>10</v>
      </c>
      <c r="D88" s="259" t="s">
        <v>684</v>
      </c>
      <c r="E88" s="266" t="s">
        <v>39</v>
      </c>
      <c r="F88" s="415">
        <f>SUM(прил3!H598)</f>
        <v>0</v>
      </c>
      <c r="G88" s="415">
        <f>SUM(прил3!I598)</f>
        <v>0</v>
      </c>
      <c r="H88" s="415">
        <f>SUM(прил3!J598)</f>
        <v>0</v>
      </c>
    </row>
    <row r="89" spans="1:8" s="43" customFormat="1" ht="33" customHeight="1" x14ac:dyDescent="0.25">
      <c r="A89" s="99" t="s">
        <v>925</v>
      </c>
      <c r="B89" s="215" t="s">
        <v>170</v>
      </c>
      <c r="C89" s="216" t="s">
        <v>10</v>
      </c>
      <c r="D89" s="262" t="s">
        <v>669</v>
      </c>
      <c r="E89" s="31"/>
      <c r="F89" s="412">
        <f>SUM(F90)</f>
        <v>17369747</v>
      </c>
      <c r="G89" s="412">
        <f t="shared" ref="G89:H89" si="34">SUM(G90)</f>
        <v>0</v>
      </c>
      <c r="H89" s="412">
        <f t="shared" si="34"/>
        <v>0</v>
      </c>
    </row>
    <row r="90" spans="1:8" s="43" customFormat="1" ht="17.25" customHeight="1" x14ac:dyDescent="0.25">
      <c r="A90" s="3" t="s">
        <v>40</v>
      </c>
      <c r="B90" s="218" t="s">
        <v>170</v>
      </c>
      <c r="C90" s="219" t="s">
        <v>10</v>
      </c>
      <c r="D90" s="259" t="s">
        <v>669</v>
      </c>
      <c r="E90" s="266" t="s">
        <v>39</v>
      </c>
      <c r="F90" s="415">
        <f>SUM(прил3!H600)</f>
        <v>17369747</v>
      </c>
      <c r="G90" s="415">
        <f>SUM(прил3!I600)</f>
        <v>0</v>
      </c>
      <c r="H90" s="415">
        <f>SUM(прил3!J600)</f>
        <v>0</v>
      </c>
    </row>
    <row r="91" spans="1:8" s="43" customFormat="1" ht="31.5" customHeight="1" x14ac:dyDescent="0.25">
      <c r="A91" s="99" t="s">
        <v>926</v>
      </c>
      <c r="B91" s="215" t="s">
        <v>170</v>
      </c>
      <c r="C91" s="216" t="s">
        <v>10</v>
      </c>
      <c r="D91" s="262" t="s">
        <v>668</v>
      </c>
      <c r="E91" s="31"/>
      <c r="F91" s="412">
        <f>SUM(F92)</f>
        <v>243176</v>
      </c>
      <c r="G91" s="412">
        <f t="shared" ref="G91:H91" si="35">SUM(G92)</f>
        <v>0</v>
      </c>
      <c r="H91" s="412">
        <f t="shared" si="35"/>
        <v>0</v>
      </c>
    </row>
    <row r="92" spans="1:8" s="43" customFormat="1" ht="30.75" customHeight="1" x14ac:dyDescent="0.25">
      <c r="A92" s="110" t="s">
        <v>507</v>
      </c>
      <c r="B92" s="218" t="s">
        <v>170</v>
      </c>
      <c r="C92" s="219" t="s">
        <v>10</v>
      </c>
      <c r="D92" s="259" t="s">
        <v>668</v>
      </c>
      <c r="E92" s="266" t="s">
        <v>16</v>
      </c>
      <c r="F92" s="415">
        <f>SUM(прил3!H602)</f>
        <v>243176</v>
      </c>
      <c r="G92" s="415">
        <f>SUM(прил3!I602)</f>
        <v>0</v>
      </c>
      <c r="H92" s="415">
        <f>SUM(прил3!J602)</f>
        <v>0</v>
      </c>
    </row>
    <row r="93" spans="1:8" s="43" customFormat="1" ht="17.25" customHeight="1" x14ac:dyDescent="0.25">
      <c r="A93" s="27" t="s">
        <v>150</v>
      </c>
      <c r="B93" s="122" t="s">
        <v>170</v>
      </c>
      <c r="C93" s="158" t="s">
        <v>10</v>
      </c>
      <c r="D93" s="150" t="s">
        <v>577</v>
      </c>
      <c r="E93" s="30"/>
      <c r="F93" s="412">
        <f>SUM(F94)</f>
        <v>2279154</v>
      </c>
      <c r="G93" s="412">
        <f t="shared" ref="G93:H93" si="36">SUM(G94)</f>
        <v>3229241</v>
      </c>
      <c r="H93" s="412">
        <f t="shared" si="36"/>
        <v>3229241</v>
      </c>
    </row>
    <row r="94" spans="1:8" s="43" customFormat="1" ht="17.25" customHeight="1" x14ac:dyDescent="0.25">
      <c r="A94" s="54" t="s">
        <v>40</v>
      </c>
      <c r="B94" s="123" t="s">
        <v>170</v>
      </c>
      <c r="C94" s="155" t="s">
        <v>10</v>
      </c>
      <c r="D94" s="147" t="s">
        <v>577</v>
      </c>
      <c r="E94" s="53">
        <v>300</v>
      </c>
      <c r="F94" s="415">
        <f>SUM(прил3!H549)</f>
        <v>2279154</v>
      </c>
      <c r="G94" s="415">
        <f>SUM(прил3!I549)</f>
        <v>3229241</v>
      </c>
      <c r="H94" s="415">
        <f>SUM(прил3!J549)</f>
        <v>3229241</v>
      </c>
    </row>
    <row r="95" spans="1:8" s="43" customFormat="1" ht="15.75" customHeight="1" x14ac:dyDescent="0.25">
      <c r="A95" s="27" t="s">
        <v>458</v>
      </c>
      <c r="B95" s="122" t="s">
        <v>170</v>
      </c>
      <c r="C95" s="158" t="s">
        <v>10</v>
      </c>
      <c r="D95" s="150" t="s">
        <v>457</v>
      </c>
      <c r="E95" s="30"/>
      <c r="F95" s="412">
        <f>SUM(F96)</f>
        <v>5000</v>
      </c>
      <c r="G95" s="412">
        <f t="shared" ref="G95:H95" si="37">SUM(G96)</f>
        <v>5000</v>
      </c>
      <c r="H95" s="412">
        <f t="shared" si="37"/>
        <v>5000</v>
      </c>
    </row>
    <row r="96" spans="1:8" s="43" customFormat="1" ht="31.5" customHeight="1" x14ac:dyDescent="0.25">
      <c r="A96" s="54" t="s">
        <v>507</v>
      </c>
      <c r="B96" s="123" t="s">
        <v>170</v>
      </c>
      <c r="C96" s="155" t="s">
        <v>10</v>
      </c>
      <c r="D96" s="147" t="s">
        <v>457</v>
      </c>
      <c r="E96" s="53">
        <v>200</v>
      </c>
      <c r="F96" s="415">
        <f>SUM(прил3!H635)</f>
        <v>5000</v>
      </c>
      <c r="G96" s="415">
        <f>SUM(прил3!I635)</f>
        <v>5000</v>
      </c>
      <c r="H96" s="415">
        <f>SUM(прил3!J635)</f>
        <v>5000</v>
      </c>
    </row>
    <row r="97" spans="1:8" s="43" customFormat="1" ht="66" customHeight="1" x14ac:dyDescent="0.25">
      <c r="A97" s="141" t="s">
        <v>154</v>
      </c>
      <c r="B97" s="152" t="s">
        <v>198</v>
      </c>
      <c r="C97" s="160" t="s">
        <v>359</v>
      </c>
      <c r="D97" s="148" t="s">
        <v>360</v>
      </c>
      <c r="E97" s="146"/>
      <c r="F97" s="467">
        <f>SUM(F98+F105)</f>
        <v>10160259</v>
      </c>
      <c r="G97" s="467">
        <f t="shared" ref="G97:H97" si="38">SUM(G98+G105)</f>
        <v>12976823</v>
      </c>
      <c r="H97" s="467">
        <f t="shared" si="38"/>
        <v>15793388</v>
      </c>
    </row>
    <row r="98" spans="1:8" s="43" customFormat="1" ht="46.5" customHeight="1" x14ac:dyDescent="0.25">
      <c r="A98" s="305" t="s">
        <v>367</v>
      </c>
      <c r="B98" s="319" t="s">
        <v>198</v>
      </c>
      <c r="C98" s="320" t="s">
        <v>10</v>
      </c>
      <c r="D98" s="321" t="s">
        <v>360</v>
      </c>
      <c r="E98" s="312"/>
      <c r="F98" s="413">
        <f>SUM(F99+F101+F103)</f>
        <v>10160259</v>
      </c>
      <c r="G98" s="413">
        <f t="shared" ref="G98:H98" si="39">SUM(G99+G101+G103)</f>
        <v>10160259</v>
      </c>
      <c r="H98" s="413">
        <f t="shared" si="39"/>
        <v>10160259</v>
      </c>
    </row>
    <row r="99" spans="1:8" s="43" customFormat="1" ht="51" customHeight="1" x14ac:dyDescent="0.25">
      <c r="A99" s="27" t="s">
        <v>76</v>
      </c>
      <c r="B99" s="122" t="s">
        <v>198</v>
      </c>
      <c r="C99" s="158" t="s">
        <v>10</v>
      </c>
      <c r="D99" s="150" t="s">
        <v>368</v>
      </c>
      <c r="E99" s="30"/>
      <c r="F99" s="412">
        <f>SUM(F100)</f>
        <v>1004100</v>
      </c>
      <c r="G99" s="412">
        <f t="shared" ref="G99:H99" si="40">SUM(G100)</f>
        <v>1004100</v>
      </c>
      <c r="H99" s="412">
        <f t="shared" si="40"/>
        <v>1004100</v>
      </c>
    </row>
    <row r="100" spans="1:8" s="43" customFormat="1" ht="48" customHeight="1" x14ac:dyDescent="0.25">
      <c r="A100" s="54" t="s">
        <v>75</v>
      </c>
      <c r="B100" s="123" t="s">
        <v>198</v>
      </c>
      <c r="C100" s="155" t="s">
        <v>10</v>
      </c>
      <c r="D100" s="147" t="s">
        <v>368</v>
      </c>
      <c r="E100" s="53">
        <v>100</v>
      </c>
      <c r="F100" s="415">
        <f>SUM(прил3!H33)</f>
        <v>1004100</v>
      </c>
      <c r="G100" s="415">
        <f>SUM(прил3!I33)</f>
        <v>1004100</v>
      </c>
      <c r="H100" s="415">
        <f>SUM(прил3!J33)</f>
        <v>1004100</v>
      </c>
    </row>
    <row r="101" spans="1:8" s="43" customFormat="1" ht="32.25" customHeight="1" x14ac:dyDescent="0.25">
      <c r="A101" s="27" t="s">
        <v>342</v>
      </c>
      <c r="B101" s="122" t="s">
        <v>198</v>
      </c>
      <c r="C101" s="158" t="s">
        <v>10</v>
      </c>
      <c r="D101" s="150" t="s">
        <v>454</v>
      </c>
      <c r="E101" s="30"/>
      <c r="F101" s="412">
        <f>SUM(F102:F102)</f>
        <v>9138159</v>
      </c>
      <c r="G101" s="412">
        <f t="shared" ref="G101:H101" si="41">SUM(G102:G102)</f>
        <v>9138159</v>
      </c>
      <c r="H101" s="412">
        <f t="shared" si="41"/>
        <v>9138159</v>
      </c>
    </row>
    <row r="102" spans="1:8" s="43" customFormat="1" ht="17.25" customHeight="1" x14ac:dyDescent="0.25">
      <c r="A102" s="54" t="s">
        <v>40</v>
      </c>
      <c r="B102" s="123" t="s">
        <v>198</v>
      </c>
      <c r="C102" s="155" t="s">
        <v>10</v>
      </c>
      <c r="D102" s="147" t="s">
        <v>454</v>
      </c>
      <c r="E102" s="53">
        <v>300</v>
      </c>
      <c r="F102" s="415">
        <f>SUM(прил3!H606)</f>
        <v>9138159</v>
      </c>
      <c r="G102" s="415">
        <f>SUM(прил3!I606)</f>
        <v>9138159</v>
      </c>
      <c r="H102" s="415">
        <f>SUM(прил3!J606)</f>
        <v>9138159</v>
      </c>
    </row>
    <row r="103" spans="1:8" s="43" customFormat="1" ht="33.75" customHeight="1" x14ac:dyDescent="0.25">
      <c r="A103" s="27" t="s">
        <v>95</v>
      </c>
      <c r="B103" s="122" t="s">
        <v>198</v>
      </c>
      <c r="C103" s="158" t="s">
        <v>10</v>
      </c>
      <c r="D103" s="150" t="s">
        <v>369</v>
      </c>
      <c r="E103" s="30"/>
      <c r="F103" s="412">
        <f>SUM(F104)</f>
        <v>18000</v>
      </c>
      <c r="G103" s="412">
        <f t="shared" ref="G103:H103" si="42">SUM(G104)</f>
        <v>18000</v>
      </c>
      <c r="H103" s="412">
        <f t="shared" si="42"/>
        <v>18000</v>
      </c>
    </row>
    <row r="104" spans="1:8" s="43" customFormat="1" ht="32.25" customHeight="1" x14ac:dyDescent="0.25">
      <c r="A104" s="54" t="s">
        <v>507</v>
      </c>
      <c r="B104" s="123" t="s">
        <v>198</v>
      </c>
      <c r="C104" s="155" t="s">
        <v>10</v>
      </c>
      <c r="D104" s="147" t="s">
        <v>369</v>
      </c>
      <c r="E104" s="53">
        <v>200</v>
      </c>
      <c r="F104" s="415">
        <f>SUM(прил3!H35+прил3!H435+прил3!H639)</f>
        <v>18000</v>
      </c>
      <c r="G104" s="415">
        <f>SUM(прил3!I35+прил3!I435+прил3!I639)</f>
        <v>18000</v>
      </c>
      <c r="H104" s="415">
        <f>SUM(прил3!J35+прил3!J435+прил3!J639)</f>
        <v>18000</v>
      </c>
    </row>
    <row r="105" spans="1:8" s="43" customFormat="1" ht="33" customHeight="1" x14ac:dyDescent="0.25">
      <c r="A105" s="305" t="s">
        <v>767</v>
      </c>
      <c r="B105" s="319" t="s">
        <v>198</v>
      </c>
      <c r="C105" s="320" t="s">
        <v>12</v>
      </c>
      <c r="D105" s="321" t="s">
        <v>360</v>
      </c>
      <c r="E105" s="312"/>
      <c r="F105" s="413">
        <f>SUM(F106)</f>
        <v>0</v>
      </c>
      <c r="G105" s="413">
        <f t="shared" ref="G105:H106" si="43">SUM(G106)</f>
        <v>2816564</v>
      </c>
      <c r="H105" s="413">
        <f t="shared" si="43"/>
        <v>5633129</v>
      </c>
    </row>
    <row r="106" spans="1:8" s="43" customFormat="1" ht="51" customHeight="1" x14ac:dyDescent="0.25">
      <c r="A106" s="27" t="s">
        <v>768</v>
      </c>
      <c r="B106" s="122" t="s">
        <v>198</v>
      </c>
      <c r="C106" s="158" t="s">
        <v>12</v>
      </c>
      <c r="D106" s="150" t="s">
        <v>769</v>
      </c>
      <c r="E106" s="30"/>
      <c r="F106" s="412">
        <f>SUM(F107)</f>
        <v>0</v>
      </c>
      <c r="G106" s="412">
        <f t="shared" si="43"/>
        <v>2816564</v>
      </c>
      <c r="H106" s="412">
        <f t="shared" si="43"/>
        <v>5633129</v>
      </c>
    </row>
    <row r="107" spans="1:8" s="43" customFormat="1" ht="31.5" customHeight="1" x14ac:dyDescent="0.25">
      <c r="A107" s="54" t="s">
        <v>159</v>
      </c>
      <c r="B107" s="123" t="s">
        <v>198</v>
      </c>
      <c r="C107" s="155" t="s">
        <v>12</v>
      </c>
      <c r="D107" s="147" t="s">
        <v>769</v>
      </c>
      <c r="E107" s="53">
        <v>400</v>
      </c>
      <c r="F107" s="415">
        <f>SUM(прил3!H609)</f>
        <v>0</v>
      </c>
      <c r="G107" s="415">
        <f>SUM(прил3!I609)</f>
        <v>2816564</v>
      </c>
      <c r="H107" s="415">
        <f>SUM(прил3!J609)</f>
        <v>5633129</v>
      </c>
    </row>
    <row r="108" spans="1:8" s="43" customFormat="1" ht="31.5" x14ac:dyDescent="0.25">
      <c r="A108" s="129" t="s">
        <v>339</v>
      </c>
      <c r="B108" s="153" t="s">
        <v>417</v>
      </c>
      <c r="C108" s="244" t="s">
        <v>359</v>
      </c>
      <c r="D108" s="154" t="s">
        <v>360</v>
      </c>
      <c r="E108" s="39"/>
      <c r="F108" s="461">
        <f>SUM(F109+F208+F228+F232)</f>
        <v>484611264</v>
      </c>
      <c r="G108" s="461">
        <f>SUM(G109+G208+G228+G232)</f>
        <v>308294796</v>
      </c>
      <c r="H108" s="461">
        <f>SUM(H109+H208+H228+H232)</f>
        <v>296773038</v>
      </c>
    </row>
    <row r="109" spans="1:8" s="43" customFormat="1" ht="47.25" x14ac:dyDescent="0.25">
      <c r="A109" s="145" t="s">
        <v>226</v>
      </c>
      <c r="B109" s="152" t="s">
        <v>203</v>
      </c>
      <c r="C109" s="160" t="s">
        <v>359</v>
      </c>
      <c r="D109" s="148" t="s">
        <v>360</v>
      </c>
      <c r="E109" s="146"/>
      <c r="F109" s="467">
        <f>SUM(F110+F133+F196+F202+F199+F205)</f>
        <v>468028464</v>
      </c>
      <c r="G109" s="467">
        <f>SUM(G110+G133+G196+G202+G199+G205)</f>
        <v>293247679</v>
      </c>
      <c r="H109" s="467">
        <f>SUM(H110+H133+H196+H202+H199+H205)</f>
        <v>281725921</v>
      </c>
    </row>
    <row r="110" spans="1:8" s="43" customFormat="1" ht="16.5" customHeight="1" x14ac:dyDescent="0.25">
      <c r="A110" s="318" t="s">
        <v>418</v>
      </c>
      <c r="B110" s="319" t="s">
        <v>203</v>
      </c>
      <c r="C110" s="320" t="s">
        <v>10</v>
      </c>
      <c r="D110" s="321" t="s">
        <v>360</v>
      </c>
      <c r="E110" s="312"/>
      <c r="F110" s="413">
        <f>SUM(F116+F118+F123+F125+F127+F131+F121+F111+F114)</f>
        <v>38232768</v>
      </c>
      <c r="G110" s="413">
        <f t="shared" ref="G110:H110" si="44">SUM(G116+G118+G123+G125+G127+G131+G121+G111+G114)</f>
        <v>38872173</v>
      </c>
      <c r="H110" s="413">
        <f t="shared" si="44"/>
        <v>38872173</v>
      </c>
    </row>
    <row r="111" spans="1:8" s="43" customFormat="1" ht="47.25" x14ac:dyDescent="0.25">
      <c r="A111" s="149" t="s">
        <v>794</v>
      </c>
      <c r="B111" s="122" t="s">
        <v>203</v>
      </c>
      <c r="C111" s="158" t="s">
        <v>10</v>
      </c>
      <c r="D111" s="150" t="s">
        <v>789</v>
      </c>
      <c r="E111" s="30"/>
      <c r="F111" s="412">
        <f>SUM(F112:F113)</f>
        <v>1723372</v>
      </c>
      <c r="G111" s="412">
        <f t="shared" ref="G111:H111" si="45">SUM(G112:G113)</f>
        <v>1723372</v>
      </c>
      <c r="H111" s="412">
        <f t="shared" si="45"/>
        <v>1723372</v>
      </c>
    </row>
    <row r="112" spans="1:8" s="43" customFormat="1" ht="47.25" x14ac:dyDescent="0.25">
      <c r="A112" s="128" t="s">
        <v>75</v>
      </c>
      <c r="B112" s="123" t="s">
        <v>203</v>
      </c>
      <c r="C112" s="155" t="s">
        <v>10</v>
      </c>
      <c r="D112" s="147" t="s">
        <v>789</v>
      </c>
      <c r="E112" s="53">
        <v>100</v>
      </c>
      <c r="F112" s="415">
        <f>SUM(прил3!H281)</f>
        <v>1212000</v>
      </c>
      <c r="G112" s="415">
        <f>SUM(прил3!I281)</f>
        <v>1212000</v>
      </c>
      <c r="H112" s="415">
        <f>SUM(прил3!J281)</f>
        <v>1212000</v>
      </c>
    </row>
    <row r="113" spans="1:8" s="43" customFormat="1" ht="16.5" customHeight="1" x14ac:dyDescent="0.25">
      <c r="A113" s="76" t="s">
        <v>40</v>
      </c>
      <c r="B113" s="123" t="s">
        <v>203</v>
      </c>
      <c r="C113" s="155" t="s">
        <v>10</v>
      </c>
      <c r="D113" s="147" t="s">
        <v>789</v>
      </c>
      <c r="E113" s="53">
        <v>300</v>
      </c>
      <c r="F113" s="415">
        <f>SUM(прил3!H282)</f>
        <v>511372</v>
      </c>
      <c r="G113" s="415">
        <f>SUM(прил3!I282)</f>
        <v>511372</v>
      </c>
      <c r="H113" s="415">
        <f>SUM(прил3!J282)</f>
        <v>511372</v>
      </c>
    </row>
    <row r="114" spans="1:8" s="43" customFormat="1" ht="78.75" hidden="1" x14ac:dyDescent="0.25">
      <c r="A114" s="75" t="s">
        <v>795</v>
      </c>
      <c r="B114" s="122" t="s">
        <v>203</v>
      </c>
      <c r="C114" s="158" t="s">
        <v>10</v>
      </c>
      <c r="D114" s="150" t="s">
        <v>790</v>
      </c>
      <c r="E114" s="30"/>
      <c r="F114" s="468">
        <f>SUM(F115)</f>
        <v>0</v>
      </c>
      <c r="G114" s="468">
        <f t="shared" ref="G114:H114" si="46">SUM(G115)</f>
        <v>0</v>
      </c>
      <c r="H114" s="468">
        <f t="shared" si="46"/>
        <v>0</v>
      </c>
    </row>
    <row r="115" spans="1:8" s="43" customFormat="1" ht="31.5" hidden="1" x14ac:dyDescent="0.25">
      <c r="A115" s="76" t="s">
        <v>507</v>
      </c>
      <c r="B115" s="123" t="s">
        <v>203</v>
      </c>
      <c r="C115" s="155" t="s">
        <v>10</v>
      </c>
      <c r="D115" s="147" t="s">
        <v>790</v>
      </c>
      <c r="E115" s="53">
        <v>200</v>
      </c>
      <c r="F115" s="415">
        <f>SUM(прил3!H284)</f>
        <v>0</v>
      </c>
      <c r="G115" s="415">
        <f>SUM(прил3!I284)</f>
        <v>0</v>
      </c>
      <c r="H115" s="415">
        <f>SUM(прил3!J284)</f>
        <v>0</v>
      </c>
    </row>
    <row r="116" spans="1:8" s="43" customFormat="1" ht="18" customHeight="1" x14ac:dyDescent="0.25">
      <c r="A116" s="75" t="s">
        <v>153</v>
      </c>
      <c r="B116" s="122" t="s">
        <v>203</v>
      </c>
      <c r="C116" s="158" t="s">
        <v>10</v>
      </c>
      <c r="D116" s="150" t="s">
        <v>455</v>
      </c>
      <c r="E116" s="30"/>
      <c r="F116" s="412">
        <f>SUM(F117:F117)</f>
        <v>1687637</v>
      </c>
      <c r="G116" s="412">
        <f t="shared" ref="G116:H116" si="47">SUM(G117:G117)</f>
        <v>1605366</v>
      </c>
      <c r="H116" s="412">
        <f t="shared" si="47"/>
        <v>1605366</v>
      </c>
    </row>
    <row r="117" spans="1:8" s="43" customFormat="1" ht="17.25" customHeight="1" x14ac:dyDescent="0.25">
      <c r="A117" s="76" t="s">
        <v>40</v>
      </c>
      <c r="B117" s="123" t="s">
        <v>203</v>
      </c>
      <c r="C117" s="155" t="s">
        <v>10</v>
      </c>
      <c r="D117" s="147" t="s">
        <v>455</v>
      </c>
      <c r="E117" s="53">
        <v>300</v>
      </c>
      <c r="F117" s="415">
        <f>SUM(прил3!H614)</f>
        <v>1687637</v>
      </c>
      <c r="G117" s="415">
        <f>SUM(прил3!I614)</f>
        <v>1605366</v>
      </c>
      <c r="H117" s="415">
        <f>SUM(прил3!J614)</f>
        <v>1605366</v>
      </c>
    </row>
    <row r="118" spans="1:8" s="43" customFormat="1" ht="94.5" x14ac:dyDescent="0.25">
      <c r="A118" s="149" t="s">
        <v>133</v>
      </c>
      <c r="B118" s="122" t="s">
        <v>203</v>
      </c>
      <c r="C118" s="158" t="s">
        <v>10</v>
      </c>
      <c r="D118" s="150" t="s">
        <v>420</v>
      </c>
      <c r="E118" s="30"/>
      <c r="F118" s="412">
        <f>SUM(F119:F120)</f>
        <v>19734652</v>
      </c>
      <c r="G118" s="412">
        <f t="shared" ref="G118:H118" si="48">SUM(G119:G120)</f>
        <v>22018393</v>
      </c>
      <c r="H118" s="412">
        <f t="shared" si="48"/>
        <v>22018393</v>
      </c>
    </row>
    <row r="119" spans="1:8" s="43" customFormat="1" ht="47.25" x14ac:dyDescent="0.25">
      <c r="A119" s="128" t="s">
        <v>75</v>
      </c>
      <c r="B119" s="123" t="s">
        <v>203</v>
      </c>
      <c r="C119" s="155" t="s">
        <v>10</v>
      </c>
      <c r="D119" s="147" t="s">
        <v>420</v>
      </c>
      <c r="E119" s="53">
        <v>100</v>
      </c>
      <c r="F119" s="415">
        <f>SUM(прил3!H286)</f>
        <v>19529931</v>
      </c>
      <c r="G119" s="415">
        <f>SUM(прил3!I286)</f>
        <v>21813672</v>
      </c>
      <c r="H119" s="415">
        <f>SUM(прил3!J286)</f>
        <v>21813672</v>
      </c>
    </row>
    <row r="120" spans="1:8" s="43" customFormat="1" ht="30.75" customHeight="1" x14ac:dyDescent="0.25">
      <c r="A120" s="76" t="s">
        <v>507</v>
      </c>
      <c r="B120" s="123" t="s">
        <v>203</v>
      </c>
      <c r="C120" s="155" t="s">
        <v>10</v>
      </c>
      <c r="D120" s="147" t="s">
        <v>420</v>
      </c>
      <c r="E120" s="53">
        <v>200</v>
      </c>
      <c r="F120" s="415">
        <f>SUM(прил3!H287)</f>
        <v>204721</v>
      </c>
      <c r="G120" s="415">
        <f>SUM(прил3!I287)</f>
        <v>204721</v>
      </c>
      <c r="H120" s="415">
        <f>SUM(прил3!J287)</f>
        <v>204721</v>
      </c>
    </row>
    <row r="121" spans="1:8" s="43" customFormat="1" ht="34.5" hidden="1" customHeight="1" x14ac:dyDescent="0.25">
      <c r="A121" s="75" t="s">
        <v>504</v>
      </c>
      <c r="B121" s="122" t="s">
        <v>203</v>
      </c>
      <c r="C121" s="158" t="s">
        <v>10</v>
      </c>
      <c r="D121" s="150" t="s">
        <v>503</v>
      </c>
      <c r="E121" s="30"/>
      <c r="F121" s="468">
        <f>SUM(F122)</f>
        <v>0</v>
      </c>
      <c r="G121" s="468">
        <f t="shared" ref="G121:H121" si="49">SUM(G122)</f>
        <v>0</v>
      </c>
      <c r="H121" s="468">
        <f t="shared" si="49"/>
        <v>0</v>
      </c>
    </row>
    <row r="122" spans="1:8" s="43" customFormat="1" ht="30.75" hidden="1" customHeight="1" x14ac:dyDescent="0.25">
      <c r="A122" s="76" t="s">
        <v>507</v>
      </c>
      <c r="B122" s="123" t="s">
        <v>203</v>
      </c>
      <c r="C122" s="155" t="s">
        <v>10</v>
      </c>
      <c r="D122" s="147" t="s">
        <v>503</v>
      </c>
      <c r="E122" s="53">
        <v>200</v>
      </c>
      <c r="F122" s="415">
        <f>SUM(прил3!H289)</f>
        <v>0</v>
      </c>
      <c r="G122" s="415">
        <f>SUM(прил3!I289)</f>
        <v>0</v>
      </c>
      <c r="H122" s="415">
        <f>SUM(прил3!J289)</f>
        <v>0</v>
      </c>
    </row>
    <row r="123" spans="1:8" s="43" customFormat="1" ht="30.75" customHeight="1" x14ac:dyDescent="0.25">
      <c r="A123" s="75" t="s">
        <v>514</v>
      </c>
      <c r="B123" s="122" t="s">
        <v>203</v>
      </c>
      <c r="C123" s="158" t="s">
        <v>10</v>
      </c>
      <c r="D123" s="150" t="s">
        <v>513</v>
      </c>
      <c r="E123" s="30"/>
      <c r="F123" s="412">
        <f>SUM(F124)</f>
        <v>20500</v>
      </c>
      <c r="G123" s="412">
        <f t="shared" ref="G123:H123" si="50">SUM(G124)</f>
        <v>20500</v>
      </c>
      <c r="H123" s="412">
        <f t="shared" si="50"/>
        <v>20500</v>
      </c>
    </row>
    <row r="124" spans="1:8" s="43" customFormat="1" ht="16.5" customHeight="1" x14ac:dyDescent="0.25">
      <c r="A124" s="76" t="s">
        <v>40</v>
      </c>
      <c r="B124" s="123" t="s">
        <v>203</v>
      </c>
      <c r="C124" s="155" t="s">
        <v>10</v>
      </c>
      <c r="D124" s="147" t="s">
        <v>513</v>
      </c>
      <c r="E124" s="53">
        <v>300</v>
      </c>
      <c r="F124" s="415">
        <f>SUM(прил3!H570)</f>
        <v>20500</v>
      </c>
      <c r="G124" s="415">
        <f>SUM(прил3!I570)</f>
        <v>20500</v>
      </c>
      <c r="H124" s="415">
        <f>SUM(прил3!J570)</f>
        <v>20500</v>
      </c>
    </row>
    <row r="125" spans="1:8" s="43" customFormat="1" ht="31.5" customHeight="1" x14ac:dyDescent="0.25">
      <c r="A125" s="75" t="s">
        <v>422</v>
      </c>
      <c r="B125" s="122" t="s">
        <v>203</v>
      </c>
      <c r="C125" s="158" t="s">
        <v>10</v>
      </c>
      <c r="D125" s="150" t="s">
        <v>423</v>
      </c>
      <c r="E125" s="30"/>
      <c r="F125" s="412">
        <f>SUM(F126)</f>
        <v>179838</v>
      </c>
      <c r="G125" s="412">
        <f t="shared" ref="G125:H125" si="51">SUM(G126)</f>
        <v>179838</v>
      </c>
      <c r="H125" s="412">
        <f t="shared" si="51"/>
        <v>179838</v>
      </c>
    </row>
    <row r="126" spans="1:8" s="43" customFormat="1" ht="30.75" customHeight="1" x14ac:dyDescent="0.25">
      <c r="A126" s="76" t="s">
        <v>507</v>
      </c>
      <c r="B126" s="123" t="s">
        <v>203</v>
      </c>
      <c r="C126" s="155" t="s">
        <v>10</v>
      </c>
      <c r="D126" s="147" t="s">
        <v>423</v>
      </c>
      <c r="E126" s="53">
        <v>200</v>
      </c>
      <c r="F126" s="415">
        <f>SUM(прил3!H572)</f>
        <v>179838</v>
      </c>
      <c r="G126" s="415">
        <f>SUM(прил3!I572)</f>
        <v>179838</v>
      </c>
      <c r="H126" s="415">
        <f>SUM(прил3!J572)</f>
        <v>179838</v>
      </c>
    </row>
    <row r="127" spans="1:8" s="43" customFormat="1" ht="33.75" customHeight="1" x14ac:dyDescent="0.25">
      <c r="A127" s="75" t="s">
        <v>83</v>
      </c>
      <c r="B127" s="122" t="s">
        <v>203</v>
      </c>
      <c r="C127" s="158" t="s">
        <v>10</v>
      </c>
      <c r="D127" s="150" t="s">
        <v>391</v>
      </c>
      <c r="E127" s="30"/>
      <c r="F127" s="412">
        <f>SUM(F128:F130)</f>
        <v>14886769</v>
      </c>
      <c r="G127" s="412">
        <f t="shared" ref="G127:H127" si="52">SUM(G128:G130)</f>
        <v>13324704</v>
      </c>
      <c r="H127" s="412">
        <f t="shared" si="52"/>
        <v>13324704</v>
      </c>
    </row>
    <row r="128" spans="1:8" s="43" customFormat="1" ht="48.75" customHeight="1" x14ac:dyDescent="0.25">
      <c r="A128" s="76" t="s">
        <v>75</v>
      </c>
      <c r="B128" s="123" t="s">
        <v>203</v>
      </c>
      <c r="C128" s="155" t="s">
        <v>10</v>
      </c>
      <c r="D128" s="147" t="s">
        <v>391</v>
      </c>
      <c r="E128" s="53">
        <v>100</v>
      </c>
      <c r="F128" s="415">
        <f>SUM(прил3!H291)</f>
        <v>5869220</v>
      </c>
      <c r="G128" s="415">
        <f>SUM(прил3!I291)</f>
        <v>5125809</v>
      </c>
      <c r="H128" s="415">
        <f>SUM(прил3!J291)</f>
        <v>5125809</v>
      </c>
    </row>
    <row r="129" spans="1:8" s="43" customFormat="1" ht="31.5" customHeight="1" x14ac:dyDescent="0.25">
      <c r="A129" s="76" t="s">
        <v>507</v>
      </c>
      <c r="B129" s="123" t="s">
        <v>203</v>
      </c>
      <c r="C129" s="155" t="s">
        <v>10</v>
      </c>
      <c r="D129" s="147" t="s">
        <v>391</v>
      </c>
      <c r="E129" s="53">
        <v>200</v>
      </c>
      <c r="F129" s="415">
        <f>SUM(прил3!H292)</f>
        <v>8534444</v>
      </c>
      <c r="G129" s="415">
        <f>SUM(прил3!I292)</f>
        <v>7715290</v>
      </c>
      <c r="H129" s="415">
        <f>SUM(прил3!J292)</f>
        <v>7715290</v>
      </c>
    </row>
    <row r="130" spans="1:8" s="43" customFormat="1" ht="17.25" customHeight="1" x14ac:dyDescent="0.25">
      <c r="A130" s="76" t="s">
        <v>18</v>
      </c>
      <c r="B130" s="123" t="s">
        <v>203</v>
      </c>
      <c r="C130" s="155" t="s">
        <v>10</v>
      </c>
      <c r="D130" s="147" t="s">
        <v>391</v>
      </c>
      <c r="E130" s="53">
        <v>800</v>
      </c>
      <c r="F130" s="415">
        <f>SUM(прил3!H293)</f>
        <v>483105</v>
      </c>
      <c r="G130" s="415">
        <f>SUM(прил3!I293)</f>
        <v>483605</v>
      </c>
      <c r="H130" s="415">
        <f>SUM(прил3!J293)</f>
        <v>483605</v>
      </c>
    </row>
    <row r="131" spans="1:8" s="43" customFormat="1" ht="34.5" hidden="1" customHeight="1" x14ac:dyDescent="0.25">
      <c r="A131" s="75" t="s">
        <v>502</v>
      </c>
      <c r="B131" s="122" t="s">
        <v>203</v>
      </c>
      <c r="C131" s="158" t="s">
        <v>10</v>
      </c>
      <c r="D131" s="150" t="s">
        <v>791</v>
      </c>
      <c r="E131" s="30"/>
      <c r="F131" s="412">
        <f>SUM(F132)</f>
        <v>0</v>
      </c>
      <c r="G131" s="412">
        <f t="shared" ref="G131:H131" si="53">SUM(G132)</f>
        <v>0</v>
      </c>
      <c r="H131" s="412">
        <f t="shared" si="53"/>
        <v>0</v>
      </c>
    </row>
    <row r="132" spans="1:8" s="43" customFormat="1" ht="31.5" hidden="1" x14ac:dyDescent="0.25">
      <c r="A132" s="76" t="s">
        <v>507</v>
      </c>
      <c r="B132" s="123" t="s">
        <v>203</v>
      </c>
      <c r="C132" s="155" t="s">
        <v>10</v>
      </c>
      <c r="D132" s="147" t="s">
        <v>791</v>
      </c>
      <c r="E132" s="53">
        <v>200</v>
      </c>
      <c r="F132" s="415">
        <f>SUM(прил3!H295)</f>
        <v>0</v>
      </c>
      <c r="G132" s="415">
        <f>SUM(прил3!I295)</f>
        <v>0</v>
      </c>
      <c r="H132" s="415">
        <f>SUM(прил3!J295)</f>
        <v>0</v>
      </c>
    </row>
    <row r="133" spans="1:8" s="43" customFormat="1" ht="17.25" customHeight="1" x14ac:dyDescent="0.25">
      <c r="A133" s="318" t="s">
        <v>428</v>
      </c>
      <c r="B133" s="319" t="s">
        <v>203</v>
      </c>
      <c r="C133" s="320" t="s">
        <v>12</v>
      </c>
      <c r="D133" s="321" t="s">
        <v>360</v>
      </c>
      <c r="E133" s="312"/>
      <c r="F133" s="413">
        <f>SUM(F139+F142+F147+F153+F167+F189+F172+F181+F187+F185+F191+F145+F170+F163+F149+F151+F175+F177+F134+F137+F194+F155+F165+F179+F157+F159+F161)</f>
        <v>425949171</v>
      </c>
      <c r="G133" s="413">
        <f>SUM(G139+G142+G147+G153+G167+G189+G172+G181+G187+G185+G191+G145+G170+G163+G149+G151+G175+G177+G134+G137+G194+G155+G165+G179)</f>
        <v>244664957</v>
      </c>
      <c r="H133" s="413">
        <f>SUM(H139+H142+H147+H153+H167+H189+H172+H181+H187+H185+H191+H145+H170+H163+H149+H151+H175+H177+H134+H137+H194+H155+H165+H179)</f>
        <v>241184865</v>
      </c>
    </row>
    <row r="134" spans="1:8" s="43" customFormat="1" ht="47.25" x14ac:dyDescent="0.25">
      <c r="A134" s="149" t="s">
        <v>794</v>
      </c>
      <c r="B134" s="122" t="s">
        <v>203</v>
      </c>
      <c r="C134" s="158" t="s">
        <v>12</v>
      </c>
      <c r="D134" s="150" t="s">
        <v>789</v>
      </c>
      <c r="E134" s="30"/>
      <c r="F134" s="412">
        <f>SUM(F135:F136)</f>
        <v>11653942</v>
      </c>
      <c r="G134" s="412">
        <f t="shared" ref="G134:H134" si="54">SUM(G135:G136)</f>
        <v>11653942</v>
      </c>
      <c r="H134" s="412">
        <f t="shared" si="54"/>
        <v>11653942</v>
      </c>
    </row>
    <row r="135" spans="1:8" s="43" customFormat="1" ht="47.25" x14ac:dyDescent="0.25">
      <c r="A135" s="128" t="s">
        <v>75</v>
      </c>
      <c r="B135" s="123" t="s">
        <v>203</v>
      </c>
      <c r="C135" s="155" t="s">
        <v>12</v>
      </c>
      <c r="D135" s="147" t="s">
        <v>789</v>
      </c>
      <c r="E135" s="53">
        <v>100</v>
      </c>
      <c r="F135" s="415">
        <f>SUM(прил3!H306)</f>
        <v>8352000</v>
      </c>
      <c r="G135" s="415">
        <f>SUM(прил3!I306)</f>
        <v>8352000</v>
      </c>
      <c r="H135" s="415">
        <f>SUM(прил3!J306)</f>
        <v>8352000</v>
      </c>
    </row>
    <row r="136" spans="1:8" s="43" customFormat="1" ht="16.5" customHeight="1" x14ac:dyDescent="0.25">
      <c r="A136" s="76" t="s">
        <v>40</v>
      </c>
      <c r="B136" s="123" t="s">
        <v>203</v>
      </c>
      <c r="C136" s="155" t="s">
        <v>12</v>
      </c>
      <c r="D136" s="147" t="s">
        <v>789</v>
      </c>
      <c r="E136" s="53">
        <v>300</v>
      </c>
      <c r="F136" s="415">
        <f>SUM(прил3!H307)</f>
        <v>3301942</v>
      </c>
      <c r="G136" s="415">
        <f>SUM(прил3!I307)</f>
        <v>3301942</v>
      </c>
      <c r="H136" s="415">
        <f>SUM(прил3!J307)</f>
        <v>3301942</v>
      </c>
    </row>
    <row r="137" spans="1:8" s="43" customFormat="1" ht="78.75" x14ac:dyDescent="0.25">
      <c r="A137" s="75" t="s">
        <v>795</v>
      </c>
      <c r="B137" s="122" t="s">
        <v>203</v>
      </c>
      <c r="C137" s="158" t="s">
        <v>12</v>
      </c>
      <c r="D137" s="150" t="s">
        <v>790</v>
      </c>
      <c r="E137" s="30"/>
      <c r="F137" s="468">
        <f>SUM(F138)</f>
        <v>209822</v>
      </c>
      <c r="G137" s="468">
        <f t="shared" ref="G137:H137" si="55">SUM(G138)</f>
        <v>209822</v>
      </c>
      <c r="H137" s="468">
        <f t="shared" si="55"/>
        <v>209822</v>
      </c>
    </row>
    <row r="138" spans="1:8" s="43" customFormat="1" ht="31.5" x14ac:dyDescent="0.25">
      <c r="A138" s="76" t="s">
        <v>507</v>
      </c>
      <c r="B138" s="123" t="s">
        <v>203</v>
      </c>
      <c r="C138" s="155" t="s">
        <v>12</v>
      </c>
      <c r="D138" s="147" t="s">
        <v>790</v>
      </c>
      <c r="E138" s="53">
        <v>200</v>
      </c>
      <c r="F138" s="415">
        <f>SUM(прил3!H309)</f>
        <v>209822</v>
      </c>
      <c r="G138" s="415">
        <f>SUM(прил3!I309)</f>
        <v>209822</v>
      </c>
      <c r="H138" s="415">
        <f>SUM(прил3!J309)</f>
        <v>209822</v>
      </c>
    </row>
    <row r="139" spans="1:8" s="43" customFormat="1" ht="81" customHeight="1" x14ac:dyDescent="0.25">
      <c r="A139" s="75" t="s">
        <v>134</v>
      </c>
      <c r="B139" s="122" t="s">
        <v>203</v>
      </c>
      <c r="C139" s="158" t="s">
        <v>12</v>
      </c>
      <c r="D139" s="150" t="s">
        <v>421</v>
      </c>
      <c r="E139" s="30"/>
      <c r="F139" s="412">
        <f>SUM(F140:F141)</f>
        <v>180842891</v>
      </c>
      <c r="G139" s="412">
        <f t="shared" ref="G139:H139" si="56">SUM(G140:G141)</f>
        <v>191726122</v>
      </c>
      <c r="H139" s="412">
        <f t="shared" si="56"/>
        <v>191726122</v>
      </c>
    </row>
    <row r="140" spans="1:8" s="43" customFormat="1" ht="47.25" x14ac:dyDescent="0.25">
      <c r="A140" s="128" t="s">
        <v>75</v>
      </c>
      <c r="B140" s="123" t="s">
        <v>203</v>
      </c>
      <c r="C140" s="155" t="s">
        <v>12</v>
      </c>
      <c r="D140" s="147" t="s">
        <v>421</v>
      </c>
      <c r="E140" s="53">
        <v>100</v>
      </c>
      <c r="F140" s="415">
        <f>SUM(прил3!H311)</f>
        <v>176023383</v>
      </c>
      <c r="G140" s="415">
        <f>SUM(прил3!I311)</f>
        <v>186906614</v>
      </c>
      <c r="H140" s="415">
        <f>SUM(прил3!J311)</f>
        <v>186906614</v>
      </c>
    </row>
    <row r="141" spans="1:8" s="43" customFormat="1" ht="30.75" customHeight="1" x14ac:dyDescent="0.25">
      <c r="A141" s="76" t="s">
        <v>507</v>
      </c>
      <c r="B141" s="123" t="s">
        <v>203</v>
      </c>
      <c r="C141" s="155" t="s">
        <v>12</v>
      </c>
      <c r="D141" s="147" t="s">
        <v>421</v>
      </c>
      <c r="E141" s="53">
        <v>200</v>
      </c>
      <c r="F141" s="415">
        <f>SUM(прил3!H312)</f>
        <v>4819508</v>
      </c>
      <c r="G141" s="415">
        <f>SUM(прил3!I312)</f>
        <v>4819508</v>
      </c>
      <c r="H141" s="415">
        <f>SUM(прил3!J312)</f>
        <v>4819508</v>
      </c>
    </row>
    <row r="142" spans="1:8" s="43" customFormat="1" ht="30.75" customHeight="1" x14ac:dyDescent="0.25">
      <c r="A142" s="75" t="s">
        <v>514</v>
      </c>
      <c r="B142" s="122" t="s">
        <v>203</v>
      </c>
      <c r="C142" s="158" t="s">
        <v>12</v>
      </c>
      <c r="D142" s="150" t="s">
        <v>513</v>
      </c>
      <c r="E142" s="30"/>
      <c r="F142" s="412">
        <f>SUM(F143:F144)</f>
        <v>142965</v>
      </c>
      <c r="G142" s="412">
        <f t="shared" ref="G142:H142" si="57">SUM(G143:G144)</f>
        <v>142965</v>
      </c>
      <c r="H142" s="412">
        <f t="shared" si="57"/>
        <v>142965</v>
      </c>
    </row>
    <row r="143" spans="1:8" s="43" customFormat="1" ht="48.75" customHeight="1" x14ac:dyDescent="0.25">
      <c r="A143" s="76" t="s">
        <v>75</v>
      </c>
      <c r="B143" s="123" t="s">
        <v>203</v>
      </c>
      <c r="C143" s="155" t="s">
        <v>12</v>
      </c>
      <c r="D143" s="147" t="s">
        <v>513</v>
      </c>
      <c r="E143" s="53">
        <v>100</v>
      </c>
      <c r="F143" s="415">
        <f>SUM(прил3!H314+прил3!H577)</f>
        <v>121212</v>
      </c>
      <c r="G143" s="415">
        <f>SUM(прил3!I314+прил3!I577)</f>
        <v>121212</v>
      </c>
      <c r="H143" s="415">
        <f>SUM(прил3!J314+прил3!J577)</f>
        <v>121212</v>
      </c>
    </row>
    <row r="144" spans="1:8" s="43" customFormat="1" ht="19.5" customHeight="1" x14ac:dyDescent="0.25">
      <c r="A144" s="76" t="s">
        <v>40</v>
      </c>
      <c r="B144" s="123" t="s">
        <v>203</v>
      </c>
      <c r="C144" s="155" t="s">
        <v>12</v>
      </c>
      <c r="D144" s="147" t="s">
        <v>513</v>
      </c>
      <c r="E144" s="53">
        <v>300</v>
      </c>
      <c r="F144" s="415">
        <f>SUM(прил3!H315)</f>
        <v>21753</v>
      </c>
      <c r="G144" s="415">
        <f>SUM(прил3!I315)</f>
        <v>21753</v>
      </c>
      <c r="H144" s="415">
        <f>SUM(прил3!J315)</f>
        <v>21753</v>
      </c>
    </row>
    <row r="145" spans="1:8" s="43" customFormat="1" ht="50.25" customHeight="1" x14ac:dyDescent="0.25">
      <c r="A145" s="75" t="s">
        <v>615</v>
      </c>
      <c r="B145" s="122" t="s">
        <v>203</v>
      </c>
      <c r="C145" s="158" t="s">
        <v>12</v>
      </c>
      <c r="D145" s="150" t="s">
        <v>614</v>
      </c>
      <c r="E145" s="30"/>
      <c r="F145" s="412">
        <f>SUM(F146)</f>
        <v>402981</v>
      </c>
      <c r="G145" s="412">
        <f t="shared" ref="G145:H145" si="58">SUM(G146)</f>
        <v>402981</v>
      </c>
      <c r="H145" s="412">
        <f t="shared" si="58"/>
        <v>402981</v>
      </c>
    </row>
    <row r="146" spans="1:8" s="43" customFormat="1" ht="34.5" customHeight="1" x14ac:dyDescent="0.25">
      <c r="A146" s="76" t="s">
        <v>507</v>
      </c>
      <c r="B146" s="123" t="s">
        <v>203</v>
      </c>
      <c r="C146" s="155" t="s">
        <v>12</v>
      </c>
      <c r="D146" s="147" t="s">
        <v>614</v>
      </c>
      <c r="E146" s="53">
        <v>200</v>
      </c>
      <c r="F146" s="415">
        <f>SUM(прил3!H317)</f>
        <v>402981</v>
      </c>
      <c r="G146" s="415">
        <f>SUM(прил3!I317)</f>
        <v>402981</v>
      </c>
      <c r="H146" s="415">
        <f>SUM(прил3!J317)</f>
        <v>402981</v>
      </c>
    </row>
    <row r="147" spans="1:8" s="43" customFormat="1" ht="64.5" customHeight="1" x14ac:dyDescent="0.25">
      <c r="A147" s="75" t="s">
        <v>586</v>
      </c>
      <c r="B147" s="122" t="s">
        <v>203</v>
      </c>
      <c r="C147" s="158" t="s">
        <v>12</v>
      </c>
      <c r="D147" s="150" t="s">
        <v>512</v>
      </c>
      <c r="E147" s="30"/>
      <c r="F147" s="412">
        <f>SUM(F148)</f>
        <v>402235</v>
      </c>
      <c r="G147" s="412">
        <f t="shared" ref="G147:H147" si="59">SUM(G148)</f>
        <v>402235</v>
      </c>
      <c r="H147" s="412">
        <f t="shared" si="59"/>
        <v>402235</v>
      </c>
    </row>
    <row r="148" spans="1:8" s="43" customFormat="1" ht="31.5" customHeight="1" x14ac:dyDescent="0.25">
      <c r="A148" s="76" t="s">
        <v>507</v>
      </c>
      <c r="B148" s="123" t="s">
        <v>203</v>
      </c>
      <c r="C148" s="155" t="s">
        <v>12</v>
      </c>
      <c r="D148" s="147" t="s">
        <v>512</v>
      </c>
      <c r="E148" s="53">
        <v>200</v>
      </c>
      <c r="F148" s="415">
        <f>SUM(прил3!H319)</f>
        <v>402235</v>
      </c>
      <c r="G148" s="415">
        <f>SUM(прил3!I319)</f>
        <v>402235</v>
      </c>
      <c r="H148" s="415">
        <f>SUM(прил3!J319)</f>
        <v>402235</v>
      </c>
    </row>
    <row r="149" spans="1:8" s="43" customFormat="1" ht="47.25" x14ac:dyDescent="0.25">
      <c r="A149" s="537" t="s">
        <v>849</v>
      </c>
      <c r="B149" s="215" t="s">
        <v>203</v>
      </c>
      <c r="C149" s="216" t="s">
        <v>12</v>
      </c>
      <c r="D149" s="217" t="s">
        <v>705</v>
      </c>
      <c r="E149" s="28"/>
      <c r="F149" s="412">
        <f>SUM(F150)</f>
        <v>2315286</v>
      </c>
      <c r="G149" s="412">
        <f t="shared" ref="G149:H149" si="60">SUM(G150)</f>
        <v>0</v>
      </c>
      <c r="H149" s="412">
        <f t="shared" si="60"/>
        <v>0</v>
      </c>
    </row>
    <row r="150" spans="1:8" s="43" customFormat="1" ht="31.5" x14ac:dyDescent="0.25">
      <c r="A150" s="110" t="s">
        <v>507</v>
      </c>
      <c r="B150" s="218" t="s">
        <v>203</v>
      </c>
      <c r="C150" s="219" t="s">
        <v>12</v>
      </c>
      <c r="D150" s="220" t="s">
        <v>705</v>
      </c>
      <c r="E150" s="2" t="s">
        <v>16</v>
      </c>
      <c r="F150" s="415">
        <f>SUM(прил3!H321)</f>
        <v>2315286</v>
      </c>
      <c r="G150" s="415">
        <f>SUM(прил3!I321)</f>
        <v>0</v>
      </c>
      <c r="H150" s="415">
        <f>SUM(прил3!J321)</f>
        <v>0</v>
      </c>
    </row>
    <row r="151" spans="1:8" s="43" customFormat="1" ht="47.25" x14ac:dyDescent="0.25">
      <c r="A151" s="537" t="s">
        <v>850</v>
      </c>
      <c r="B151" s="215" t="s">
        <v>203</v>
      </c>
      <c r="C151" s="216" t="s">
        <v>12</v>
      </c>
      <c r="D151" s="217" t="s">
        <v>706</v>
      </c>
      <c r="E151" s="28"/>
      <c r="F151" s="412">
        <f>SUM(F152)</f>
        <v>1994460</v>
      </c>
      <c r="G151" s="412">
        <f t="shared" ref="G151:H151" si="61">SUM(G152)</f>
        <v>0</v>
      </c>
      <c r="H151" s="412">
        <f t="shared" si="61"/>
        <v>0</v>
      </c>
    </row>
    <row r="152" spans="1:8" s="43" customFormat="1" ht="31.5" x14ac:dyDescent="0.25">
      <c r="A152" s="110" t="s">
        <v>507</v>
      </c>
      <c r="B152" s="218" t="s">
        <v>203</v>
      </c>
      <c r="C152" s="219" t="s">
        <v>12</v>
      </c>
      <c r="D152" s="220" t="s">
        <v>706</v>
      </c>
      <c r="E152" s="2" t="s">
        <v>16</v>
      </c>
      <c r="F152" s="415">
        <f>SUM(прил3!H323)</f>
        <v>1994460</v>
      </c>
      <c r="G152" s="415">
        <f>SUM(прил3!I323)</f>
        <v>0</v>
      </c>
      <c r="H152" s="415">
        <f>SUM(прил3!J323)</f>
        <v>0</v>
      </c>
    </row>
    <row r="153" spans="1:8" s="43" customFormat="1" ht="48.75" customHeight="1" x14ac:dyDescent="0.25">
      <c r="A153" s="149" t="s">
        <v>672</v>
      </c>
      <c r="B153" s="122" t="s">
        <v>203</v>
      </c>
      <c r="C153" s="158" t="s">
        <v>12</v>
      </c>
      <c r="D153" s="150" t="s">
        <v>671</v>
      </c>
      <c r="E153" s="30"/>
      <c r="F153" s="412">
        <f>SUM(F154)</f>
        <v>4670134</v>
      </c>
      <c r="G153" s="412">
        <f t="shared" ref="G153:H153" si="62">SUM(G154)</f>
        <v>4665347</v>
      </c>
      <c r="H153" s="412">
        <f t="shared" si="62"/>
        <v>4376382</v>
      </c>
    </row>
    <row r="154" spans="1:8" s="43" customFormat="1" ht="31.5" x14ac:dyDescent="0.25">
      <c r="A154" s="128" t="s">
        <v>507</v>
      </c>
      <c r="B154" s="123" t="s">
        <v>203</v>
      </c>
      <c r="C154" s="155" t="s">
        <v>12</v>
      </c>
      <c r="D154" s="147" t="s">
        <v>671</v>
      </c>
      <c r="E154" s="53">
        <v>200</v>
      </c>
      <c r="F154" s="415">
        <f>SUM(прил3!H325)</f>
        <v>4670134</v>
      </c>
      <c r="G154" s="415">
        <f>SUM(прил3!I325)</f>
        <v>4665347</v>
      </c>
      <c r="H154" s="415">
        <f>SUM(прил3!J325)</f>
        <v>4376382</v>
      </c>
    </row>
    <row r="155" spans="1:8" s="43" customFormat="1" ht="47.25" x14ac:dyDescent="0.25">
      <c r="A155" s="663" t="s">
        <v>896</v>
      </c>
      <c r="B155" s="215" t="s">
        <v>203</v>
      </c>
      <c r="C155" s="216" t="s">
        <v>12</v>
      </c>
      <c r="D155" s="217" t="s">
        <v>892</v>
      </c>
      <c r="E155" s="28"/>
      <c r="F155" s="412">
        <f>SUM(F156)</f>
        <v>37839805</v>
      </c>
      <c r="G155" s="412">
        <f t="shared" ref="G155:H161" si="63">SUM(G156)</f>
        <v>0</v>
      </c>
      <c r="H155" s="412">
        <f t="shared" si="63"/>
        <v>0</v>
      </c>
    </row>
    <row r="156" spans="1:8" s="43" customFormat="1" ht="31.5" x14ac:dyDescent="0.25">
      <c r="A156" s="564" t="s">
        <v>507</v>
      </c>
      <c r="B156" s="218" t="s">
        <v>203</v>
      </c>
      <c r="C156" s="219" t="s">
        <v>12</v>
      </c>
      <c r="D156" s="220" t="s">
        <v>892</v>
      </c>
      <c r="E156" s="2" t="s">
        <v>16</v>
      </c>
      <c r="F156" s="415">
        <f>SUM(прил3!H327)</f>
        <v>37839805</v>
      </c>
      <c r="G156" s="415">
        <f>SUM(прил3!I327)</f>
        <v>0</v>
      </c>
      <c r="H156" s="415">
        <f>SUM(прил3!J327)</f>
        <v>0</v>
      </c>
    </row>
    <row r="157" spans="1:8" s="43" customFormat="1" ht="47.25" x14ac:dyDescent="0.25">
      <c r="A157" s="663" t="s">
        <v>897</v>
      </c>
      <c r="B157" s="215" t="s">
        <v>203</v>
      </c>
      <c r="C157" s="216" t="s">
        <v>12</v>
      </c>
      <c r="D157" s="217" t="s">
        <v>893</v>
      </c>
      <c r="E157" s="28"/>
      <c r="F157" s="412">
        <f>SUM(F158)</f>
        <v>23111694</v>
      </c>
      <c r="G157" s="412">
        <f t="shared" si="63"/>
        <v>0</v>
      </c>
      <c r="H157" s="412">
        <f t="shared" si="63"/>
        <v>0</v>
      </c>
    </row>
    <row r="158" spans="1:8" s="43" customFormat="1" ht="31.5" x14ac:dyDescent="0.25">
      <c r="A158" s="564" t="s">
        <v>507</v>
      </c>
      <c r="B158" s="218" t="s">
        <v>203</v>
      </c>
      <c r="C158" s="219" t="s">
        <v>12</v>
      </c>
      <c r="D158" s="220" t="s">
        <v>893</v>
      </c>
      <c r="E158" s="2" t="s">
        <v>16</v>
      </c>
      <c r="F158" s="415">
        <f>SUM(прил3!H329)</f>
        <v>23111694</v>
      </c>
      <c r="G158" s="415">
        <f>SUM(прил3!I329)</f>
        <v>0</v>
      </c>
      <c r="H158" s="415">
        <f>SUM(прил3!J329)</f>
        <v>0</v>
      </c>
    </row>
    <row r="159" spans="1:8" s="43" customFormat="1" ht="63" x14ac:dyDescent="0.25">
      <c r="A159" s="663" t="s">
        <v>898</v>
      </c>
      <c r="B159" s="215" t="s">
        <v>203</v>
      </c>
      <c r="C159" s="216" t="s">
        <v>12</v>
      </c>
      <c r="D159" s="217" t="s">
        <v>894</v>
      </c>
      <c r="E159" s="28"/>
      <c r="F159" s="412">
        <f>SUM(F160)</f>
        <v>26374229</v>
      </c>
      <c r="G159" s="412">
        <f t="shared" si="63"/>
        <v>0</v>
      </c>
      <c r="H159" s="412">
        <f t="shared" si="63"/>
        <v>0</v>
      </c>
    </row>
    <row r="160" spans="1:8" s="43" customFormat="1" ht="31.5" x14ac:dyDescent="0.25">
      <c r="A160" s="564" t="s">
        <v>507</v>
      </c>
      <c r="B160" s="218" t="s">
        <v>203</v>
      </c>
      <c r="C160" s="219" t="s">
        <v>12</v>
      </c>
      <c r="D160" s="220" t="s">
        <v>894</v>
      </c>
      <c r="E160" s="2" t="s">
        <v>16</v>
      </c>
      <c r="F160" s="415">
        <f>SUM(прил3!H331)</f>
        <v>26374229</v>
      </c>
      <c r="G160" s="415">
        <f>SUM(прил3!I331)</f>
        <v>0</v>
      </c>
      <c r="H160" s="415">
        <f>SUM(прил3!J331)</f>
        <v>0</v>
      </c>
    </row>
    <row r="161" spans="1:8" s="43" customFormat="1" ht="63" x14ac:dyDescent="0.25">
      <c r="A161" s="663" t="s">
        <v>899</v>
      </c>
      <c r="B161" s="215" t="s">
        <v>203</v>
      </c>
      <c r="C161" s="216" t="s">
        <v>12</v>
      </c>
      <c r="D161" s="217" t="s">
        <v>895</v>
      </c>
      <c r="E161" s="28"/>
      <c r="F161" s="412">
        <f>SUM(F162)</f>
        <v>84834603</v>
      </c>
      <c r="G161" s="412">
        <f t="shared" si="63"/>
        <v>0</v>
      </c>
      <c r="H161" s="412">
        <f t="shared" si="63"/>
        <v>0</v>
      </c>
    </row>
    <row r="162" spans="1:8" s="43" customFormat="1" ht="31.5" x14ac:dyDescent="0.25">
      <c r="A162" s="564" t="s">
        <v>507</v>
      </c>
      <c r="B162" s="218" t="s">
        <v>203</v>
      </c>
      <c r="C162" s="219" t="s">
        <v>12</v>
      </c>
      <c r="D162" s="220" t="s">
        <v>895</v>
      </c>
      <c r="E162" s="2" t="s">
        <v>16</v>
      </c>
      <c r="F162" s="415">
        <f>SUM(прил3!H333)</f>
        <v>84834603</v>
      </c>
      <c r="G162" s="415">
        <f>SUM(прил3!I333)</f>
        <v>0</v>
      </c>
      <c r="H162" s="415">
        <f>SUM(прил3!J333)</f>
        <v>0</v>
      </c>
    </row>
    <row r="163" spans="1:8" s="43" customFormat="1" ht="80.25" customHeight="1" x14ac:dyDescent="0.25">
      <c r="A163" s="75" t="s">
        <v>935</v>
      </c>
      <c r="B163" s="122" t="s">
        <v>203</v>
      </c>
      <c r="C163" s="158" t="s">
        <v>12</v>
      </c>
      <c r="D163" s="150" t="s">
        <v>934</v>
      </c>
      <c r="E163" s="30"/>
      <c r="F163" s="412">
        <f>SUM(F164)</f>
        <v>11952360</v>
      </c>
      <c r="G163" s="412">
        <f t="shared" ref="G163:H163" si="64">SUM(G164)</f>
        <v>11952360</v>
      </c>
      <c r="H163" s="412">
        <f t="shared" si="64"/>
        <v>11952360</v>
      </c>
    </row>
    <row r="164" spans="1:8" s="43" customFormat="1" ht="48.75" customHeight="1" x14ac:dyDescent="0.25">
      <c r="A164" s="76" t="s">
        <v>75</v>
      </c>
      <c r="B164" s="123" t="s">
        <v>203</v>
      </c>
      <c r="C164" s="155" t="s">
        <v>12</v>
      </c>
      <c r="D164" s="147" t="s">
        <v>934</v>
      </c>
      <c r="E164" s="53">
        <v>100</v>
      </c>
      <c r="F164" s="415">
        <f>SUM(прил3!H335)</f>
        <v>11952360</v>
      </c>
      <c r="G164" s="415">
        <f>SUM(прил3!I335)</f>
        <v>11952360</v>
      </c>
      <c r="H164" s="415">
        <f>SUM(прил3!J335)</f>
        <v>11952360</v>
      </c>
    </row>
    <row r="165" spans="1:8" s="43" customFormat="1" ht="31.5" x14ac:dyDescent="0.25">
      <c r="A165" s="663" t="s">
        <v>862</v>
      </c>
      <c r="B165" s="215" t="s">
        <v>203</v>
      </c>
      <c r="C165" s="216" t="s">
        <v>12</v>
      </c>
      <c r="D165" s="217" t="s">
        <v>863</v>
      </c>
      <c r="E165" s="28"/>
      <c r="F165" s="412">
        <f>SUM(F166)</f>
        <v>7012567</v>
      </c>
      <c r="G165" s="412">
        <f t="shared" ref="G165:H165" si="65">SUM(G166)</f>
        <v>0</v>
      </c>
      <c r="H165" s="412">
        <f t="shared" si="65"/>
        <v>0</v>
      </c>
    </row>
    <row r="166" spans="1:8" s="43" customFormat="1" ht="31.5" x14ac:dyDescent="0.25">
      <c r="A166" s="564" t="s">
        <v>507</v>
      </c>
      <c r="B166" s="218" t="s">
        <v>203</v>
      </c>
      <c r="C166" s="219" t="s">
        <v>12</v>
      </c>
      <c r="D166" s="220" t="s">
        <v>863</v>
      </c>
      <c r="E166" s="2" t="s">
        <v>16</v>
      </c>
      <c r="F166" s="415">
        <f>SUM(прил3!H337)</f>
        <v>7012567</v>
      </c>
      <c r="G166" s="415">
        <f>SUM(прил3!I337)</f>
        <v>0</v>
      </c>
      <c r="H166" s="415">
        <f>SUM(прил3!J337)</f>
        <v>0</v>
      </c>
    </row>
    <row r="167" spans="1:8" s="43" customFormat="1" ht="31.5" x14ac:dyDescent="0.25">
      <c r="A167" s="75" t="s">
        <v>422</v>
      </c>
      <c r="B167" s="122" t="s">
        <v>203</v>
      </c>
      <c r="C167" s="158" t="s">
        <v>12</v>
      </c>
      <c r="D167" s="150" t="s">
        <v>423</v>
      </c>
      <c r="E167" s="30"/>
      <c r="F167" s="412">
        <f>SUM(F168:F169)</f>
        <v>1373238</v>
      </c>
      <c r="G167" s="412">
        <f t="shared" ref="G167:H167" si="66">SUM(G168:G169)</f>
        <v>1373238</v>
      </c>
      <c r="H167" s="412">
        <f t="shared" si="66"/>
        <v>1373238</v>
      </c>
    </row>
    <row r="168" spans="1:8" s="43" customFormat="1" ht="47.25" x14ac:dyDescent="0.25">
      <c r="A168" s="76" t="s">
        <v>75</v>
      </c>
      <c r="B168" s="123" t="s">
        <v>203</v>
      </c>
      <c r="C168" s="155" t="s">
        <v>12</v>
      </c>
      <c r="D168" s="147" t="s">
        <v>423</v>
      </c>
      <c r="E168" s="53">
        <v>100</v>
      </c>
      <c r="F168" s="415">
        <f>SUM(прил3!H339)</f>
        <v>755299</v>
      </c>
      <c r="G168" s="415">
        <f>SUM(прил3!I339)</f>
        <v>755299</v>
      </c>
      <c r="H168" s="415">
        <f>SUM(прил3!J339)</f>
        <v>755299</v>
      </c>
    </row>
    <row r="169" spans="1:8" s="43" customFormat="1" ht="15.75" customHeight="1" x14ac:dyDescent="0.25">
      <c r="A169" s="76" t="s">
        <v>40</v>
      </c>
      <c r="B169" s="123" t="s">
        <v>203</v>
      </c>
      <c r="C169" s="155" t="s">
        <v>12</v>
      </c>
      <c r="D169" s="147" t="s">
        <v>423</v>
      </c>
      <c r="E169" s="53">
        <v>300</v>
      </c>
      <c r="F169" s="415">
        <f>SUM(прил3!H340+прил3!H579)</f>
        <v>617939</v>
      </c>
      <c r="G169" s="415">
        <f>SUM(прил3!I340+прил3!I579)</f>
        <v>617939</v>
      </c>
      <c r="H169" s="415">
        <f>SUM(прил3!J340+прил3!J579)</f>
        <v>617939</v>
      </c>
    </row>
    <row r="170" spans="1:8" s="43" customFormat="1" ht="49.5" customHeight="1" x14ac:dyDescent="0.25">
      <c r="A170" s="75" t="s">
        <v>615</v>
      </c>
      <c r="B170" s="122" t="s">
        <v>203</v>
      </c>
      <c r="C170" s="158" t="s">
        <v>12</v>
      </c>
      <c r="D170" s="150" t="s">
        <v>616</v>
      </c>
      <c r="E170" s="30"/>
      <c r="F170" s="412">
        <f>SUM(F171)</f>
        <v>903000</v>
      </c>
      <c r="G170" s="412">
        <f t="shared" ref="G170:H170" si="67">SUM(G171)</f>
        <v>903000</v>
      </c>
      <c r="H170" s="412">
        <f t="shared" si="67"/>
        <v>903000</v>
      </c>
    </row>
    <row r="171" spans="1:8" s="43" customFormat="1" ht="33" customHeight="1" x14ac:dyDescent="0.25">
      <c r="A171" s="76" t="s">
        <v>507</v>
      </c>
      <c r="B171" s="123" t="s">
        <v>203</v>
      </c>
      <c r="C171" s="155" t="s">
        <v>12</v>
      </c>
      <c r="D171" s="147" t="s">
        <v>616</v>
      </c>
      <c r="E171" s="53">
        <v>200</v>
      </c>
      <c r="F171" s="415">
        <f>SUM(прил3!H342)</f>
        <v>903000</v>
      </c>
      <c r="G171" s="415">
        <f>SUM(прил3!I342)</f>
        <v>903000</v>
      </c>
      <c r="H171" s="415">
        <f>SUM(прил3!J342)</f>
        <v>903000</v>
      </c>
    </row>
    <row r="172" spans="1:8" s="43" customFormat="1" ht="47.25" x14ac:dyDescent="0.25">
      <c r="A172" s="75" t="s">
        <v>578</v>
      </c>
      <c r="B172" s="122" t="s">
        <v>203</v>
      </c>
      <c r="C172" s="158" t="s">
        <v>12</v>
      </c>
      <c r="D172" s="150" t="s">
        <v>424</v>
      </c>
      <c r="E172" s="30"/>
      <c r="F172" s="412">
        <f>SUM(F173+F174)</f>
        <v>3736705</v>
      </c>
      <c r="G172" s="412">
        <f t="shared" ref="G172:H172" si="68">SUM(G173+G174)</f>
        <v>3736705</v>
      </c>
      <c r="H172" s="412">
        <f t="shared" si="68"/>
        <v>3736705</v>
      </c>
    </row>
    <row r="173" spans="1:8" s="43" customFormat="1" ht="30.75" customHeight="1" x14ac:dyDescent="0.25">
      <c r="A173" s="76" t="s">
        <v>507</v>
      </c>
      <c r="B173" s="123" t="s">
        <v>203</v>
      </c>
      <c r="C173" s="155" t="s">
        <v>12</v>
      </c>
      <c r="D173" s="147" t="s">
        <v>424</v>
      </c>
      <c r="E173" s="53">
        <v>200</v>
      </c>
      <c r="F173" s="415">
        <f>SUM(прил3!H344)</f>
        <v>3736705</v>
      </c>
      <c r="G173" s="415">
        <f>SUM(прил3!I344)</f>
        <v>3736705</v>
      </c>
      <c r="H173" s="415">
        <f>SUM(прил3!J344)</f>
        <v>3736705</v>
      </c>
    </row>
    <row r="174" spans="1:8" s="43" customFormat="1" ht="17.25" hidden="1" customHeight="1" x14ac:dyDescent="0.25">
      <c r="A174" s="76" t="s">
        <v>40</v>
      </c>
      <c r="B174" s="123" t="s">
        <v>203</v>
      </c>
      <c r="C174" s="155" t="s">
        <v>12</v>
      </c>
      <c r="D174" s="147" t="s">
        <v>424</v>
      </c>
      <c r="E174" s="53">
        <v>300</v>
      </c>
      <c r="F174" s="415">
        <f>SUM(прил3!H345)</f>
        <v>0</v>
      </c>
      <c r="G174" s="415">
        <f>SUM(прил3!I345)</f>
        <v>0</v>
      </c>
      <c r="H174" s="415">
        <f>SUM(прил3!J345)</f>
        <v>0</v>
      </c>
    </row>
    <row r="175" spans="1:8" s="43" customFormat="1" ht="47.25" x14ac:dyDescent="0.25">
      <c r="A175" s="537" t="s">
        <v>851</v>
      </c>
      <c r="B175" s="215" t="s">
        <v>203</v>
      </c>
      <c r="C175" s="216" t="s">
        <v>12</v>
      </c>
      <c r="D175" s="217" t="s">
        <v>707</v>
      </c>
      <c r="E175" s="28"/>
      <c r="F175" s="412">
        <f>SUM(F176)</f>
        <v>1543524</v>
      </c>
      <c r="G175" s="412">
        <f t="shared" ref="G175:H175" si="69">SUM(G176)</f>
        <v>0</v>
      </c>
      <c r="H175" s="412">
        <f t="shared" si="69"/>
        <v>0</v>
      </c>
    </row>
    <row r="176" spans="1:8" s="43" customFormat="1" ht="31.5" x14ac:dyDescent="0.25">
      <c r="A176" s="110" t="s">
        <v>507</v>
      </c>
      <c r="B176" s="254" t="s">
        <v>203</v>
      </c>
      <c r="C176" s="255" t="s">
        <v>12</v>
      </c>
      <c r="D176" s="220" t="s">
        <v>707</v>
      </c>
      <c r="E176" s="44" t="s">
        <v>16</v>
      </c>
      <c r="F176" s="415">
        <f>SUM(прил3!H347)</f>
        <v>1543524</v>
      </c>
      <c r="G176" s="415">
        <f>SUM(прил3!I347)</f>
        <v>0</v>
      </c>
      <c r="H176" s="415">
        <f>SUM(прил3!J347)</f>
        <v>0</v>
      </c>
    </row>
    <row r="177" spans="1:8" s="43" customFormat="1" ht="48" customHeight="1" x14ac:dyDescent="0.25">
      <c r="A177" s="661" t="s">
        <v>852</v>
      </c>
      <c r="B177" s="215" t="s">
        <v>203</v>
      </c>
      <c r="C177" s="216" t="s">
        <v>12</v>
      </c>
      <c r="D177" s="217" t="s">
        <v>708</v>
      </c>
      <c r="E177" s="28"/>
      <c r="F177" s="412">
        <f>SUM(F178)</f>
        <v>1329640</v>
      </c>
      <c r="G177" s="412">
        <f t="shared" ref="G177:H177" si="70">SUM(G178)</f>
        <v>0</v>
      </c>
      <c r="H177" s="412">
        <f t="shared" si="70"/>
        <v>0</v>
      </c>
    </row>
    <row r="178" spans="1:8" s="43" customFormat="1" ht="31.5" x14ac:dyDescent="0.25">
      <c r="A178" s="110" t="s">
        <v>507</v>
      </c>
      <c r="B178" s="254" t="s">
        <v>203</v>
      </c>
      <c r="C178" s="255" t="s">
        <v>12</v>
      </c>
      <c r="D178" s="220" t="s">
        <v>708</v>
      </c>
      <c r="E178" s="44" t="s">
        <v>16</v>
      </c>
      <c r="F178" s="415">
        <f>SUM(прил3!H349)</f>
        <v>1329640</v>
      </c>
      <c r="G178" s="415">
        <f>SUM(прил3!I349)</f>
        <v>0</v>
      </c>
      <c r="H178" s="415">
        <f>SUM(прил3!J349)</f>
        <v>0</v>
      </c>
    </row>
    <row r="179" spans="1:8" s="43" customFormat="1" ht="15.75" x14ac:dyDescent="0.25">
      <c r="A179" s="664" t="s">
        <v>864</v>
      </c>
      <c r="B179" s="215" t="s">
        <v>203</v>
      </c>
      <c r="C179" s="216" t="s">
        <v>12</v>
      </c>
      <c r="D179" s="217" t="s">
        <v>865</v>
      </c>
      <c r="E179" s="28"/>
      <c r="F179" s="412">
        <f>SUM(F180)</f>
        <v>143113</v>
      </c>
      <c r="G179" s="412">
        <f t="shared" ref="G179:H179" si="71">SUM(G180)</f>
        <v>0</v>
      </c>
      <c r="H179" s="412">
        <f t="shared" si="71"/>
        <v>0</v>
      </c>
    </row>
    <row r="180" spans="1:8" s="43" customFormat="1" ht="31.5" x14ac:dyDescent="0.25">
      <c r="A180" s="569" t="s">
        <v>507</v>
      </c>
      <c r="B180" s="254" t="s">
        <v>203</v>
      </c>
      <c r="C180" s="255" t="s">
        <v>12</v>
      </c>
      <c r="D180" s="256" t="s">
        <v>865</v>
      </c>
      <c r="E180" s="44" t="s">
        <v>16</v>
      </c>
      <c r="F180" s="415">
        <f>SUM(прил3!H351)</f>
        <v>143113</v>
      </c>
      <c r="G180" s="415">
        <f>SUM(прил3!I351)</f>
        <v>0</v>
      </c>
      <c r="H180" s="415">
        <f>SUM(прил3!J351)</f>
        <v>0</v>
      </c>
    </row>
    <row r="181" spans="1:8" s="43" customFormat="1" ht="31.5" x14ac:dyDescent="0.25">
      <c r="A181" s="75" t="s">
        <v>83</v>
      </c>
      <c r="B181" s="122" t="s">
        <v>203</v>
      </c>
      <c r="C181" s="158" t="s">
        <v>12</v>
      </c>
      <c r="D181" s="150" t="s">
        <v>391</v>
      </c>
      <c r="E181" s="30"/>
      <c r="F181" s="412">
        <f>SUM(F182:F184)</f>
        <v>22132557</v>
      </c>
      <c r="G181" s="412">
        <f t="shared" ref="G181:H181" si="72">SUM(G182:G184)</f>
        <v>16697752</v>
      </c>
      <c r="H181" s="412">
        <f t="shared" si="72"/>
        <v>13506625</v>
      </c>
    </row>
    <row r="182" spans="1:8" s="43" customFormat="1" ht="47.25" x14ac:dyDescent="0.25">
      <c r="A182" s="76" t="s">
        <v>75</v>
      </c>
      <c r="B182" s="123" t="s">
        <v>203</v>
      </c>
      <c r="C182" s="155" t="s">
        <v>12</v>
      </c>
      <c r="D182" s="147" t="s">
        <v>391</v>
      </c>
      <c r="E182" s="53">
        <v>100</v>
      </c>
      <c r="F182" s="415">
        <f>SUM(прил3!H353)</f>
        <v>1973204</v>
      </c>
      <c r="G182" s="415">
        <f>SUM(прил3!I353)</f>
        <v>1723273</v>
      </c>
      <c r="H182" s="415">
        <f>SUM(прил3!J353)</f>
        <v>1723273</v>
      </c>
    </row>
    <row r="183" spans="1:8" s="43" customFormat="1" ht="30" customHeight="1" x14ac:dyDescent="0.25">
      <c r="A183" s="76" t="s">
        <v>507</v>
      </c>
      <c r="B183" s="123" t="s">
        <v>203</v>
      </c>
      <c r="C183" s="155" t="s">
        <v>12</v>
      </c>
      <c r="D183" s="147" t="s">
        <v>391</v>
      </c>
      <c r="E183" s="53">
        <v>200</v>
      </c>
      <c r="F183" s="415">
        <f>SUM(прил3!H354)</f>
        <v>18044447</v>
      </c>
      <c r="G183" s="415">
        <f>SUM(прил3!I354)</f>
        <v>12735573</v>
      </c>
      <c r="H183" s="415">
        <f>SUM(прил3!J354)</f>
        <v>9544446</v>
      </c>
    </row>
    <row r="184" spans="1:8" s="43" customFormat="1" ht="16.5" customHeight="1" x14ac:dyDescent="0.25">
      <c r="A184" s="76" t="s">
        <v>18</v>
      </c>
      <c r="B184" s="123" t="s">
        <v>203</v>
      </c>
      <c r="C184" s="155" t="s">
        <v>12</v>
      </c>
      <c r="D184" s="147" t="s">
        <v>391</v>
      </c>
      <c r="E184" s="53">
        <v>800</v>
      </c>
      <c r="F184" s="415">
        <f>SUM(прил3!H355)</f>
        <v>2114906</v>
      </c>
      <c r="G184" s="415">
        <f>SUM(прил3!I355)</f>
        <v>2238906</v>
      </c>
      <c r="H184" s="415">
        <f>SUM(прил3!J355)</f>
        <v>2238906</v>
      </c>
    </row>
    <row r="185" spans="1:8" s="43" customFormat="1" ht="33.75" hidden="1" customHeight="1" x14ac:dyDescent="0.25">
      <c r="A185" s="75" t="s">
        <v>583</v>
      </c>
      <c r="B185" s="122" t="s">
        <v>203</v>
      </c>
      <c r="C185" s="158" t="s">
        <v>12</v>
      </c>
      <c r="D185" s="150" t="s">
        <v>582</v>
      </c>
      <c r="E185" s="30"/>
      <c r="F185" s="412">
        <f>SUM(F186:F186)</f>
        <v>0</v>
      </c>
      <c r="G185" s="412">
        <f t="shared" ref="G185:H185" si="73">SUM(G186:G186)</f>
        <v>0</v>
      </c>
      <c r="H185" s="412">
        <f t="shared" si="73"/>
        <v>0</v>
      </c>
    </row>
    <row r="186" spans="1:8" s="43" customFormat="1" ht="16.5" hidden="1" customHeight="1" x14ac:dyDescent="0.25">
      <c r="A186" s="76" t="s">
        <v>40</v>
      </c>
      <c r="B186" s="123" t="s">
        <v>203</v>
      </c>
      <c r="C186" s="155" t="s">
        <v>12</v>
      </c>
      <c r="D186" s="147" t="s">
        <v>582</v>
      </c>
      <c r="E186" s="53">
        <v>300</v>
      </c>
      <c r="F186" s="415">
        <f>SUM(прил3!H581)</f>
        <v>0</v>
      </c>
      <c r="G186" s="415">
        <f>SUM(прил3!I581)</f>
        <v>0</v>
      </c>
      <c r="H186" s="415">
        <f>SUM(прил3!J581)</f>
        <v>0</v>
      </c>
    </row>
    <row r="187" spans="1:8" s="43" customFormat="1" ht="30.75" hidden="1" customHeight="1" x14ac:dyDescent="0.25">
      <c r="A187" s="75" t="s">
        <v>502</v>
      </c>
      <c r="B187" s="122" t="s">
        <v>203</v>
      </c>
      <c r="C187" s="158" t="s">
        <v>12</v>
      </c>
      <c r="D187" s="150" t="s">
        <v>501</v>
      </c>
      <c r="E187" s="30"/>
      <c r="F187" s="412">
        <f>SUM(F188)</f>
        <v>0</v>
      </c>
      <c r="G187" s="412">
        <f t="shared" ref="G187:H187" si="74">SUM(G188)</f>
        <v>0</v>
      </c>
      <c r="H187" s="412">
        <f t="shared" si="74"/>
        <v>0</v>
      </c>
    </row>
    <row r="188" spans="1:8" s="43" customFormat="1" ht="31.5" hidden="1" customHeight="1" x14ac:dyDescent="0.25">
      <c r="A188" s="76" t="s">
        <v>507</v>
      </c>
      <c r="B188" s="123" t="s">
        <v>203</v>
      </c>
      <c r="C188" s="155" t="s">
        <v>12</v>
      </c>
      <c r="D188" s="147" t="s">
        <v>501</v>
      </c>
      <c r="E188" s="53" t="s">
        <v>16</v>
      </c>
      <c r="F188" s="415">
        <f>SUM(прил3!H357)</f>
        <v>0</v>
      </c>
      <c r="G188" s="415">
        <f>SUM(прил3!I357)</f>
        <v>0</v>
      </c>
      <c r="H188" s="415">
        <f>SUM(прил3!J357)</f>
        <v>0</v>
      </c>
    </row>
    <row r="189" spans="1:8" s="43" customFormat="1" ht="18.75" hidden="1" customHeight="1" x14ac:dyDescent="0.25">
      <c r="A189" s="75" t="s">
        <v>506</v>
      </c>
      <c r="B189" s="122" t="s">
        <v>203</v>
      </c>
      <c r="C189" s="158" t="s">
        <v>12</v>
      </c>
      <c r="D189" s="150" t="s">
        <v>505</v>
      </c>
      <c r="E189" s="30"/>
      <c r="F189" s="412">
        <f>SUM(F190)</f>
        <v>0</v>
      </c>
      <c r="G189" s="412">
        <f t="shared" ref="G189:H189" si="75">SUM(G190)</f>
        <v>0</v>
      </c>
      <c r="H189" s="412">
        <f t="shared" si="75"/>
        <v>0</v>
      </c>
    </row>
    <row r="190" spans="1:8" s="43" customFormat="1" ht="30.75" hidden="1" customHeight="1" x14ac:dyDescent="0.25">
      <c r="A190" s="76" t="s">
        <v>507</v>
      </c>
      <c r="B190" s="123" t="s">
        <v>203</v>
      </c>
      <c r="C190" s="155" t="s">
        <v>12</v>
      </c>
      <c r="D190" s="147" t="s">
        <v>505</v>
      </c>
      <c r="E190" s="53">
        <v>200</v>
      </c>
      <c r="F190" s="415">
        <f>SUM(прил3!H359)</f>
        <v>0</v>
      </c>
      <c r="G190" s="415">
        <f>SUM(прил3!I359)</f>
        <v>0</v>
      </c>
      <c r="H190" s="415">
        <f>SUM(прил3!J359)</f>
        <v>0</v>
      </c>
    </row>
    <row r="191" spans="1:8" s="43" customFormat="1" ht="30.75" customHeight="1" x14ac:dyDescent="0.25">
      <c r="A191" s="75" t="s">
        <v>609</v>
      </c>
      <c r="B191" s="122" t="s">
        <v>203</v>
      </c>
      <c r="C191" s="158" t="s">
        <v>12</v>
      </c>
      <c r="D191" s="150" t="s">
        <v>608</v>
      </c>
      <c r="E191" s="30"/>
      <c r="F191" s="412">
        <f>SUM(F192:F193)</f>
        <v>913920</v>
      </c>
      <c r="G191" s="412">
        <f t="shared" ref="G191:H191" si="76">SUM(G192:G193)</f>
        <v>798488</v>
      </c>
      <c r="H191" s="412">
        <f t="shared" si="76"/>
        <v>798488</v>
      </c>
    </row>
    <row r="192" spans="1:8" s="43" customFormat="1" ht="31.5" customHeight="1" x14ac:dyDescent="0.25">
      <c r="A192" s="76" t="s">
        <v>507</v>
      </c>
      <c r="B192" s="123" t="s">
        <v>203</v>
      </c>
      <c r="C192" s="155" t="s">
        <v>12</v>
      </c>
      <c r="D192" s="147" t="s">
        <v>608</v>
      </c>
      <c r="E192" s="53">
        <v>200</v>
      </c>
      <c r="F192" s="415">
        <f>SUM(прил3!H361)</f>
        <v>913920</v>
      </c>
      <c r="G192" s="415">
        <f>SUM(прил3!I361)</f>
        <v>798488</v>
      </c>
      <c r="H192" s="415">
        <f>SUM(прил3!J361)</f>
        <v>798488</v>
      </c>
    </row>
    <row r="193" spans="1:8" s="43" customFormat="1" ht="19.5" hidden="1" customHeight="1" x14ac:dyDescent="0.25">
      <c r="A193" s="61" t="s">
        <v>40</v>
      </c>
      <c r="B193" s="123" t="s">
        <v>203</v>
      </c>
      <c r="C193" s="155" t="s">
        <v>12</v>
      </c>
      <c r="D193" s="147" t="s">
        <v>608</v>
      </c>
      <c r="E193" s="53">
        <v>300</v>
      </c>
      <c r="F193" s="415">
        <f>SUM(прил3!H362)</f>
        <v>0</v>
      </c>
      <c r="G193" s="415">
        <f>SUM(прил3!I362)</f>
        <v>0</v>
      </c>
      <c r="H193" s="415">
        <f>SUM(прил3!J362)</f>
        <v>0</v>
      </c>
    </row>
    <row r="194" spans="1:8" s="43" customFormat="1" ht="18" customHeight="1" x14ac:dyDescent="0.25">
      <c r="A194" s="75" t="s">
        <v>426</v>
      </c>
      <c r="B194" s="122" t="s">
        <v>203</v>
      </c>
      <c r="C194" s="158" t="s">
        <v>12</v>
      </c>
      <c r="D194" s="150" t="s">
        <v>427</v>
      </c>
      <c r="E194" s="30"/>
      <c r="F194" s="412">
        <f>SUM(F195)</f>
        <v>113500</v>
      </c>
      <c r="G194" s="412">
        <f t="shared" ref="G194:H194" si="77">SUM(G195)</f>
        <v>0</v>
      </c>
      <c r="H194" s="412">
        <f t="shared" si="77"/>
        <v>0</v>
      </c>
    </row>
    <row r="195" spans="1:8" s="43" customFormat="1" ht="31.5" customHeight="1" x14ac:dyDescent="0.25">
      <c r="A195" s="76" t="s">
        <v>507</v>
      </c>
      <c r="B195" s="123" t="s">
        <v>203</v>
      </c>
      <c r="C195" s="155" t="s">
        <v>12</v>
      </c>
      <c r="D195" s="147" t="s">
        <v>427</v>
      </c>
      <c r="E195" s="53" t="s">
        <v>16</v>
      </c>
      <c r="F195" s="415">
        <f>SUM(прил3!H364)</f>
        <v>113500</v>
      </c>
      <c r="G195" s="415">
        <f>SUM(прил3!I364)</f>
        <v>0</v>
      </c>
      <c r="H195" s="415">
        <f>SUM(прил3!J364)</f>
        <v>0</v>
      </c>
    </row>
    <row r="196" spans="1:8" s="43" customFormat="1" ht="18" customHeight="1" x14ac:dyDescent="0.25">
      <c r="A196" s="507" t="s">
        <v>652</v>
      </c>
      <c r="B196" s="508" t="s">
        <v>203</v>
      </c>
      <c r="C196" s="509" t="s">
        <v>649</v>
      </c>
      <c r="D196" s="321" t="s">
        <v>360</v>
      </c>
      <c r="E196" s="312"/>
      <c r="F196" s="413">
        <f>SUM(F197)</f>
        <v>0</v>
      </c>
      <c r="G196" s="413">
        <f t="shared" ref="G196:H197" si="78">SUM(G197)</f>
        <v>4507770</v>
      </c>
      <c r="H196" s="413">
        <f t="shared" si="78"/>
        <v>0</v>
      </c>
    </row>
    <row r="197" spans="1:8" s="43" customFormat="1" ht="111.75" customHeight="1" x14ac:dyDescent="0.25">
      <c r="A197" s="506" t="s">
        <v>938</v>
      </c>
      <c r="B197" s="215" t="s">
        <v>203</v>
      </c>
      <c r="C197" s="216" t="s">
        <v>649</v>
      </c>
      <c r="D197" s="217" t="s">
        <v>891</v>
      </c>
      <c r="E197" s="30"/>
      <c r="F197" s="412">
        <f>SUM(F198)</f>
        <v>0</v>
      </c>
      <c r="G197" s="412">
        <f t="shared" si="78"/>
        <v>4507770</v>
      </c>
      <c r="H197" s="412">
        <f t="shared" si="78"/>
        <v>0</v>
      </c>
    </row>
    <row r="198" spans="1:8" s="43" customFormat="1" ht="31.5" customHeight="1" x14ac:dyDescent="0.25">
      <c r="A198" s="76" t="s">
        <v>507</v>
      </c>
      <c r="B198" s="218" t="s">
        <v>203</v>
      </c>
      <c r="C198" s="219" t="s">
        <v>649</v>
      </c>
      <c r="D198" s="220" t="s">
        <v>891</v>
      </c>
      <c r="E198" s="53">
        <v>200</v>
      </c>
      <c r="F198" s="415">
        <f>SUM(прил3!H367)</f>
        <v>0</v>
      </c>
      <c r="G198" s="415">
        <f>SUM(прил3!I367)</f>
        <v>4507770</v>
      </c>
      <c r="H198" s="415">
        <f>SUM(прил3!J367)</f>
        <v>0</v>
      </c>
    </row>
    <row r="199" spans="1:8" s="43" customFormat="1" ht="18.75" customHeight="1" x14ac:dyDescent="0.25">
      <c r="A199" s="511" t="s">
        <v>654</v>
      </c>
      <c r="B199" s="508" t="s">
        <v>204</v>
      </c>
      <c r="C199" s="509" t="s">
        <v>650</v>
      </c>
      <c r="D199" s="510" t="s">
        <v>360</v>
      </c>
      <c r="E199" s="312"/>
      <c r="F199" s="413">
        <f>SUM(F200)</f>
        <v>2153570</v>
      </c>
      <c r="G199" s="413">
        <f t="shared" ref="G199:H200" si="79">SUM(G200)</f>
        <v>0</v>
      </c>
      <c r="H199" s="413">
        <f t="shared" si="79"/>
        <v>0</v>
      </c>
    </row>
    <row r="200" spans="1:8" s="43" customFormat="1" ht="48.75" customHeight="1" x14ac:dyDescent="0.25">
      <c r="A200" s="521" t="s">
        <v>888</v>
      </c>
      <c r="B200" s="215" t="s">
        <v>203</v>
      </c>
      <c r="C200" s="216" t="s">
        <v>650</v>
      </c>
      <c r="D200" s="217" t="s">
        <v>889</v>
      </c>
      <c r="E200" s="30"/>
      <c r="F200" s="412">
        <f>SUM(F201)</f>
        <v>2153570</v>
      </c>
      <c r="G200" s="412">
        <f t="shared" si="79"/>
        <v>0</v>
      </c>
      <c r="H200" s="412">
        <f t="shared" si="79"/>
        <v>0</v>
      </c>
    </row>
    <row r="201" spans="1:8" s="43" customFormat="1" ht="31.5" customHeight="1" x14ac:dyDescent="0.25">
      <c r="A201" s="76" t="s">
        <v>507</v>
      </c>
      <c r="B201" s="218" t="s">
        <v>203</v>
      </c>
      <c r="C201" s="219" t="s">
        <v>650</v>
      </c>
      <c r="D201" s="220" t="s">
        <v>889</v>
      </c>
      <c r="E201" s="53">
        <v>200</v>
      </c>
      <c r="F201" s="415">
        <f>SUM(прил3!H370)</f>
        <v>2153570</v>
      </c>
      <c r="G201" s="415">
        <f>SUM(прил3!I370)</f>
        <v>0</v>
      </c>
      <c r="H201" s="415">
        <f>SUM(прил3!J370)</f>
        <v>0</v>
      </c>
    </row>
    <row r="202" spans="1:8" s="43" customFormat="1" ht="15.75" customHeight="1" x14ac:dyDescent="0.25">
      <c r="A202" s="507" t="s">
        <v>653</v>
      </c>
      <c r="B202" s="508" t="s">
        <v>203</v>
      </c>
      <c r="C202" s="509" t="s">
        <v>651</v>
      </c>
      <c r="D202" s="510" t="s">
        <v>360</v>
      </c>
      <c r="E202" s="312"/>
      <c r="F202" s="413">
        <f>SUM(F203)</f>
        <v>0</v>
      </c>
      <c r="G202" s="413">
        <f t="shared" ref="G202:H206" si="80">SUM(G203)</f>
        <v>3533896</v>
      </c>
      <c r="H202" s="413">
        <f t="shared" si="80"/>
        <v>0</v>
      </c>
    </row>
    <row r="203" spans="1:8" s="43" customFormat="1" ht="65.25" customHeight="1" x14ac:dyDescent="0.25">
      <c r="A203" s="506" t="s">
        <v>939</v>
      </c>
      <c r="B203" s="215" t="s">
        <v>203</v>
      </c>
      <c r="C203" s="216" t="s">
        <v>651</v>
      </c>
      <c r="D203" s="217" t="s">
        <v>890</v>
      </c>
      <c r="E203" s="30"/>
      <c r="F203" s="412">
        <f>SUM(F204)</f>
        <v>0</v>
      </c>
      <c r="G203" s="412">
        <f t="shared" si="80"/>
        <v>3533896</v>
      </c>
      <c r="H203" s="412">
        <f t="shared" si="80"/>
        <v>0</v>
      </c>
    </row>
    <row r="204" spans="1:8" s="43" customFormat="1" ht="31.5" customHeight="1" x14ac:dyDescent="0.25">
      <c r="A204" s="76" t="s">
        <v>507</v>
      </c>
      <c r="B204" s="218" t="s">
        <v>203</v>
      </c>
      <c r="C204" s="219" t="s">
        <v>651</v>
      </c>
      <c r="D204" s="220" t="s">
        <v>890</v>
      </c>
      <c r="E204" s="53">
        <v>200</v>
      </c>
      <c r="F204" s="415">
        <f>SUM(прил3!H373)</f>
        <v>0</v>
      </c>
      <c r="G204" s="415">
        <f>SUM(прил3!I373)</f>
        <v>3533896</v>
      </c>
      <c r="H204" s="415">
        <f>SUM(прил3!J373)</f>
        <v>0</v>
      </c>
    </row>
    <row r="205" spans="1:8" s="43" customFormat="1" ht="30.75" customHeight="1" x14ac:dyDescent="0.25">
      <c r="A205" s="507" t="s">
        <v>905</v>
      </c>
      <c r="B205" s="508" t="s">
        <v>203</v>
      </c>
      <c r="C205" s="509" t="s">
        <v>904</v>
      </c>
      <c r="D205" s="510" t="s">
        <v>360</v>
      </c>
      <c r="E205" s="312"/>
      <c r="F205" s="413">
        <f>SUM(F206)</f>
        <v>1692955</v>
      </c>
      <c r="G205" s="413">
        <f t="shared" si="80"/>
        <v>1668883</v>
      </c>
      <c r="H205" s="413">
        <f t="shared" si="80"/>
        <v>1668883</v>
      </c>
    </row>
    <row r="206" spans="1:8" s="43" customFormat="1" ht="48" customHeight="1" x14ac:dyDescent="0.25">
      <c r="A206" s="506" t="s">
        <v>936</v>
      </c>
      <c r="B206" s="215" t="s">
        <v>203</v>
      </c>
      <c r="C206" s="216" t="s">
        <v>904</v>
      </c>
      <c r="D206" s="217" t="s">
        <v>937</v>
      </c>
      <c r="E206" s="30"/>
      <c r="F206" s="412">
        <f>SUM(F207)</f>
        <v>1692955</v>
      </c>
      <c r="G206" s="412">
        <f t="shared" si="80"/>
        <v>1668883</v>
      </c>
      <c r="H206" s="412">
        <f t="shared" si="80"/>
        <v>1668883</v>
      </c>
    </row>
    <row r="207" spans="1:8" s="43" customFormat="1" ht="48" customHeight="1" x14ac:dyDescent="0.25">
      <c r="A207" s="76" t="s">
        <v>75</v>
      </c>
      <c r="B207" s="218" t="s">
        <v>203</v>
      </c>
      <c r="C207" s="219" t="s">
        <v>904</v>
      </c>
      <c r="D207" s="220" t="s">
        <v>937</v>
      </c>
      <c r="E207" s="53">
        <v>100</v>
      </c>
      <c r="F207" s="415">
        <f>SUM(прил3!H376)</f>
        <v>1692955</v>
      </c>
      <c r="G207" s="415">
        <f>SUM(прил3!I376)</f>
        <v>1668883</v>
      </c>
      <c r="H207" s="415">
        <f>SUM(прил3!J376)</f>
        <v>1668883</v>
      </c>
    </row>
    <row r="208" spans="1:8" s="43" customFormat="1" ht="47.25" x14ac:dyDescent="0.25">
      <c r="A208" s="145" t="s">
        <v>227</v>
      </c>
      <c r="B208" s="152" t="s">
        <v>204</v>
      </c>
      <c r="C208" s="160" t="s">
        <v>359</v>
      </c>
      <c r="D208" s="148" t="s">
        <v>360</v>
      </c>
      <c r="E208" s="146"/>
      <c r="F208" s="467">
        <f>SUM(F209)</f>
        <v>11721873</v>
      </c>
      <c r="G208" s="467">
        <f t="shared" ref="G208:H208" si="81">SUM(G209)</f>
        <v>10636177</v>
      </c>
      <c r="H208" s="467">
        <f t="shared" si="81"/>
        <v>10636177</v>
      </c>
    </row>
    <row r="209" spans="1:8" s="43" customFormat="1" ht="31.5" x14ac:dyDescent="0.25">
      <c r="A209" s="311" t="s">
        <v>431</v>
      </c>
      <c r="B209" s="319" t="s">
        <v>204</v>
      </c>
      <c r="C209" s="320" t="s">
        <v>10</v>
      </c>
      <c r="D209" s="321" t="s">
        <v>360</v>
      </c>
      <c r="E209" s="312"/>
      <c r="F209" s="413">
        <f>SUM(F214+F219+F216+F224+F226+F210+F212)</f>
        <v>11721873</v>
      </c>
      <c r="G209" s="413">
        <f t="shared" ref="G209:H209" si="82">SUM(G214+G219+G216+G224+G226+G210+G212)</f>
        <v>10636177</v>
      </c>
      <c r="H209" s="413">
        <f t="shared" si="82"/>
        <v>10636177</v>
      </c>
    </row>
    <row r="210" spans="1:8" s="43" customFormat="1" ht="47.25" x14ac:dyDescent="0.25">
      <c r="A210" s="149" t="s">
        <v>794</v>
      </c>
      <c r="B210" s="122" t="s">
        <v>204</v>
      </c>
      <c r="C210" s="158" t="s">
        <v>10</v>
      </c>
      <c r="D210" s="150" t="s">
        <v>789</v>
      </c>
      <c r="E210" s="30"/>
      <c r="F210" s="412">
        <f>SUM(F211)</f>
        <v>313340</v>
      </c>
      <c r="G210" s="412">
        <f t="shared" ref="G210:H210" si="83">SUM(G211)</f>
        <v>313340</v>
      </c>
      <c r="H210" s="412">
        <f t="shared" si="83"/>
        <v>313340</v>
      </c>
    </row>
    <row r="211" spans="1:8" s="43" customFormat="1" ht="31.5" x14ac:dyDescent="0.25">
      <c r="A211" s="76" t="s">
        <v>770</v>
      </c>
      <c r="B211" s="123" t="s">
        <v>204</v>
      </c>
      <c r="C211" s="155" t="s">
        <v>10</v>
      </c>
      <c r="D211" s="147" t="s">
        <v>789</v>
      </c>
      <c r="E211" s="53">
        <v>600</v>
      </c>
      <c r="F211" s="415">
        <f>SUM(прил3!H398)</f>
        <v>313340</v>
      </c>
      <c r="G211" s="415">
        <f>SUM(прил3!I398)</f>
        <v>313340</v>
      </c>
      <c r="H211" s="415">
        <f>SUM(прил3!J398)</f>
        <v>313340</v>
      </c>
    </row>
    <row r="212" spans="1:8" s="43" customFormat="1" ht="78.75" hidden="1" x14ac:dyDescent="0.25">
      <c r="A212" s="75" t="s">
        <v>795</v>
      </c>
      <c r="B212" s="122" t="s">
        <v>204</v>
      </c>
      <c r="C212" s="158" t="s">
        <v>10</v>
      </c>
      <c r="D212" s="150" t="s">
        <v>790</v>
      </c>
      <c r="E212" s="30"/>
      <c r="F212" s="412">
        <f>SUM(F213)</f>
        <v>0</v>
      </c>
      <c r="G212" s="412">
        <f t="shared" ref="G212:H212" si="84">SUM(G213)</f>
        <v>0</v>
      </c>
      <c r="H212" s="412">
        <f t="shared" si="84"/>
        <v>0</v>
      </c>
    </row>
    <row r="213" spans="1:8" s="43" customFormat="1" ht="31.5" hidden="1" x14ac:dyDescent="0.25">
      <c r="A213" s="76" t="s">
        <v>770</v>
      </c>
      <c r="B213" s="123" t="s">
        <v>204</v>
      </c>
      <c r="C213" s="155" t="s">
        <v>10</v>
      </c>
      <c r="D213" s="147" t="s">
        <v>790</v>
      </c>
      <c r="E213" s="53">
        <v>600</v>
      </c>
      <c r="F213" s="415">
        <f>SUM(прил3!H400)</f>
        <v>0</v>
      </c>
      <c r="G213" s="415">
        <f>SUM(прил3!I400)</f>
        <v>0</v>
      </c>
      <c r="H213" s="415">
        <f>SUM(прил3!J400)</f>
        <v>0</v>
      </c>
    </row>
    <row r="214" spans="1:8" s="43" customFormat="1" ht="31.5" x14ac:dyDescent="0.25">
      <c r="A214" s="149" t="s">
        <v>514</v>
      </c>
      <c r="B214" s="122" t="s">
        <v>204</v>
      </c>
      <c r="C214" s="158" t="s">
        <v>10</v>
      </c>
      <c r="D214" s="150" t="s">
        <v>513</v>
      </c>
      <c r="E214" s="30"/>
      <c r="F214" s="412">
        <f>SUM(F215)</f>
        <v>1297</v>
      </c>
      <c r="G214" s="412">
        <f t="shared" ref="G214:H214" si="85">SUM(G215)</f>
        <v>1297</v>
      </c>
      <c r="H214" s="412">
        <f t="shared" si="85"/>
        <v>1297</v>
      </c>
    </row>
    <row r="215" spans="1:8" s="43" customFormat="1" ht="32.25" customHeight="1" x14ac:dyDescent="0.25">
      <c r="A215" s="76" t="s">
        <v>770</v>
      </c>
      <c r="B215" s="123" t="s">
        <v>204</v>
      </c>
      <c r="C215" s="155" t="s">
        <v>10</v>
      </c>
      <c r="D215" s="147" t="s">
        <v>513</v>
      </c>
      <c r="E215" s="53">
        <v>600</v>
      </c>
      <c r="F215" s="415">
        <f>SUM(прил3!H585)</f>
        <v>1297</v>
      </c>
      <c r="G215" s="415">
        <f>SUM(прил3!I585)</f>
        <v>1297</v>
      </c>
      <c r="H215" s="415">
        <f>SUM(прил3!J585)</f>
        <v>1297</v>
      </c>
    </row>
    <row r="216" spans="1:8" s="43" customFormat="1" ht="33" customHeight="1" x14ac:dyDescent="0.25">
      <c r="A216" s="75" t="s">
        <v>422</v>
      </c>
      <c r="B216" s="122" t="s">
        <v>204</v>
      </c>
      <c r="C216" s="158" t="s">
        <v>10</v>
      </c>
      <c r="D216" s="150" t="s">
        <v>423</v>
      </c>
      <c r="E216" s="30"/>
      <c r="F216" s="412">
        <f>SUM(F217:F218)</f>
        <v>12790</v>
      </c>
      <c r="G216" s="412">
        <f t="shared" ref="G216:H216" si="86">SUM(G217:G218)</f>
        <v>12790</v>
      </c>
      <c r="H216" s="412">
        <f t="shared" si="86"/>
        <v>12790</v>
      </c>
    </row>
    <row r="217" spans="1:8" s="43" customFormat="1" ht="20.25" hidden="1" customHeight="1" x14ac:dyDescent="0.25">
      <c r="A217" s="76" t="s">
        <v>40</v>
      </c>
      <c r="B217" s="123" t="s">
        <v>204</v>
      </c>
      <c r="C217" s="155" t="s">
        <v>10</v>
      </c>
      <c r="D217" s="147" t="s">
        <v>423</v>
      </c>
      <c r="E217" s="53">
        <v>300</v>
      </c>
      <c r="F217" s="415">
        <f>SUM(прил3!H587)</f>
        <v>0</v>
      </c>
      <c r="G217" s="415">
        <f>SUM(прил3!I587)</f>
        <v>0</v>
      </c>
      <c r="H217" s="415">
        <f>SUM(прил3!J587)</f>
        <v>0</v>
      </c>
    </row>
    <row r="218" spans="1:8" s="43" customFormat="1" ht="31.5" x14ac:dyDescent="0.25">
      <c r="A218" s="101" t="s">
        <v>770</v>
      </c>
      <c r="B218" s="123" t="s">
        <v>204</v>
      </c>
      <c r="C218" s="155" t="s">
        <v>10</v>
      </c>
      <c r="D218" s="147" t="s">
        <v>423</v>
      </c>
      <c r="E218" s="53">
        <v>600</v>
      </c>
      <c r="F218" s="415">
        <f>SUM(прил3!H588)</f>
        <v>12790</v>
      </c>
      <c r="G218" s="415">
        <f>SUM(прил3!I588)</f>
        <v>12790</v>
      </c>
      <c r="H218" s="415">
        <f>SUM(прил3!J588)</f>
        <v>12790</v>
      </c>
    </row>
    <row r="219" spans="1:8" s="43" customFormat="1" ht="31.5" x14ac:dyDescent="0.25">
      <c r="A219" s="75" t="s">
        <v>83</v>
      </c>
      <c r="B219" s="122" t="s">
        <v>204</v>
      </c>
      <c r="C219" s="158" t="s">
        <v>10</v>
      </c>
      <c r="D219" s="150" t="s">
        <v>391</v>
      </c>
      <c r="E219" s="30"/>
      <c r="F219" s="412">
        <f>SUM(F220:F223)</f>
        <v>6866186</v>
      </c>
      <c r="G219" s="412">
        <f t="shared" ref="G219:H219" si="87">SUM(G220:G223)</f>
        <v>5682680</v>
      </c>
      <c r="H219" s="412">
        <f t="shared" si="87"/>
        <v>5682680</v>
      </c>
    </row>
    <row r="220" spans="1:8" s="43" customFormat="1" ht="47.25" hidden="1" x14ac:dyDescent="0.25">
      <c r="A220" s="76" t="s">
        <v>75</v>
      </c>
      <c r="B220" s="123" t="s">
        <v>204</v>
      </c>
      <c r="C220" s="155" t="s">
        <v>10</v>
      </c>
      <c r="D220" s="147" t="s">
        <v>391</v>
      </c>
      <c r="E220" s="53">
        <v>100</v>
      </c>
      <c r="F220" s="415">
        <f>SUM(прил3!H402)</f>
        <v>0</v>
      </c>
      <c r="G220" s="415">
        <f>SUM(прил3!I402)</f>
        <v>0</v>
      </c>
      <c r="H220" s="415">
        <f>SUM(прил3!J402)</f>
        <v>0</v>
      </c>
    </row>
    <row r="221" spans="1:8" s="43" customFormat="1" ht="31.5" hidden="1" x14ac:dyDescent="0.25">
      <c r="A221" s="76" t="s">
        <v>507</v>
      </c>
      <c r="B221" s="123" t="s">
        <v>204</v>
      </c>
      <c r="C221" s="155" t="s">
        <v>10</v>
      </c>
      <c r="D221" s="147" t="s">
        <v>391</v>
      </c>
      <c r="E221" s="53">
        <v>200</v>
      </c>
      <c r="F221" s="415">
        <f>SUM(прил3!H403)</f>
        <v>0</v>
      </c>
      <c r="G221" s="415">
        <f>SUM(прил3!I403)</f>
        <v>0</v>
      </c>
      <c r="H221" s="415">
        <f>SUM(прил3!J403)</f>
        <v>0</v>
      </c>
    </row>
    <row r="222" spans="1:8" s="43" customFormat="1" ht="31.5" x14ac:dyDescent="0.25">
      <c r="A222" s="76" t="s">
        <v>770</v>
      </c>
      <c r="B222" s="123" t="s">
        <v>204</v>
      </c>
      <c r="C222" s="155" t="s">
        <v>10</v>
      </c>
      <c r="D222" s="147" t="s">
        <v>391</v>
      </c>
      <c r="E222" s="53">
        <v>600</v>
      </c>
      <c r="F222" s="415">
        <f>SUM(прил3!H404)</f>
        <v>6866186</v>
      </c>
      <c r="G222" s="415">
        <f>SUM(прил3!I404)</f>
        <v>5682680</v>
      </c>
      <c r="H222" s="415">
        <f>SUM(прил3!J404)</f>
        <v>5682680</v>
      </c>
    </row>
    <row r="223" spans="1:8" s="43" customFormat="1" ht="18" hidden="1" customHeight="1" x14ac:dyDescent="0.25">
      <c r="A223" s="76" t="s">
        <v>18</v>
      </c>
      <c r="B223" s="123" t="s">
        <v>204</v>
      </c>
      <c r="C223" s="155" t="s">
        <v>10</v>
      </c>
      <c r="D223" s="147" t="s">
        <v>391</v>
      </c>
      <c r="E223" s="53">
        <v>800</v>
      </c>
      <c r="F223" s="415">
        <f>SUM(прил3!H405)</f>
        <v>0</v>
      </c>
      <c r="G223" s="415">
        <f>SUM(прил3!I405)</f>
        <v>0</v>
      </c>
      <c r="H223" s="415">
        <f>SUM(прил3!J405)</f>
        <v>0</v>
      </c>
    </row>
    <row r="224" spans="1:8" s="43" customFormat="1" ht="31.5" hidden="1" customHeight="1" x14ac:dyDescent="0.25">
      <c r="A224" s="102" t="s">
        <v>583</v>
      </c>
      <c r="B224" s="122" t="s">
        <v>204</v>
      </c>
      <c r="C224" s="158" t="s">
        <v>10</v>
      </c>
      <c r="D224" s="150" t="s">
        <v>678</v>
      </c>
      <c r="E224" s="30"/>
      <c r="F224" s="412">
        <f>SUM(F225)</f>
        <v>0</v>
      </c>
      <c r="G224" s="412">
        <f t="shared" ref="G224:H224" si="88">SUM(G225)</f>
        <v>0</v>
      </c>
      <c r="H224" s="412">
        <f t="shared" si="88"/>
        <v>0</v>
      </c>
    </row>
    <row r="225" spans="1:8" s="43" customFormat="1" ht="31.5" hidden="1" customHeight="1" x14ac:dyDescent="0.25">
      <c r="A225" s="76" t="s">
        <v>770</v>
      </c>
      <c r="B225" s="123" t="s">
        <v>204</v>
      </c>
      <c r="C225" s="155" t="s">
        <v>10</v>
      </c>
      <c r="D225" s="147" t="s">
        <v>678</v>
      </c>
      <c r="E225" s="53">
        <v>600</v>
      </c>
      <c r="F225" s="415">
        <f>SUM(прил3!H590)</f>
        <v>0</v>
      </c>
      <c r="G225" s="415">
        <f>SUM(прил3!I590)</f>
        <v>0</v>
      </c>
      <c r="H225" s="415">
        <f>SUM(прил3!J590)</f>
        <v>0</v>
      </c>
    </row>
    <row r="226" spans="1:8" s="43" customFormat="1" ht="31.5" customHeight="1" x14ac:dyDescent="0.25">
      <c r="A226" s="99" t="s">
        <v>773</v>
      </c>
      <c r="B226" s="215" t="s">
        <v>204</v>
      </c>
      <c r="C226" s="216" t="s">
        <v>10</v>
      </c>
      <c r="D226" s="217" t="s">
        <v>772</v>
      </c>
      <c r="E226" s="30"/>
      <c r="F226" s="412">
        <f>SUM(F227)</f>
        <v>4528260</v>
      </c>
      <c r="G226" s="412">
        <f t="shared" ref="G226:H226" si="89">SUM(G227)</f>
        <v>4626070</v>
      </c>
      <c r="H226" s="412">
        <f t="shared" si="89"/>
        <v>4626070</v>
      </c>
    </row>
    <row r="227" spans="1:8" s="43" customFormat="1" ht="32.25" customHeight="1" x14ac:dyDescent="0.25">
      <c r="A227" s="76" t="s">
        <v>770</v>
      </c>
      <c r="B227" s="254" t="s">
        <v>204</v>
      </c>
      <c r="C227" s="255" t="s">
        <v>10</v>
      </c>
      <c r="D227" s="256" t="s">
        <v>772</v>
      </c>
      <c r="E227" s="53">
        <v>600</v>
      </c>
      <c r="F227" s="415">
        <f>SUM(прил3!H407)</f>
        <v>4528260</v>
      </c>
      <c r="G227" s="415">
        <f>SUM(прил3!I407)</f>
        <v>4626070</v>
      </c>
      <c r="H227" s="415">
        <f>SUM(прил3!J407)</f>
        <v>4626070</v>
      </c>
    </row>
    <row r="228" spans="1:8" s="43" customFormat="1" ht="63" x14ac:dyDescent="0.25">
      <c r="A228" s="145" t="s">
        <v>228</v>
      </c>
      <c r="B228" s="152" t="s">
        <v>205</v>
      </c>
      <c r="C228" s="160" t="s">
        <v>359</v>
      </c>
      <c r="D228" s="148" t="s">
        <v>360</v>
      </c>
      <c r="E228" s="146"/>
      <c r="F228" s="467">
        <f>SUM(F229)</f>
        <v>50000</v>
      </c>
      <c r="G228" s="467">
        <f t="shared" ref="G228:H230" si="90">SUM(G229)</f>
        <v>67850</v>
      </c>
      <c r="H228" s="467">
        <f t="shared" si="90"/>
        <v>67850</v>
      </c>
    </row>
    <row r="229" spans="1:8" s="43" customFormat="1" ht="31.5" x14ac:dyDescent="0.25">
      <c r="A229" s="311" t="s">
        <v>425</v>
      </c>
      <c r="B229" s="319" t="s">
        <v>205</v>
      </c>
      <c r="C229" s="320" t="s">
        <v>10</v>
      </c>
      <c r="D229" s="321" t="s">
        <v>360</v>
      </c>
      <c r="E229" s="312"/>
      <c r="F229" s="413">
        <f>SUM(F230)</f>
        <v>50000</v>
      </c>
      <c r="G229" s="413">
        <f t="shared" si="90"/>
        <v>67850</v>
      </c>
      <c r="H229" s="413">
        <f t="shared" si="90"/>
        <v>67850</v>
      </c>
    </row>
    <row r="230" spans="1:8" s="43" customFormat="1" ht="17.25" customHeight="1" x14ac:dyDescent="0.25">
      <c r="A230" s="75" t="s">
        <v>426</v>
      </c>
      <c r="B230" s="122" t="s">
        <v>205</v>
      </c>
      <c r="C230" s="158" t="s">
        <v>10</v>
      </c>
      <c r="D230" s="150" t="s">
        <v>427</v>
      </c>
      <c r="E230" s="30"/>
      <c r="F230" s="412">
        <f>SUM(F231)</f>
        <v>50000</v>
      </c>
      <c r="G230" s="412">
        <f t="shared" si="90"/>
        <v>67850</v>
      </c>
      <c r="H230" s="412">
        <f t="shared" si="90"/>
        <v>67850</v>
      </c>
    </row>
    <row r="231" spans="1:8" s="43" customFormat="1" ht="31.5" customHeight="1" x14ac:dyDescent="0.25">
      <c r="A231" s="76" t="s">
        <v>507</v>
      </c>
      <c r="B231" s="123" t="s">
        <v>205</v>
      </c>
      <c r="C231" s="155" t="s">
        <v>10</v>
      </c>
      <c r="D231" s="147" t="s">
        <v>427</v>
      </c>
      <c r="E231" s="53">
        <v>200</v>
      </c>
      <c r="F231" s="415">
        <f>SUM(прил3!H380+прил3!H440+прил3!H411)</f>
        <v>50000</v>
      </c>
      <c r="G231" s="415">
        <f>SUM(прил3!I380+прил3!I440+прил3!I411)</f>
        <v>67850</v>
      </c>
      <c r="H231" s="415">
        <f>SUM(прил3!J380+прил3!J440+прил3!J411)</f>
        <v>67850</v>
      </c>
    </row>
    <row r="232" spans="1:8" s="43" customFormat="1" ht="48" customHeight="1" x14ac:dyDescent="0.25">
      <c r="A232" s="151" t="s">
        <v>143</v>
      </c>
      <c r="B232" s="152" t="s">
        <v>208</v>
      </c>
      <c r="C232" s="160" t="s">
        <v>359</v>
      </c>
      <c r="D232" s="148" t="s">
        <v>360</v>
      </c>
      <c r="E232" s="146"/>
      <c r="F232" s="467">
        <f>SUM(F233+F238)</f>
        <v>4810927</v>
      </c>
      <c r="G232" s="467">
        <f>SUM(G233+G238)</f>
        <v>4343090</v>
      </c>
      <c r="H232" s="467">
        <f>SUM(H233+H238)</f>
        <v>4343090</v>
      </c>
    </row>
    <row r="233" spans="1:8" s="43" customFormat="1" ht="33" customHeight="1" x14ac:dyDescent="0.25">
      <c r="A233" s="318" t="s">
        <v>438</v>
      </c>
      <c r="B233" s="319" t="s">
        <v>208</v>
      </c>
      <c r="C233" s="320" t="s">
        <v>10</v>
      </c>
      <c r="D233" s="321" t="s">
        <v>360</v>
      </c>
      <c r="E233" s="312"/>
      <c r="F233" s="413">
        <f>SUM(F234)</f>
        <v>2731179</v>
      </c>
      <c r="G233" s="413">
        <f t="shared" ref="G233:H233" si="91">SUM(G234)</f>
        <v>2503573</v>
      </c>
      <c r="H233" s="413">
        <f t="shared" si="91"/>
        <v>2503573</v>
      </c>
    </row>
    <row r="234" spans="1:8" s="43" customFormat="1" ht="31.5" x14ac:dyDescent="0.25">
      <c r="A234" s="73" t="s">
        <v>83</v>
      </c>
      <c r="B234" s="122" t="s">
        <v>208</v>
      </c>
      <c r="C234" s="158" t="s">
        <v>10</v>
      </c>
      <c r="D234" s="150" t="s">
        <v>391</v>
      </c>
      <c r="E234" s="30"/>
      <c r="F234" s="412">
        <f>SUM(F235:F237)</f>
        <v>2731179</v>
      </c>
      <c r="G234" s="412">
        <f t="shared" ref="G234:H234" si="92">SUM(G235:G237)</f>
        <v>2503573</v>
      </c>
      <c r="H234" s="412">
        <f t="shared" si="92"/>
        <v>2503573</v>
      </c>
    </row>
    <row r="235" spans="1:8" s="43" customFormat="1" ht="47.25" x14ac:dyDescent="0.25">
      <c r="A235" s="156" t="s">
        <v>75</v>
      </c>
      <c r="B235" s="123" t="s">
        <v>208</v>
      </c>
      <c r="C235" s="155" t="s">
        <v>10</v>
      </c>
      <c r="D235" s="147" t="s">
        <v>391</v>
      </c>
      <c r="E235" s="53">
        <v>100</v>
      </c>
      <c r="F235" s="415">
        <f>SUM(прил3!H444)</f>
        <v>2215136</v>
      </c>
      <c r="G235" s="415">
        <f>SUM(прил3!I444)</f>
        <v>1934561</v>
      </c>
      <c r="H235" s="415">
        <f>SUM(прил3!J444)</f>
        <v>1934561</v>
      </c>
    </row>
    <row r="236" spans="1:8" s="43" customFormat="1" ht="30" customHeight="1" x14ac:dyDescent="0.25">
      <c r="A236" s="76" t="s">
        <v>507</v>
      </c>
      <c r="B236" s="123" t="s">
        <v>208</v>
      </c>
      <c r="C236" s="155" t="s">
        <v>10</v>
      </c>
      <c r="D236" s="147" t="s">
        <v>391</v>
      </c>
      <c r="E236" s="53">
        <v>200</v>
      </c>
      <c r="F236" s="415">
        <f>SUM(прил3!H445)</f>
        <v>512025</v>
      </c>
      <c r="G236" s="415">
        <f>SUM(прил3!I445)</f>
        <v>564494</v>
      </c>
      <c r="H236" s="415">
        <f>SUM(прил3!J445)</f>
        <v>564494</v>
      </c>
    </row>
    <row r="237" spans="1:8" s="43" customFormat="1" ht="15.75" customHeight="1" x14ac:dyDescent="0.25">
      <c r="A237" s="76" t="s">
        <v>18</v>
      </c>
      <c r="B237" s="123" t="s">
        <v>208</v>
      </c>
      <c r="C237" s="155" t="s">
        <v>10</v>
      </c>
      <c r="D237" s="147" t="s">
        <v>391</v>
      </c>
      <c r="E237" s="53">
        <v>800</v>
      </c>
      <c r="F237" s="415">
        <f>SUM(прил3!H446)</f>
        <v>4018</v>
      </c>
      <c r="G237" s="415">
        <f>SUM(прил3!I446)</f>
        <v>4518</v>
      </c>
      <c r="H237" s="415">
        <f>SUM(прил3!J446)</f>
        <v>4518</v>
      </c>
    </row>
    <row r="238" spans="1:8" s="43" customFormat="1" ht="62.25" customHeight="1" x14ac:dyDescent="0.25">
      <c r="A238" s="318" t="s">
        <v>613</v>
      </c>
      <c r="B238" s="319" t="s">
        <v>208</v>
      </c>
      <c r="C238" s="320" t="s">
        <v>12</v>
      </c>
      <c r="D238" s="321" t="s">
        <v>360</v>
      </c>
      <c r="E238" s="312"/>
      <c r="F238" s="413">
        <f>SUM(F239)</f>
        <v>2079748</v>
      </c>
      <c r="G238" s="413">
        <f t="shared" ref="G238:H238" si="93">SUM(G239)</f>
        <v>1839517</v>
      </c>
      <c r="H238" s="413">
        <f t="shared" si="93"/>
        <v>1839517</v>
      </c>
    </row>
    <row r="239" spans="1:8" s="43" customFormat="1" ht="31.5" x14ac:dyDescent="0.25">
      <c r="A239" s="73" t="s">
        <v>74</v>
      </c>
      <c r="B239" s="122" t="s">
        <v>208</v>
      </c>
      <c r="C239" s="158" t="s">
        <v>12</v>
      </c>
      <c r="D239" s="150" t="s">
        <v>364</v>
      </c>
      <c r="E239" s="30"/>
      <c r="F239" s="412">
        <f>SUM(F240:F241)</f>
        <v>2079748</v>
      </c>
      <c r="G239" s="412">
        <f t="shared" ref="G239:H239" si="94">SUM(G240:G241)</f>
        <v>1839517</v>
      </c>
      <c r="H239" s="412">
        <f t="shared" si="94"/>
        <v>1839517</v>
      </c>
    </row>
    <row r="240" spans="1:8" s="43" customFormat="1" ht="47.25" x14ac:dyDescent="0.25">
      <c r="A240" s="156" t="s">
        <v>75</v>
      </c>
      <c r="B240" s="123" t="s">
        <v>208</v>
      </c>
      <c r="C240" s="155" t="s">
        <v>12</v>
      </c>
      <c r="D240" s="147" t="s">
        <v>364</v>
      </c>
      <c r="E240" s="53">
        <v>100</v>
      </c>
      <c r="F240" s="415">
        <f>SUM(прил3!H449)</f>
        <v>2079748</v>
      </c>
      <c r="G240" s="415">
        <f>SUM(прил3!I449)</f>
        <v>1839517</v>
      </c>
      <c r="H240" s="415">
        <f>SUM(прил3!J449)</f>
        <v>1839517</v>
      </c>
    </row>
    <row r="241" spans="1:8" s="43" customFormat="1" ht="31.5" hidden="1" x14ac:dyDescent="0.25">
      <c r="A241" s="76" t="s">
        <v>507</v>
      </c>
      <c r="B241" s="123" t="s">
        <v>208</v>
      </c>
      <c r="C241" s="155" t="s">
        <v>12</v>
      </c>
      <c r="D241" s="147" t="s">
        <v>364</v>
      </c>
      <c r="E241" s="53">
        <v>200</v>
      </c>
      <c r="F241" s="415">
        <f>SUM(прил3!H450)</f>
        <v>0</v>
      </c>
      <c r="G241" s="415">
        <f>SUM(прил3!I450)</f>
        <v>0</v>
      </c>
      <c r="H241" s="415">
        <f>SUM(прил3!J450)</f>
        <v>0</v>
      </c>
    </row>
    <row r="242" spans="1:8" ht="51" customHeight="1" x14ac:dyDescent="0.25">
      <c r="A242" s="58" t="s">
        <v>117</v>
      </c>
      <c r="B242" s="153" t="s">
        <v>384</v>
      </c>
      <c r="C242" s="244" t="s">
        <v>359</v>
      </c>
      <c r="D242" s="154" t="s">
        <v>360</v>
      </c>
      <c r="E242" s="130"/>
      <c r="F242" s="461">
        <f>SUM(F243)</f>
        <v>89279</v>
      </c>
      <c r="G242" s="461">
        <f t="shared" ref="G242:H243" si="95">SUM(G243)</f>
        <v>69460</v>
      </c>
      <c r="H242" s="461">
        <f t="shared" si="95"/>
        <v>69460</v>
      </c>
    </row>
    <row r="243" spans="1:8" s="43" customFormat="1" ht="66" customHeight="1" x14ac:dyDescent="0.25">
      <c r="A243" s="141" t="s">
        <v>118</v>
      </c>
      <c r="B243" s="152" t="s">
        <v>180</v>
      </c>
      <c r="C243" s="160" t="s">
        <v>359</v>
      </c>
      <c r="D243" s="148" t="s">
        <v>360</v>
      </c>
      <c r="E243" s="157"/>
      <c r="F243" s="467">
        <f>SUM(F244)</f>
        <v>89279</v>
      </c>
      <c r="G243" s="467">
        <f t="shared" si="95"/>
        <v>69460</v>
      </c>
      <c r="H243" s="467">
        <f t="shared" si="95"/>
        <v>69460</v>
      </c>
    </row>
    <row r="244" spans="1:8" s="43" customFormat="1" ht="45.75" customHeight="1" x14ac:dyDescent="0.25">
      <c r="A244" s="305" t="s">
        <v>385</v>
      </c>
      <c r="B244" s="319" t="s">
        <v>180</v>
      </c>
      <c r="C244" s="320" t="s">
        <v>10</v>
      </c>
      <c r="D244" s="321" t="s">
        <v>360</v>
      </c>
      <c r="E244" s="328"/>
      <c r="F244" s="413">
        <f>SUM(F245+F247)</f>
        <v>89279</v>
      </c>
      <c r="G244" s="413">
        <f t="shared" ref="G244:H244" si="96">SUM(G245+G247)</f>
        <v>69460</v>
      </c>
      <c r="H244" s="413">
        <f t="shared" si="96"/>
        <v>69460</v>
      </c>
    </row>
    <row r="245" spans="1:8" s="43" customFormat="1" ht="19.5" customHeight="1" x14ac:dyDescent="0.25">
      <c r="A245" s="27" t="s">
        <v>387</v>
      </c>
      <c r="B245" s="122" t="s">
        <v>180</v>
      </c>
      <c r="C245" s="158" t="s">
        <v>10</v>
      </c>
      <c r="D245" s="150" t="s">
        <v>386</v>
      </c>
      <c r="E245" s="42"/>
      <c r="F245" s="412">
        <f>SUM(F246)</f>
        <v>13000</v>
      </c>
      <c r="G245" s="412">
        <f t="shared" ref="G245:H245" si="97">SUM(G246)</f>
        <v>13000</v>
      </c>
      <c r="H245" s="412">
        <f t="shared" si="97"/>
        <v>13000</v>
      </c>
    </row>
    <row r="246" spans="1:8" s="43" customFormat="1" ht="32.25" customHeight="1" x14ac:dyDescent="0.25">
      <c r="A246" s="54" t="s">
        <v>507</v>
      </c>
      <c r="B246" s="123" t="s">
        <v>180</v>
      </c>
      <c r="C246" s="155" t="s">
        <v>10</v>
      </c>
      <c r="D246" s="147" t="s">
        <v>386</v>
      </c>
      <c r="E246" s="60" t="s">
        <v>16</v>
      </c>
      <c r="F246" s="415">
        <f>SUM(прил3!H120+прил3!H226)</f>
        <v>13000</v>
      </c>
      <c r="G246" s="415">
        <f>SUM(прил3!I120+прил3!I226)</f>
        <v>13000</v>
      </c>
      <c r="H246" s="415">
        <f>SUM(прил3!J120+прил3!J226)</f>
        <v>13000</v>
      </c>
    </row>
    <row r="247" spans="1:8" s="43" customFormat="1" ht="17.25" customHeight="1" x14ac:dyDescent="0.25">
      <c r="A247" s="27" t="s">
        <v>470</v>
      </c>
      <c r="B247" s="122" t="s">
        <v>180</v>
      </c>
      <c r="C247" s="158" t="s">
        <v>10</v>
      </c>
      <c r="D247" s="150" t="s">
        <v>469</v>
      </c>
      <c r="E247" s="42"/>
      <c r="F247" s="412">
        <f>SUM(F248:F249)</f>
        <v>76279</v>
      </c>
      <c r="G247" s="412">
        <f t="shared" ref="G247:H247" si="98">SUM(G248:G249)</f>
        <v>56460</v>
      </c>
      <c r="H247" s="412">
        <f t="shared" si="98"/>
        <v>56460</v>
      </c>
    </row>
    <row r="248" spans="1:8" s="43" customFormat="1" ht="32.25" customHeight="1" x14ac:dyDescent="0.25">
      <c r="A248" s="54" t="s">
        <v>507</v>
      </c>
      <c r="B248" s="123" t="s">
        <v>180</v>
      </c>
      <c r="C248" s="155" t="s">
        <v>10</v>
      </c>
      <c r="D248" s="147" t="s">
        <v>469</v>
      </c>
      <c r="E248" s="60" t="s">
        <v>16</v>
      </c>
      <c r="F248" s="415">
        <f>SUM(прил3!H40)</f>
        <v>76279</v>
      </c>
      <c r="G248" s="415">
        <f>SUM(прил3!I40)</f>
        <v>56460</v>
      </c>
      <c r="H248" s="415">
        <f>SUM(прил3!J40)</f>
        <v>56460</v>
      </c>
    </row>
    <row r="249" spans="1:8" s="43" customFormat="1" ht="17.25" hidden="1" customHeight="1" x14ac:dyDescent="0.25">
      <c r="A249" s="76" t="s">
        <v>18</v>
      </c>
      <c r="B249" s="123" t="s">
        <v>180</v>
      </c>
      <c r="C249" s="155" t="s">
        <v>10</v>
      </c>
      <c r="D249" s="147" t="s">
        <v>469</v>
      </c>
      <c r="E249" s="60" t="s">
        <v>17</v>
      </c>
      <c r="F249" s="415">
        <f>SUM(прил3!H41)</f>
        <v>0</v>
      </c>
      <c r="G249" s="415">
        <f>SUM(прил3!I41)</f>
        <v>0</v>
      </c>
      <c r="H249" s="415">
        <f>SUM(прил3!J41)</f>
        <v>0</v>
      </c>
    </row>
    <row r="250" spans="1:8" ht="47.25" x14ac:dyDescent="0.25">
      <c r="A250" s="58" t="s">
        <v>127</v>
      </c>
      <c r="B250" s="153" t="s">
        <v>404</v>
      </c>
      <c r="C250" s="244" t="s">
        <v>359</v>
      </c>
      <c r="D250" s="154" t="s">
        <v>360</v>
      </c>
      <c r="E250" s="130"/>
      <c r="F250" s="461">
        <f>SUM(F251)</f>
        <v>80000</v>
      </c>
      <c r="G250" s="461">
        <f t="shared" ref="G250:H253" si="99">SUM(G251)</f>
        <v>80000</v>
      </c>
      <c r="H250" s="461">
        <f t="shared" si="99"/>
        <v>80000</v>
      </c>
    </row>
    <row r="251" spans="1:8" ht="63" x14ac:dyDescent="0.25">
      <c r="A251" s="159" t="s">
        <v>128</v>
      </c>
      <c r="B251" s="160" t="s">
        <v>191</v>
      </c>
      <c r="C251" s="160" t="s">
        <v>359</v>
      </c>
      <c r="D251" s="148" t="s">
        <v>360</v>
      </c>
      <c r="E251" s="157"/>
      <c r="F251" s="467">
        <f>SUM(F252)</f>
        <v>80000</v>
      </c>
      <c r="G251" s="467">
        <f t="shared" si="99"/>
        <v>80000</v>
      </c>
      <c r="H251" s="467">
        <f t="shared" si="99"/>
        <v>80000</v>
      </c>
    </row>
    <row r="252" spans="1:8" ht="31.5" x14ac:dyDescent="0.25">
      <c r="A252" s="329" t="s">
        <v>405</v>
      </c>
      <c r="B252" s="320" t="s">
        <v>191</v>
      </c>
      <c r="C252" s="320" t="s">
        <v>10</v>
      </c>
      <c r="D252" s="321" t="s">
        <v>360</v>
      </c>
      <c r="E252" s="328"/>
      <c r="F252" s="413">
        <f>SUM(F253)</f>
        <v>80000</v>
      </c>
      <c r="G252" s="413">
        <f t="shared" si="99"/>
        <v>80000</v>
      </c>
      <c r="H252" s="413">
        <f t="shared" si="99"/>
        <v>80000</v>
      </c>
    </row>
    <row r="253" spans="1:8" ht="17.25" customHeight="1" x14ac:dyDescent="0.25">
      <c r="A253" s="161" t="s">
        <v>90</v>
      </c>
      <c r="B253" s="158" t="s">
        <v>191</v>
      </c>
      <c r="C253" s="158" t="s">
        <v>10</v>
      </c>
      <c r="D253" s="150" t="s">
        <v>406</v>
      </c>
      <c r="E253" s="42"/>
      <c r="F253" s="412">
        <f>SUM(F254)</f>
        <v>80000</v>
      </c>
      <c r="G253" s="412">
        <f t="shared" si="99"/>
        <v>80000</v>
      </c>
      <c r="H253" s="412">
        <f t="shared" si="99"/>
        <v>80000</v>
      </c>
    </row>
    <row r="254" spans="1:8" ht="30.75" customHeight="1" x14ac:dyDescent="0.25">
      <c r="A254" s="162" t="s">
        <v>507</v>
      </c>
      <c r="B254" s="155" t="s">
        <v>191</v>
      </c>
      <c r="C254" s="155" t="s">
        <v>10</v>
      </c>
      <c r="D254" s="147" t="s">
        <v>406</v>
      </c>
      <c r="E254" s="60" t="s">
        <v>16</v>
      </c>
      <c r="F254" s="415">
        <f>SUM(прил3!H231)</f>
        <v>80000</v>
      </c>
      <c r="G254" s="415">
        <f>SUM(прил3!I231)</f>
        <v>80000</v>
      </c>
      <c r="H254" s="415">
        <f>SUM(прил3!J231)</f>
        <v>80000</v>
      </c>
    </row>
    <row r="255" spans="1:8" s="658" customFormat="1" ht="30.75" customHeight="1" x14ac:dyDescent="0.25">
      <c r="A255" s="58" t="s">
        <v>855</v>
      </c>
      <c r="B255" s="332" t="s">
        <v>858</v>
      </c>
      <c r="C255" s="242" t="s">
        <v>359</v>
      </c>
      <c r="D255" s="136" t="s">
        <v>360</v>
      </c>
      <c r="E255" s="16"/>
      <c r="F255" s="461">
        <f>SUM(F256)</f>
        <v>35264</v>
      </c>
      <c r="G255" s="461">
        <f t="shared" ref="G255:H255" si="100">SUM(G256)</f>
        <v>27060</v>
      </c>
      <c r="H255" s="461">
        <f t="shared" si="100"/>
        <v>27060</v>
      </c>
    </row>
    <row r="256" spans="1:8" s="658" customFormat="1" ht="47.25" customHeight="1" x14ac:dyDescent="0.25">
      <c r="A256" s="141" t="s">
        <v>856</v>
      </c>
      <c r="B256" s="152" t="s">
        <v>859</v>
      </c>
      <c r="C256" s="160" t="s">
        <v>359</v>
      </c>
      <c r="D256" s="148" t="s">
        <v>360</v>
      </c>
      <c r="E256" s="164"/>
      <c r="F256" s="467">
        <f>SUM(F257)</f>
        <v>35264</v>
      </c>
      <c r="G256" s="467">
        <f t="shared" ref="G256:H257" si="101">SUM(G257)</f>
        <v>27060</v>
      </c>
      <c r="H256" s="467">
        <f t="shared" si="101"/>
        <v>27060</v>
      </c>
    </row>
    <row r="257" spans="1:8" s="658" customFormat="1" ht="30.75" customHeight="1" x14ac:dyDescent="0.25">
      <c r="A257" s="305" t="s">
        <v>857</v>
      </c>
      <c r="B257" s="319" t="s">
        <v>859</v>
      </c>
      <c r="C257" s="320" t="s">
        <v>10</v>
      </c>
      <c r="D257" s="321" t="s">
        <v>360</v>
      </c>
      <c r="E257" s="331"/>
      <c r="F257" s="413">
        <f>SUM(F258)</f>
        <v>35264</v>
      </c>
      <c r="G257" s="413">
        <f t="shared" si="101"/>
        <v>27060</v>
      </c>
      <c r="H257" s="413">
        <f t="shared" si="101"/>
        <v>27060</v>
      </c>
    </row>
    <row r="258" spans="1:8" s="658" customFormat="1" ht="20.25" customHeight="1" x14ac:dyDescent="0.25">
      <c r="A258" s="27" t="s">
        <v>861</v>
      </c>
      <c r="B258" s="122" t="s">
        <v>859</v>
      </c>
      <c r="C258" s="158" t="s">
        <v>10</v>
      </c>
      <c r="D258" s="150" t="s">
        <v>860</v>
      </c>
      <c r="E258" s="163"/>
      <c r="F258" s="412">
        <f>SUM(F259)</f>
        <v>35264</v>
      </c>
      <c r="G258" s="412">
        <f t="shared" ref="G258:H258" si="102">SUM(G259)</f>
        <v>27060</v>
      </c>
      <c r="H258" s="412">
        <f t="shared" si="102"/>
        <v>27060</v>
      </c>
    </row>
    <row r="259" spans="1:8" s="658" customFormat="1" ht="30.75" customHeight="1" x14ac:dyDescent="0.25">
      <c r="A259" s="162" t="s">
        <v>507</v>
      </c>
      <c r="B259" s="155" t="s">
        <v>859</v>
      </c>
      <c r="C259" s="155" t="s">
        <v>10</v>
      </c>
      <c r="D259" s="147" t="s">
        <v>860</v>
      </c>
      <c r="E259" s="60" t="s">
        <v>16</v>
      </c>
      <c r="F259" s="415">
        <f>SUM(прил3!H274)</f>
        <v>35264</v>
      </c>
      <c r="G259" s="415">
        <f>SUM(прил3!I274)</f>
        <v>27060</v>
      </c>
      <c r="H259" s="415">
        <f>SUM(прил3!J274)</f>
        <v>27060</v>
      </c>
    </row>
    <row r="260" spans="1:8" ht="47.25" x14ac:dyDescent="0.25">
      <c r="A260" s="58" t="s">
        <v>166</v>
      </c>
      <c r="B260" s="332" t="s">
        <v>410</v>
      </c>
      <c r="C260" s="242" t="s">
        <v>359</v>
      </c>
      <c r="D260" s="136" t="s">
        <v>360</v>
      </c>
      <c r="E260" s="16"/>
      <c r="F260" s="461">
        <f>SUM(F261+F269)</f>
        <v>21834508</v>
      </c>
      <c r="G260" s="461">
        <f t="shared" ref="G260:H260" si="103">SUM(G261+G269)</f>
        <v>2529220</v>
      </c>
      <c r="H260" s="461">
        <f t="shared" si="103"/>
        <v>2529220</v>
      </c>
    </row>
    <row r="261" spans="1:8" ht="78.75" x14ac:dyDescent="0.25">
      <c r="A261" s="141" t="s">
        <v>219</v>
      </c>
      <c r="B261" s="152" t="s">
        <v>218</v>
      </c>
      <c r="C261" s="160" t="s">
        <v>359</v>
      </c>
      <c r="D261" s="148" t="s">
        <v>360</v>
      </c>
      <c r="E261" s="164"/>
      <c r="F261" s="467">
        <f>SUM(F262)</f>
        <v>351493</v>
      </c>
      <c r="G261" s="467">
        <f t="shared" ref="G261:H261" si="104">SUM(G262)</f>
        <v>0</v>
      </c>
      <c r="H261" s="467">
        <f t="shared" si="104"/>
        <v>0</v>
      </c>
    </row>
    <row r="262" spans="1:8" ht="47.25" x14ac:dyDescent="0.25">
      <c r="A262" s="305" t="s">
        <v>411</v>
      </c>
      <c r="B262" s="319" t="s">
        <v>218</v>
      </c>
      <c r="C262" s="320" t="s">
        <v>10</v>
      </c>
      <c r="D262" s="321" t="s">
        <v>360</v>
      </c>
      <c r="E262" s="331"/>
      <c r="F262" s="413">
        <f>SUM(F263+F265+F267)</f>
        <v>351493</v>
      </c>
      <c r="G262" s="413">
        <f t="shared" ref="G262:H262" si="105">SUM(G263+G265+G267)</f>
        <v>0</v>
      </c>
      <c r="H262" s="413">
        <f t="shared" si="105"/>
        <v>0</v>
      </c>
    </row>
    <row r="263" spans="1:8" ht="32.25" customHeight="1" x14ac:dyDescent="0.25">
      <c r="A263" s="27" t="s">
        <v>412</v>
      </c>
      <c r="B263" s="122" t="s">
        <v>218</v>
      </c>
      <c r="C263" s="158" t="s">
        <v>10</v>
      </c>
      <c r="D263" s="150" t="s">
        <v>413</v>
      </c>
      <c r="E263" s="163"/>
      <c r="F263" s="412">
        <f>SUM(F264)</f>
        <v>20357</v>
      </c>
      <c r="G263" s="412">
        <f t="shared" ref="G263:H263" si="106">SUM(G264)</f>
        <v>0</v>
      </c>
      <c r="H263" s="412">
        <f t="shared" si="106"/>
        <v>0</v>
      </c>
    </row>
    <row r="264" spans="1:8" ht="18" customHeight="1" x14ac:dyDescent="0.25">
      <c r="A264" s="54" t="s">
        <v>21</v>
      </c>
      <c r="B264" s="123" t="s">
        <v>218</v>
      </c>
      <c r="C264" s="155" t="s">
        <v>10</v>
      </c>
      <c r="D264" s="147" t="s">
        <v>413</v>
      </c>
      <c r="E264" s="131" t="s">
        <v>66</v>
      </c>
      <c r="F264" s="415">
        <f>SUM(прил3!H252)</f>
        <v>20357</v>
      </c>
      <c r="G264" s="415">
        <f>SUM(прил3!I252)</f>
        <v>0</v>
      </c>
      <c r="H264" s="415">
        <f>SUM(прил3!J252)</f>
        <v>0</v>
      </c>
    </row>
    <row r="265" spans="1:8" ht="33" customHeight="1" x14ac:dyDescent="0.25">
      <c r="A265" s="27" t="s">
        <v>471</v>
      </c>
      <c r="B265" s="122" t="s">
        <v>218</v>
      </c>
      <c r="C265" s="158" t="s">
        <v>10</v>
      </c>
      <c r="D265" s="150" t="s">
        <v>472</v>
      </c>
      <c r="E265" s="163"/>
      <c r="F265" s="412">
        <f>SUM(F266)</f>
        <v>280000</v>
      </c>
      <c r="G265" s="412">
        <f t="shared" ref="G265:H265" si="107">SUM(G266)</f>
        <v>0</v>
      </c>
      <c r="H265" s="412">
        <f t="shared" si="107"/>
        <v>0</v>
      </c>
    </row>
    <row r="266" spans="1:8" ht="15" customHeight="1" x14ac:dyDescent="0.25">
      <c r="A266" s="54" t="s">
        <v>21</v>
      </c>
      <c r="B266" s="123" t="s">
        <v>218</v>
      </c>
      <c r="C266" s="155" t="s">
        <v>10</v>
      </c>
      <c r="D266" s="147" t="s">
        <v>472</v>
      </c>
      <c r="E266" s="131" t="s">
        <v>66</v>
      </c>
      <c r="F266" s="415">
        <f>SUM(прил3!H258)</f>
        <v>280000</v>
      </c>
      <c r="G266" s="415">
        <f>SUM(прил3!I258)</f>
        <v>0</v>
      </c>
      <c r="H266" s="415">
        <f>SUM(прил3!J258)</f>
        <v>0</v>
      </c>
    </row>
    <row r="267" spans="1:8" ht="31.5" x14ac:dyDescent="0.25">
      <c r="A267" s="27" t="s">
        <v>415</v>
      </c>
      <c r="B267" s="122" t="s">
        <v>218</v>
      </c>
      <c r="C267" s="158" t="s">
        <v>10</v>
      </c>
      <c r="D267" s="150" t="s">
        <v>414</v>
      </c>
      <c r="E267" s="163"/>
      <c r="F267" s="412">
        <f>SUM(F268)</f>
        <v>51136</v>
      </c>
      <c r="G267" s="412">
        <f t="shared" ref="G267:H267" si="108">SUM(G268)</f>
        <v>0</v>
      </c>
      <c r="H267" s="412">
        <f t="shared" si="108"/>
        <v>0</v>
      </c>
    </row>
    <row r="268" spans="1:8" ht="15.75" customHeight="1" x14ac:dyDescent="0.25">
      <c r="A268" s="54" t="s">
        <v>21</v>
      </c>
      <c r="B268" s="123" t="s">
        <v>218</v>
      </c>
      <c r="C268" s="155" t="s">
        <v>10</v>
      </c>
      <c r="D268" s="147" t="s">
        <v>414</v>
      </c>
      <c r="E268" s="131" t="s">
        <v>66</v>
      </c>
      <c r="F268" s="415">
        <f>SUM(прил3!H125)</f>
        <v>51136</v>
      </c>
      <c r="G268" s="415">
        <f>SUM(прил3!I125)</f>
        <v>0</v>
      </c>
      <c r="H268" s="415">
        <f>SUM(прил3!J125)</f>
        <v>0</v>
      </c>
    </row>
    <row r="269" spans="1:8" ht="78.75" x14ac:dyDescent="0.25">
      <c r="A269" s="159" t="s">
        <v>167</v>
      </c>
      <c r="B269" s="152" t="s">
        <v>194</v>
      </c>
      <c r="C269" s="160" t="s">
        <v>359</v>
      </c>
      <c r="D269" s="148" t="s">
        <v>360</v>
      </c>
      <c r="E269" s="164"/>
      <c r="F269" s="467">
        <f>SUM(F270)</f>
        <v>21483015</v>
      </c>
      <c r="G269" s="467">
        <f t="shared" ref="G269:H269" si="109">SUM(G270)</f>
        <v>2529220</v>
      </c>
      <c r="H269" s="467">
        <f t="shared" si="109"/>
        <v>2529220</v>
      </c>
    </row>
    <row r="270" spans="1:8" ht="31.5" x14ac:dyDescent="0.25">
      <c r="A270" s="330" t="s">
        <v>416</v>
      </c>
      <c r="B270" s="319" t="s">
        <v>194</v>
      </c>
      <c r="C270" s="320" t="s">
        <v>10</v>
      </c>
      <c r="D270" s="321" t="s">
        <v>360</v>
      </c>
      <c r="E270" s="331"/>
      <c r="F270" s="413">
        <f>SUM(F275+F273+F279+F281+F283+F277+F271+F285)</f>
        <v>21483015</v>
      </c>
      <c r="G270" s="413">
        <f t="shared" ref="G270:H270" si="110">SUM(G275+G273+G279+G281+G283+G277+G271+G285)</f>
        <v>2529220</v>
      </c>
      <c r="H270" s="413">
        <f t="shared" si="110"/>
        <v>2529220</v>
      </c>
    </row>
    <row r="271" spans="1:8" s="603" customFormat="1" ht="34.5" customHeight="1" x14ac:dyDescent="0.25">
      <c r="A271" s="114" t="s">
        <v>743</v>
      </c>
      <c r="B271" s="122" t="s">
        <v>194</v>
      </c>
      <c r="C271" s="158" t="s">
        <v>10</v>
      </c>
      <c r="D271" s="150" t="s">
        <v>742</v>
      </c>
      <c r="E271" s="163"/>
      <c r="F271" s="412">
        <f>SUM(F272:F272)</f>
        <v>17777265</v>
      </c>
      <c r="G271" s="412">
        <f t="shared" ref="G271:H271" si="111">SUM(G272:G272)</f>
        <v>0</v>
      </c>
      <c r="H271" s="412">
        <f t="shared" si="111"/>
        <v>0</v>
      </c>
    </row>
    <row r="272" spans="1:8" s="603" customFormat="1" ht="31.5" x14ac:dyDescent="0.25">
      <c r="A272" s="76" t="s">
        <v>159</v>
      </c>
      <c r="B272" s="123" t="s">
        <v>194</v>
      </c>
      <c r="C272" s="155" t="s">
        <v>10</v>
      </c>
      <c r="D272" s="147" t="s">
        <v>742</v>
      </c>
      <c r="E272" s="131" t="s">
        <v>158</v>
      </c>
      <c r="F272" s="415">
        <f>SUM(прил3!H262)</f>
        <v>17777265</v>
      </c>
      <c r="G272" s="415">
        <f>SUM(прил3!I262)</f>
        <v>0</v>
      </c>
      <c r="H272" s="415">
        <f>SUM(прил3!J262)</f>
        <v>0</v>
      </c>
    </row>
    <row r="273" spans="1:8" ht="32.25" customHeight="1" x14ac:dyDescent="0.25">
      <c r="A273" s="114" t="s">
        <v>660</v>
      </c>
      <c r="B273" s="122" t="s">
        <v>194</v>
      </c>
      <c r="C273" s="158" t="s">
        <v>10</v>
      </c>
      <c r="D273" s="150" t="s">
        <v>559</v>
      </c>
      <c r="E273" s="163"/>
      <c r="F273" s="412">
        <f>SUM(F274:F274)</f>
        <v>1250082</v>
      </c>
      <c r="G273" s="412">
        <f t="shared" ref="G273:H273" si="112">SUM(G274:G274)</f>
        <v>2073138</v>
      </c>
      <c r="H273" s="412">
        <f t="shared" si="112"/>
        <v>2073138</v>
      </c>
    </row>
    <row r="274" spans="1:8" ht="17.25" customHeight="1" x14ac:dyDescent="0.25">
      <c r="A274" s="7" t="s">
        <v>21</v>
      </c>
      <c r="B274" s="123" t="s">
        <v>194</v>
      </c>
      <c r="C274" s="155" t="s">
        <v>10</v>
      </c>
      <c r="D274" s="147" t="s">
        <v>559</v>
      </c>
      <c r="E274" s="131" t="s">
        <v>66</v>
      </c>
      <c r="F274" s="415">
        <f>SUM(прил3!H236)</f>
        <v>1250082</v>
      </c>
      <c r="G274" s="415">
        <f>SUM(прил3!I236)</f>
        <v>2073138</v>
      </c>
      <c r="H274" s="415">
        <f>SUM(прил3!J236)</f>
        <v>2073138</v>
      </c>
    </row>
    <row r="275" spans="1:8" ht="17.25" customHeight="1" x14ac:dyDescent="0.25">
      <c r="A275" s="114" t="s">
        <v>576</v>
      </c>
      <c r="B275" s="122" t="s">
        <v>194</v>
      </c>
      <c r="C275" s="158" t="s">
        <v>10</v>
      </c>
      <c r="D275" s="150" t="s">
        <v>575</v>
      </c>
      <c r="E275" s="163"/>
      <c r="F275" s="412">
        <f>SUM(F276)</f>
        <v>882000</v>
      </c>
      <c r="G275" s="412">
        <f t="shared" ref="G275:H275" si="113">SUM(G276)</f>
        <v>456082</v>
      </c>
      <c r="H275" s="412">
        <f t="shared" si="113"/>
        <v>456082</v>
      </c>
    </row>
    <row r="276" spans="1:8" ht="17.25" customHeight="1" x14ac:dyDescent="0.25">
      <c r="A276" s="76" t="s">
        <v>40</v>
      </c>
      <c r="B276" s="123" t="s">
        <v>194</v>
      </c>
      <c r="C276" s="155" t="s">
        <v>10</v>
      </c>
      <c r="D276" s="147" t="s">
        <v>575</v>
      </c>
      <c r="E276" s="131" t="s">
        <v>39</v>
      </c>
      <c r="F276" s="415">
        <f>SUM(прил3!H619)</f>
        <v>882000</v>
      </c>
      <c r="G276" s="415">
        <f>SUM(прил3!I619)</f>
        <v>456082</v>
      </c>
      <c r="H276" s="415">
        <f>SUM(прил3!J619)</f>
        <v>456082</v>
      </c>
    </row>
    <row r="277" spans="1:8" s="593" customFormat="1" ht="32.25" customHeight="1" x14ac:dyDescent="0.25">
      <c r="A277" s="75" t="s">
        <v>739</v>
      </c>
      <c r="B277" s="122" t="s">
        <v>194</v>
      </c>
      <c r="C277" s="158" t="s">
        <v>10</v>
      </c>
      <c r="D277" s="150" t="s">
        <v>738</v>
      </c>
      <c r="E277" s="163"/>
      <c r="F277" s="412">
        <f>SUM(F278)</f>
        <v>935646</v>
      </c>
      <c r="G277" s="412">
        <f t="shared" ref="G277:H277" si="114">SUM(G278)</f>
        <v>0</v>
      </c>
      <c r="H277" s="412">
        <f t="shared" si="114"/>
        <v>0</v>
      </c>
    </row>
    <row r="278" spans="1:8" s="593" customFormat="1" ht="33" customHeight="1" x14ac:dyDescent="0.25">
      <c r="A278" s="76" t="s">
        <v>159</v>
      </c>
      <c r="B278" s="123" t="s">
        <v>194</v>
      </c>
      <c r="C278" s="155" t="s">
        <v>10</v>
      </c>
      <c r="D278" s="147" t="s">
        <v>738</v>
      </c>
      <c r="E278" s="131" t="s">
        <v>158</v>
      </c>
      <c r="F278" s="415">
        <f>SUM(прил3!H264)</f>
        <v>935646</v>
      </c>
      <c r="G278" s="415">
        <f>SUM(прил3!I264)</f>
        <v>0</v>
      </c>
      <c r="H278" s="415">
        <f>SUM(прил3!J264)</f>
        <v>0</v>
      </c>
    </row>
    <row r="279" spans="1:8" ht="48.75" customHeight="1" x14ac:dyDescent="0.25">
      <c r="A279" s="114" t="s">
        <v>915</v>
      </c>
      <c r="B279" s="122" t="s">
        <v>194</v>
      </c>
      <c r="C279" s="158" t="s">
        <v>10</v>
      </c>
      <c r="D279" s="150" t="s">
        <v>557</v>
      </c>
      <c r="E279" s="163"/>
      <c r="F279" s="412">
        <f>SUM(F280:F280)</f>
        <v>535750</v>
      </c>
      <c r="G279" s="412">
        <f t="shared" ref="G279:H279" si="115">SUM(G280:G280)</f>
        <v>0</v>
      </c>
      <c r="H279" s="412">
        <f t="shared" si="115"/>
        <v>0</v>
      </c>
    </row>
    <row r="280" spans="1:8" ht="17.25" customHeight="1" x14ac:dyDescent="0.25">
      <c r="A280" s="7" t="s">
        <v>21</v>
      </c>
      <c r="B280" s="123" t="s">
        <v>194</v>
      </c>
      <c r="C280" s="155" t="s">
        <v>10</v>
      </c>
      <c r="D280" s="147" t="s">
        <v>557</v>
      </c>
      <c r="E280" s="131" t="s">
        <v>66</v>
      </c>
      <c r="F280" s="415">
        <f>SUM(прил3!H238)</f>
        <v>535750</v>
      </c>
      <c r="G280" s="415">
        <f>SUM(прил3!I238)</f>
        <v>0</v>
      </c>
      <c r="H280" s="415">
        <f>SUM(прил3!J238)</f>
        <v>0</v>
      </c>
    </row>
    <row r="281" spans="1:8" ht="31.5" x14ac:dyDescent="0.25">
      <c r="A281" s="27" t="s">
        <v>415</v>
      </c>
      <c r="B281" s="122" t="s">
        <v>194</v>
      </c>
      <c r="C281" s="158" t="s">
        <v>10</v>
      </c>
      <c r="D281" s="150" t="s">
        <v>414</v>
      </c>
      <c r="E281" s="163"/>
      <c r="F281" s="412">
        <f>SUM(F282)</f>
        <v>102272</v>
      </c>
      <c r="G281" s="412">
        <f t="shared" ref="G281:H281" si="116">SUM(G282)</f>
        <v>0</v>
      </c>
      <c r="H281" s="412">
        <f t="shared" si="116"/>
        <v>0</v>
      </c>
    </row>
    <row r="282" spans="1:8" ht="16.5" customHeight="1" x14ac:dyDescent="0.25">
      <c r="A282" s="7" t="s">
        <v>21</v>
      </c>
      <c r="B282" s="123" t="s">
        <v>194</v>
      </c>
      <c r="C282" s="155" t="s">
        <v>10</v>
      </c>
      <c r="D282" s="147" t="s">
        <v>414</v>
      </c>
      <c r="E282" s="131" t="s">
        <v>66</v>
      </c>
      <c r="F282" s="415">
        <f>SUM(прил3!H129)</f>
        <v>102272</v>
      </c>
      <c r="G282" s="415">
        <f>SUM(прил3!I129)</f>
        <v>0</v>
      </c>
      <c r="H282" s="415">
        <f>SUM(прил3!J129)</f>
        <v>0</v>
      </c>
    </row>
    <row r="283" spans="1:8" s="473" customFormat="1" ht="32.25" hidden="1" customHeight="1" x14ac:dyDescent="0.25">
      <c r="A283" s="27" t="s">
        <v>667</v>
      </c>
      <c r="B283" s="122" t="s">
        <v>194</v>
      </c>
      <c r="C283" s="158" t="s">
        <v>10</v>
      </c>
      <c r="D283" s="150" t="s">
        <v>666</v>
      </c>
      <c r="E283" s="163"/>
      <c r="F283" s="412">
        <f>SUM(F284)</f>
        <v>0</v>
      </c>
      <c r="G283" s="412">
        <f t="shared" ref="G283:H283" si="117">SUM(G284)</f>
        <v>0</v>
      </c>
      <c r="H283" s="412">
        <f t="shared" si="117"/>
        <v>0</v>
      </c>
    </row>
    <row r="284" spans="1:8" s="473" customFormat="1" ht="31.5" hidden="1" customHeight="1" x14ac:dyDescent="0.25">
      <c r="A284" s="54" t="s">
        <v>507</v>
      </c>
      <c r="B284" s="123" t="s">
        <v>194</v>
      </c>
      <c r="C284" s="155" t="s">
        <v>10</v>
      </c>
      <c r="D284" s="147" t="s">
        <v>666</v>
      </c>
      <c r="E284" s="131" t="s">
        <v>16</v>
      </c>
      <c r="F284" s="415">
        <f>SUM(прил3!H240)</f>
        <v>0</v>
      </c>
      <c r="G284" s="415">
        <f>SUM(прил3!I240)</f>
        <v>0</v>
      </c>
      <c r="H284" s="415">
        <f>SUM(прил3!J240)</f>
        <v>0</v>
      </c>
    </row>
    <row r="285" spans="1:8" s="605" customFormat="1" ht="31.5" hidden="1" customHeight="1" x14ac:dyDescent="0.25">
      <c r="A285" s="27" t="s">
        <v>745</v>
      </c>
      <c r="B285" s="122" t="s">
        <v>194</v>
      </c>
      <c r="C285" s="158" t="s">
        <v>10</v>
      </c>
      <c r="D285" s="150" t="s">
        <v>744</v>
      </c>
      <c r="E285" s="163"/>
      <c r="F285" s="412">
        <f>SUM(F286:F287)</f>
        <v>0</v>
      </c>
      <c r="G285" s="412">
        <f t="shared" ref="G285:H285" si="118">SUM(G286:G287)</f>
        <v>0</v>
      </c>
      <c r="H285" s="412">
        <f t="shared" si="118"/>
        <v>0</v>
      </c>
    </row>
    <row r="286" spans="1:8" s="605" customFormat="1" ht="31.5" hidden="1" customHeight="1" x14ac:dyDescent="0.25">
      <c r="A286" s="54" t="s">
        <v>507</v>
      </c>
      <c r="B286" s="123" t="s">
        <v>194</v>
      </c>
      <c r="C286" s="155" t="s">
        <v>10</v>
      </c>
      <c r="D286" s="147" t="s">
        <v>744</v>
      </c>
      <c r="E286" s="131" t="s">
        <v>16</v>
      </c>
      <c r="F286" s="415">
        <f>SUM(прил3!H266)</f>
        <v>0</v>
      </c>
      <c r="G286" s="415">
        <f>SUM(прил3!I266)</f>
        <v>0</v>
      </c>
      <c r="H286" s="415">
        <f>SUM(прил3!J266)</f>
        <v>0</v>
      </c>
    </row>
    <row r="287" spans="1:8" s="612" customFormat="1" ht="31.5" hidden="1" customHeight="1" x14ac:dyDescent="0.25">
      <c r="A287" s="76" t="s">
        <v>159</v>
      </c>
      <c r="B287" s="123" t="s">
        <v>194</v>
      </c>
      <c r="C287" s="155" t="s">
        <v>10</v>
      </c>
      <c r="D287" s="147" t="s">
        <v>744</v>
      </c>
      <c r="E287" s="131" t="s">
        <v>158</v>
      </c>
      <c r="F287" s="415">
        <f>SUM(прил3!H267)</f>
        <v>0</v>
      </c>
      <c r="G287" s="415">
        <f>SUM(прил3!I267)</f>
        <v>0</v>
      </c>
      <c r="H287" s="415">
        <f>SUM(прил3!J267)</f>
        <v>0</v>
      </c>
    </row>
    <row r="288" spans="1:8" ht="64.5" customHeight="1" x14ac:dyDescent="0.25">
      <c r="A288" s="58" t="s">
        <v>140</v>
      </c>
      <c r="B288" s="332" t="s">
        <v>432</v>
      </c>
      <c r="C288" s="242" t="s">
        <v>359</v>
      </c>
      <c r="D288" s="136" t="s">
        <v>360</v>
      </c>
      <c r="E288" s="126"/>
      <c r="F288" s="461">
        <f>SUM(F289+F294+F299)</f>
        <v>2800342</v>
      </c>
      <c r="G288" s="461">
        <f t="shared" ref="G288:H288" si="119">SUM(G289+G294+G299)</f>
        <v>1847323</v>
      </c>
      <c r="H288" s="461">
        <f t="shared" si="119"/>
        <v>1847323</v>
      </c>
    </row>
    <row r="289" spans="1:8" ht="80.25" customHeight="1" x14ac:dyDescent="0.25">
      <c r="A289" s="141" t="s">
        <v>141</v>
      </c>
      <c r="B289" s="142" t="s">
        <v>211</v>
      </c>
      <c r="C289" s="243" t="s">
        <v>359</v>
      </c>
      <c r="D289" s="143" t="s">
        <v>360</v>
      </c>
      <c r="E289" s="144"/>
      <c r="F289" s="467">
        <f>SUM(F290)</f>
        <v>74000</v>
      </c>
      <c r="G289" s="467">
        <f t="shared" ref="G289:H290" si="120">SUM(G290)</f>
        <v>148000</v>
      </c>
      <c r="H289" s="467">
        <f t="shared" si="120"/>
        <v>148000</v>
      </c>
    </row>
    <row r="290" spans="1:8" ht="32.25" customHeight="1" x14ac:dyDescent="0.25">
      <c r="A290" s="305" t="s">
        <v>433</v>
      </c>
      <c r="B290" s="306" t="s">
        <v>211</v>
      </c>
      <c r="C290" s="307" t="s">
        <v>10</v>
      </c>
      <c r="D290" s="308" t="s">
        <v>360</v>
      </c>
      <c r="E290" s="309"/>
      <c r="F290" s="413">
        <f>SUM(F291)</f>
        <v>74000</v>
      </c>
      <c r="G290" s="413">
        <f t="shared" si="120"/>
        <v>148000</v>
      </c>
      <c r="H290" s="413">
        <f t="shared" si="120"/>
        <v>148000</v>
      </c>
    </row>
    <row r="291" spans="1:8" ht="17.25" customHeight="1" x14ac:dyDescent="0.25">
      <c r="A291" s="27" t="s">
        <v>84</v>
      </c>
      <c r="B291" s="116" t="s">
        <v>211</v>
      </c>
      <c r="C291" s="204" t="s">
        <v>10</v>
      </c>
      <c r="D291" s="115" t="s">
        <v>434</v>
      </c>
      <c r="E291" s="140"/>
      <c r="F291" s="412">
        <f>SUM(F292:F293)</f>
        <v>74000</v>
      </c>
      <c r="G291" s="412">
        <f t="shared" ref="G291:H291" si="121">SUM(G292:G293)</f>
        <v>148000</v>
      </c>
      <c r="H291" s="412">
        <f t="shared" si="121"/>
        <v>148000</v>
      </c>
    </row>
    <row r="292" spans="1:8" ht="33.75" customHeight="1" x14ac:dyDescent="0.25">
      <c r="A292" s="54" t="s">
        <v>507</v>
      </c>
      <c r="B292" s="124" t="s">
        <v>211</v>
      </c>
      <c r="C292" s="205" t="s">
        <v>10</v>
      </c>
      <c r="D292" s="121" t="s">
        <v>434</v>
      </c>
      <c r="E292" s="127" t="s">
        <v>16</v>
      </c>
      <c r="F292" s="415">
        <f>SUM(прил3!H423)</f>
        <v>39000</v>
      </c>
      <c r="G292" s="415">
        <f>SUM(прил3!I423)</f>
        <v>78000</v>
      </c>
      <c r="H292" s="415">
        <f>SUM(прил3!J423)</f>
        <v>78000</v>
      </c>
    </row>
    <row r="293" spans="1:8" s="612" customFormat="1" ht="17.25" customHeight="1" x14ac:dyDescent="0.25">
      <c r="A293" s="61" t="s">
        <v>40</v>
      </c>
      <c r="B293" s="124" t="s">
        <v>211</v>
      </c>
      <c r="C293" s="205" t="s">
        <v>10</v>
      </c>
      <c r="D293" s="121" t="s">
        <v>434</v>
      </c>
      <c r="E293" s="127" t="s">
        <v>39</v>
      </c>
      <c r="F293" s="415">
        <f>SUM(прил3!H424)</f>
        <v>35000</v>
      </c>
      <c r="G293" s="415">
        <f>SUM(прил3!I424)</f>
        <v>70000</v>
      </c>
      <c r="H293" s="415">
        <f>SUM(прил3!J424)</f>
        <v>70000</v>
      </c>
    </row>
    <row r="294" spans="1:8" ht="80.25" customHeight="1" x14ac:dyDescent="0.25">
      <c r="A294" s="141" t="s">
        <v>155</v>
      </c>
      <c r="B294" s="142" t="s">
        <v>216</v>
      </c>
      <c r="C294" s="243" t="s">
        <v>359</v>
      </c>
      <c r="D294" s="143" t="s">
        <v>360</v>
      </c>
      <c r="E294" s="144"/>
      <c r="F294" s="467">
        <f>SUM(F295)</f>
        <v>75000</v>
      </c>
      <c r="G294" s="467">
        <f t="shared" ref="G294:H295" si="122">SUM(G295)</f>
        <v>150000</v>
      </c>
      <c r="H294" s="467">
        <f t="shared" si="122"/>
        <v>150000</v>
      </c>
    </row>
    <row r="295" spans="1:8" ht="33.75" customHeight="1" x14ac:dyDescent="0.25">
      <c r="A295" s="305" t="s">
        <v>459</v>
      </c>
      <c r="B295" s="306" t="s">
        <v>216</v>
      </c>
      <c r="C295" s="307" t="s">
        <v>10</v>
      </c>
      <c r="D295" s="308" t="s">
        <v>360</v>
      </c>
      <c r="E295" s="309"/>
      <c r="F295" s="413">
        <f>SUM(F296)</f>
        <v>75000</v>
      </c>
      <c r="G295" s="413">
        <f t="shared" si="122"/>
        <v>150000</v>
      </c>
      <c r="H295" s="413">
        <f t="shared" si="122"/>
        <v>150000</v>
      </c>
    </row>
    <row r="296" spans="1:8" ht="47.25" x14ac:dyDescent="0.25">
      <c r="A296" s="27" t="s">
        <v>156</v>
      </c>
      <c r="B296" s="116" t="s">
        <v>216</v>
      </c>
      <c r="C296" s="204" t="s">
        <v>10</v>
      </c>
      <c r="D296" s="115" t="s">
        <v>460</v>
      </c>
      <c r="E296" s="140"/>
      <c r="F296" s="412">
        <f>SUM(F297:F298)</f>
        <v>75000</v>
      </c>
      <c r="G296" s="412">
        <f t="shared" ref="G296:H296" si="123">SUM(G297:G298)</f>
        <v>150000</v>
      </c>
      <c r="H296" s="412">
        <f t="shared" si="123"/>
        <v>150000</v>
      </c>
    </row>
    <row r="297" spans="1:8" ht="31.5" customHeight="1" x14ac:dyDescent="0.25">
      <c r="A297" s="54" t="s">
        <v>507</v>
      </c>
      <c r="B297" s="124" t="s">
        <v>216</v>
      </c>
      <c r="C297" s="205" t="s">
        <v>10</v>
      </c>
      <c r="D297" s="121" t="s">
        <v>460</v>
      </c>
      <c r="E297" s="127" t="s">
        <v>16</v>
      </c>
      <c r="F297" s="415">
        <f>SUM(прил3!H646)</f>
        <v>35000</v>
      </c>
      <c r="G297" s="415">
        <f>SUM(прил3!I646)</f>
        <v>70000</v>
      </c>
      <c r="H297" s="415">
        <f>SUM(прил3!J646)</f>
        <v>70000</v>
      </c>
    </row>
    <row r="298" spans="1:8" s="612" customFormat="1" ht="18" customHeight="1" x14ac:dyDescent="0.25">
      <c r="A298" s="54" t="s">
        <v>40</v>
      </c>
      <c r="B298" s="124" t="s">
        <v>216</v>
      </c>
      <c r="C298" s="205" t="s">
        <v>10</v>
      </c>
      <c r="D298" s="121" t="s">
        <v>460</v>
      </c>
      <c r="E298" s="127" t="s">
        <v>39</v>
      </c>
      <c r="F298" s="415">
        <f>SUM(прил3!H647)</f>
        <v>40000</v>
      </c>
      <c r="G298" s="415">
        <f>SUM(прил3!I647)</f>
        <v>80000</v>
      </c>
      <c r="H298" s="415">
        <f>SUM(прил3!J647)</f>
        <v>80000</v>
      </c>
    </row>
    <row r="299" spans="1:8" ht="66.75" customHeight="1" x14ac:dyDescent="0.25">
      <c r="A299" s="141" t="s">
        <v>142</v>
      </c>
      <c r="B299" s="142" t="s">
        <v>207</v>
      </c>
      <c r="C299" s="243" t="s">
        <v>359</v>
      </c>
      <c r="D299" s="143" t="s">
        <v>360</v>
      </c>
      <c r="E299" s="144"/>
      <c r="F299" s="467">
        <f>SUM(F300)</f>
        <v>2651342</v>
      </c>
      <c r="G299" s="467">
        <f t="shared" ref="G299:H299" si="124">SUM(G300)</f>
        <v>1549323</v>
      </c>
      <c r="H299" s="467">
        <f t="shared" si="124"/>
        <v>1549323</v>
      </c>
    </row>
    <row r="300" spans="1:8" ht="34.5" customHeight="1" x14ac:dyDescent="0.25">
      <c r="A300" s="305" t="s">
        <v>435</v>
      </c>
      <c r="B300" s="306" t="s">
        <v>207</v>
      </c>
      <c r="C300" s="307" t="s">
        <v>10</v>
      </c>
      <c r="D300" s="308" t="s">
        <v>360</v>
      </c>
      <c r="E300" s="309"/>
      <c r="F300" s="413">
        <f>SUM(F301+F303+F306)</f>
        <v>2651342</v>
      </c>
      <c r="G300" s="413">
        <f t="shared" ref="G300:H300" si="125">SUM(G301+G303+G306)</f>
        <v>1549323</v>
      </c>
      <c r="H300" s="413">
        <f t="shared" si="125"/>
        <v>1549323</v>
      </c>
    </row>
    <row r="301" spans="1:8" ht="18.75" customHeight="1" x14ac:dyDescent="0.25">
      <c r="A301" s="27" t="s">
        <v>518</v>
      </c>
      <c r="B301" s="116" t="s">
        <v>207</v>
      </c>
      <c r="C301" s="204" t="s">
        <v>10</v>
      </c>
      <c r="D301" s="115" t="s">
        <v>517</v>
      </c>
      <c r="E301" s="140"/>
      <c r="F301" s="412">
        <f>SUM(F302)</f>
        <v>761895</v>
      </c>
      <c r="G301" s="412">
        <f t="shared" ref="G301:H301" si="126">SUM(G302)</f>
        <v>0</v>
      </c>
      <c r="H301" s="412">
        <f t="shared" si="126"/>
        <v>0</v>
      </c>
    </row>
    <row r="302" spans="1:8" ht="18" customHeight="1" x14ac:dyDescent="0.25">
      <c r="A302" s="54" t="s">
        <v>40</v>
      </c>
      <c r="B302" s="124" t="s">
        <v>207</v>
      </c>
      <c r="C302" s="205" t="s">
        <v>10</v>
      </c>
      <c r="D302" s="121" t="s">
        <v>517</v>
      </c>
      <c r="E302" s="127" t="s">
        <v>39</v>
      </c>
      <c r="F302" s="415">
        <f>SUM(прил3!H455)</f>
        <v>761895</v>
      </c>
      <c r="G302" s="415">
        <f>SUM(прил3!I455)</f>
        <v>0</v>
      </c>
      <c r="H302" s="415">
        <f>SUM(прил3!J455)</f>
        <v>0</v>
      </c>
    </row>
    <row r="303" spans="1:8" ht="15.75" x14ac:dyDescent="0.25">
      <c r="A303" s="27" t="s">
        <v>436</v>
      </c>
      <c r="B303" s="116" t="s">
        <v>207</v>
      </c>
      <c r="C303" s="204" t="s">
        <v>10</v>
      </c>
      <c r="D303" s="115" t="s">
        <v>437</v>
      </c>
      <c r="E303" s="140"/>
      <c r="F303" s="412">
        <f>SUM(F304:F305)</f>
        <v>1478973</v>
      </c>
      <c r="G303" s="412">
        <f t="shared" ref="G303:H303" si="127">SUM(G304:G305)</f>
        <v>1478973</v>
      </c>
      <c r="H303" s="412">
        <f t="shared" si="127"/>
        <v>1478973</v>
      </c>
    </row>
    <row r="304" spans="1:8" ht="31.5" customHeight="1" x14ac:dyDescent="0.25">
      <c r="A304" s="54" t="s">
        <v>507</v>
      </c>
      <c r="B304" s="124" t="s">
        <v>207</v>
      </c>
      <c r="C304" s="205" t="s">
        <v>10</v>
      </c>
      <c r="D304" s="121" t="s">
        <v>437</v>
      </c>
      <c r="E304" s="127" t="s">
        <v>16</v>
      </c>
      <c r="F304" s="415">
        <f>SUM(прил3!H457)</f>
        <v>880740</v>
      </c>
      <c r="G304" s="415">
        <f>SUM(прил3!I457)</f>
        <v>880740</v>
      </c>
      <c r="H304" s="415">
        <f>SUM(прил3!J457)</f>
        <v>880740</v>
      </c>
    </row>
    <row r="305" spans="1:8" ht="15.75" x14ac:dyDescent="0.25">
      <c r="A305" s="76" t="s">
        <v>40</v>
      </c>
      <c r="B305" s="124" t="s">
        <v>207</v>
      </c>
      <c r="C305" s="205" t="s">
        <v>10</v>
      </c>
      <c r="D305" s="121" t="s">
        <v>437</v>
      </c>
      <c r="E305" s="127" t="s">
        <v>39</v>
      </c>
      <c r="F305" s="415">
        <f>SUM(прил3!H458)</f>
        <v>598233</v>
      </c>
      <c r="G305" s="415">
        <f>SUM(прил3!I458)</f>
        <v>598233</v>
      </c>
      <c r="H305" s="415">
        <f>SUM(прил3!J458)</f>
        <v>598233</v>
      </c>
    </row>
    <row r="306" spans="1:8" ht="15.75" x14ac:dyDescent="0.25">
      <c r="A306" s="75" t="s">
        <v>516</v>
      </c>
      <c r="B306" s="116" t="s">
        <v>207</v>
      </c>
      <c r="C306" s="204" t="s">
        <v>10</v>
      </c>
      <c r="D306" s="115" t="s">
        <v>519</v>
      </c>
      <c r="E306" s="140"/>
      <c r="F306" s="412">
        <f>SUM(F307:F308)</f>
        <v>410474</v>
      </c>
      <c r="G306" s="412">
        <f t="shared" ref="G306:H306" si="128">SUM(G307:G308)</f>
        <v>70350</v>
      </c>
      <c r="H306" s="412">
        <f t="shared" si="128"/>
        <v>70350</v>
      </c>
    </row>
    <row r="307" spans="1:8" ht="31.5" x14ac:dyDescent="0.25">
      <c r="A307" s="54" t="s">
        <v>507</v>
      </c>
      <c r="B307" s="124" t="s">
        <v>207</v>
      </c>
      <c r="C307" s="205" t="s">
        <v>10</v>
      </c>
      <c r="D307" s="121" t="s">
        <v>519</v>
      </c>
      <c r="E307" s="127" t="s">
        <v>16</v>
      </c>
      <c r="F307" s="415">
        <f>SUM(прил3!H460)</f>
        <v>328167</v>
      </c>
      <c r="G307" s="415">
        <f>SUM(прил3!I460)</f>
        <v>70350</v>
      </c>
      <c r="H307" s="415">
        <f>SUM(прил3!J460)</f>
        <v>70350</v>
      </c>
    </row>
    <row r="308" spans="1:8" s="526" customFormat="1" ht="31.5" hidden="1" x14ac:dyDescent="0.25">
      <c r="A308" s="101" t="s">
        <v>770</v>
      </c>
      <c r="B308" s="124" t="s">
        <v>207</v>
      </c>
      <c r="C308" s="205" t="s">
        <v>10</v>
      </c>
      <c r="D308" s="121" t="s">
        <v>519</v>
      </c>
      <c r="E308" s="127" t="s">
        <v>771</v>
      </c>
      <c r="F308" s="415">
        <f>SUM(прил3!H461)</f>
        <v>82307</v>
      </c>
      <c r="G308" s="415">
        <f>SUM(прил3!I461)</f>
        <v>0</v>
      </c>
      <c r="H308" s="415">
        <f>SUM(прил3!J461)</f>
        <v>0</v>
      </c>
    </row>
    <row r="309" spans="1:8" s="43" customFormat="1" ht="33" customHeight="1" x14ac:dyDescent="0.25">
      <c r="A309" s="58" t="s">
        <v>98</v>
      </c>
      <c r="B309" s="153" t="s">
        <v>362</v>
      </c>
      <c r="C309" s="244" t="s">
        <v>359</v>
      </c>
      <c r="D309" s="154" t="s">
        <v>360</v>
      </c>
      <c r="E309" s="130"/>
      <c r="F309" s="461">
        <f>SUM(F310)</f>
        <v>1200428</v>
      </c>
      <c r="G309" s="461">
        <f t="shared" ref="G309:H312" si="129">SUM(G310)</f>
        <v>1458904</v>
      </c>
      <c r="H309" s="461">
        <f t="shared" si="129"/>
        <v>1458904</v>
      </c>
    </row>
    <row r="310" spans="1:8" s="43" customFormat="1" ht="51" customHeight="1" x14ac:dyDescent="0.25">
      <c r="A310" s="151" t="s">
        <v>99</v>
      </c>
      <c r="B310" s="152" t="s">
        <v>363</v>
      </c>
      <c r="C310" s="160" t="s">
        <v>359</v>
      </c>
      <c r="D310" s="148" t="s">
        <v>360</v>
      </c>
      <c r="E310" s="157"/>
      <c r="F310" s="467">
        <f>SUM(F311)</f>
        <v>1200428</v>
      </c>
      <c r="G310" s="467">
        <f t="shared" si="129"/>
        <v>1458904</v>
      </c>
      <c r="H310" s="467">
        <f t="shared" si="129"/>
        <v>1458904</v>
      </c>
    </row>
    <row r="311" spans="1:8" s="43" customFormat="1" ht="51" customHeight="1" x14ac:dyDescent="0.25">
      <c r="A311" s="318" t="s">
        <v>366</v>
      </c>
      <c r="B311" s="319" t="s">
        <v>363</v>
      </c>
      <c r="C311" s="320" t="s">
        <v>10</v>
      </c>
      <c r="D311" s="321" t="s">
        <v>360</v>
      </c>
      <c r="E311" s="328"/>
      <c r="F311" s="413">
        <f>SUM(F312)</f>
        <v>1200428</v>
      </c>
      <c r="G311" s="413">
        <f t="shared" si="129"/>
        <v>1458904</v>
      </c>
      <c r="H311" s="413">
        <f t="shared" si="129"/>
        <v>1458904</v>
      </c>
    </row>
    <row r="312" spans="1:8" s="43" customFormat="1" ht="17.25" customHeight="1" x14ac:dyDescent="0.25">
      <c r="A312" s="75" t="s">
        <v>100</v>
      </c>
      <c r="B312" s="122" t="s">
        <v>363</v>
      </c>
      <c r="C312" s="158" t="s">
        <v>10</v>
      </c>
      <c r="D312" s="150" t="s">
        <v>365</v>
      </c>
      <c r="E312" s="42"/>
      <c r="F312" s="412">
        <f>SUM(F313)</f>
        <v>1200428</v>
      </c>
      <c r="G312" s="412">
        <f t="shared" si="129"/>
        <v>1458904</v>
      </c>
      <c r="H312" s="412">
        <f t="shared" si="129"/>
        <v>1458904</v>
      </c>
    </row>
    <row r="313" spans="1:8" s="43" customFormat="1" ht="31.5" customHeight="1" x14ac:dyDescent="0.25">
      <c r="A313" s="76" t="s">
        <v>507</v>
      </c>
      <c r="B313" s="123" t="s">
        <v>363</v>
      </c>
      <c r="C313" s="155" t="s">
        <v>10</v>
      </c>
      <c r="D313" s="147" t="s">
        <v>365</v>
      </c>
      <c r="E313" s="60" t="s">
        <v>16</v>
      </c>
      <c r="F313" s="415">
        <f>SUM(прил3!H27+прил3!H46+прил3!H80+прил3!H536+прил3!H466)</f>
        <v>1200428</v>
      </c>
      <c r="G313" s="415">
        <f>SUM(прил3!I27+прил3!I46+прил3!I80+прил3!I536+прил3!I466)</f>
        <v>1458904</v>
      </c>
      <c r="H313" s="415">
        <f>SUM(прил3!J27+прил3!J46+прил3!J80+прил3!J536+прил3!J466)</f>
        <v>1458904</v>
      </c>
    </row>
    <row r="314" spans="1:8" s="43" customFormat="1" ht="31.5" x14ac:dyDescent="0.25">
      <c r="A314" s="129" t="s">
        <v>110</v>
      </c>
      <c r="B314" s="153" t="s">
        <v>371</v>
      </c>
      <c r="C314" s="244" t="s">
        <v>359</v>
      </c>
      <c r="D314" s="154" t="s">
        <v>360</v>
      </c>
      <c r="E314" s="130"/>
      <c r="F314" s="461">
        <f>SUM(F315+F320)</f>
        <v>221665</v>
      </c>
      <c r="G314" s="461">
        <f t="shared" ref="G314:H314" si="130">SUM(G315+G320)</f>
        <v>185165</v>
      </c>
      <c r="H314" s="461">
        <f t="shared" si="130"/>
        <v>185165</v>
      </c>
    </row>
    <row r="315" spans="1:8" s="43" customFormat="1" ht="51.75" customHeight="1" x14ac:dyDescent="0.25">
      <c r="A315" s="151" t="s">
        <v>508</v>
      </c>
      <c r="B315" s="152" t="s">
        <v>172</v>
      </c>
      <c r="C315" s="160" t="s">
        <v>359</v>
      </c>
      <c r="D315" s="148" t="s">
        <v>360</v>
      </c>
      <c r="E315" s="157"/>
      <c r="F315" s="467">
        <f>SUM(F316)</f>
        <v>185165</v>
      </c>
      <c r="G315" s="467">
        <f t="shared" ref="G315:H316" si="131">SUM(G316)</f>
        <v>185165</v>
      </c>
      <c r="H315" s="467">
        <f t="shared" si="131"/>
        <v>185165</v>
      </c>
    </row>
    <row r="316" spans="1:8" s="43" customFormat="1" ht="31.5" x14ac:dyDescent="0.25">
      <c r="A316" s="311" t="s">
        <v>370</v>
      </c>
      <c r="B316" s="319" t="s">
        <v>172</v>
      </c>
      <c r="C316" s="320" t="s">
        <v>10</v>
      </c>
      <c r="D316" s="321" t="s">
        <v>360</v>
      </c>
      <c r="E316" s="331"/>
      <c r="F316" s="413">
        <f>SUM(F317)</f>
        <v>185165</v>
      </c>
      <c r="G316" s="413">
        <f t="shared" si="131"/>
        <v>185165</v>
      </c>
      <c r="H316" s="413">
        <f t="shared" si="131"/>
        <v>185165</v>
      </c>
    </row>
    <row r="317" spans="1:8" s="43" customFormat="1" ht="18.75" customHeight="1" x14ac:dyDescent="0.25">
      <c r="A317" s="75" t="s">
        <v>79</v>
      </c>
      <c r="B317" s="122" t="s">
        <v>172</v>
      </c>
      <c r="C317" s="158" t="s">
        <v>10</v>
      </c>
      <c r="D317" s="150" t="s">
        <v>372</v>
      </c>
      <c r="E317" s="163"/>
      <c r="F317" s="412">
        <f>SUM(F318:F319)</f>
        <v>185165</v>
      </c>
      <c r="G317" s="412">
        <f t="shared" ref="G317:H317" si="132">SUM(G318:G319)</f>
        <v>185165</v>
      </c>
      <c r="H317" s="412">
        <f t="shared" si="132"/>
        <v>185165</v>
      </c>
    </row>
    <row r="318" spans="1:8" s="43" customFormat="1" ht="47.25" x14ac:dyDescent="0.25">
      <c r="A318" s="76" t="s">
        <v>75</v>
      </c>
      <c r="B318" s="123" t="s">
        <v>172</v>
      </c>
      <c r="C318" s="155" t="s">
        <v>10</v>
      </c>
      <c r="D318" s="147" t="s">
        <v>372</v>
      </c>
      <c r="E318" s="131" t="s">
        <v>13</v>
      </c>
      <c r="F318" s="415">
        <f>SUM(прил3!H51)</f>
        <v>185165</v>
      </c>
      <c r="G318" s="415">
        <f>SUM(прил3!I51)</f>
        <v>185165</v>
      </c>
      <c r="H318" s="415">
        <f>SUM(прил3!J51)</f>
        <v>185165</v>
      </c>
    </row>
    <row r="319" spans="1:8" s="43" customFormat="1" ht="31.5" hidden="1" x14ac:dyDescent="0.25">
      <c r="A319" s="76" t="s">
        <v>507</v>
      </c>
      <c r="B319" s="123" t="s">
        <v>172</v>
      </c>
      <c r="C319" s="155" t="s">
        <v>10</v>
      </c>
      <c r="D319" s="147" t="s">
        <v>372</v>
      </c>
      <c r="E319" s="131" t="s">
        <v>16</v>
      </c>
      <c r="F319" s="415">
        <f>SUM(прил3!H52)</f>
        <v>0</v>
      </c>
      <c r="G319" s="415">
        <f>SUM(прил3!I52)</f>
        <v>0</v>
      </c>
      <c r="H319" s="415">
        <f>SUM(прил3!J52)</f>
        <v>0</v>
      </c>
    </row>
    <row r="320" spans="1:8" s="43" customFormat="1" ht="63" x14ac:dyDescent="0.25">
      <c r="A320" s="145" t="s">
        <v>474</v>
      </c>
      <c r="B320" s="152" t="s">
        <v>473</v>
      </c>
      <c r="C320" s="160" t="s">
        <v>359</v>
      </c>
      <c r="D320" s="148" t="s">
        <v>360</v>
      </c>
      <c r="E320" s="157"/>
      <c r="F320" s="467">
        <f>SUM(F321)</f>
        <v>36500</v>
      </c>
      <c r="G320" s="467">
        <f t="shared" ref="G320:H322" si="133">SUM(G321)</f>
        <v>0</v>
      </c>
      <c r="H320" s="467">
        <f t="shared" si="133"/>
        <v>0</v>
      </c>
    </row>
    <row r="321" spans="1:8" s="43" customFormat="1" ht="31.5" x14ac:dyDescent="0.25">
      <c r="A321" s="318" t="s">
        <v>475</v>
      </c>
      <c r="B321" s="319" t="s">
        <v>473</v>
      </c>
      <c r="C321" s="320" t="s">
        <v>10</v>
      </c>
      <c r="D321" s="321" t="s">
        <v>360</v>
      </c>
      <c r="E321" s="331"/>
      <c r="F321" s="413">
        <f>SUM(F322)</f>
        <v>36500</v>
      </c>
      <c r="G321" s="413">
        <f t="shared" si="133"/>
        <v>0</v>
      </c>
      <c r="H321" s="413">
        <f t="shared" si="133"/>
        <v>0</v>
      </c>
    </row>
    <row r="322" spans="1:8" s="43" customFormat="1" ht="31.5" customHeight="1" x14ac:dyDescent="0.25">
      <c r="A322" s="75" t="s">
        <v>477</v>
      </c>
      <c r="B322" s="122" t="s">
        <v>473</v>
      </c>
      <c r="C322" s="158" t="s">
        <v>10</v>
      </c>
      <c r="D322" s="150" t="s">
        <v>476</v>
      </c>
      <c r="E322" s="163"/>
      <c r="F322" s="412">
        <f>SUM(F323)</f>
        <v>36500</v>
      </c>
      <c r="G322" s="412">
        <f t="shared" si="133"/>
        <v>0</v>
      </c>
      <c r="H322" s="412">
        <f t="shared" si="133"/>
        <v>0</v>
      </c>
    </row>
    <row r="323" spans="1:8" s="43" customFormat="1" ht="33.75" customHeight="1" x14ac:dyDescent="0.25">
      <c r="A323" s="76" t="s">
        <v>507</v>
      </c>
      <c r="B323" s="123" t="s">
        <v>473</v>
      </c>
      <c r="C323" s="155" t="s">
        <v>10</v>
      </c>
      <c r="D323" s="147" t="s">
        <v>476</v>
      </c>
      <c r="E323" s="131" t="s">
        <v>16</v>
      </c>
      <c r="F323" s="415">
        <f>SUM(прил3!H134)</f>
        <v>36500</v>
      </c>
      <c r="G323" s="415">
        <f>SUM(прил3!I134)</f>
        <v>0</v>
      </c>
      <c r="H323" s="415">
        <f>SUM(прил3!J134)</f>
        <v>0</v>
      </c>
    </row>
    <row r="324" spans="1:8" ht="51" customHeight="1" x14ac:dyDescent="0.25">
      <c r="A324" s="58" t="s">
        <v>122</v>
      </c>
      <c r="B324" s="332" t="s">
        <v>393</v>
      </c>
      <c r="C324" s="242" t="s">
        <v>359</v>
      </c>
      <c r="D324" s="136" t="s">
        <v>360</v>
      </c>
      <c r="E324" s="126"/>
      <c r="F324" s="461">
        <f>SUM(F325+F335+F339)</f>
        <v>9580449</v>
      </c>
      <c r="G324" s="461">
        <f t="shared" ref="G324:H324" si="134">SUM(G325+G335+G339)</f>
        <v>8776250</v>
      </c>
      <c r="H324" s="461">
        <f t="shared" si="134"/>
        <v>9261800</v>
      </c>
    </row>
    <row r="325" spans="1:8" s="43" customFormat="1" ht="65.25" customHeight="1" x14ac:dyDescent="0.25">
      <c r="A325" s="141" t="s">
        <v>123</v>
      </c>
      <c r="B325" s="142" t="s">
        <v>190</v>
      </c>
      <c r="C325" s="243" t="s">
        <v>359</v>
      </c>
      <c r="D325" s="143" t="s">
        <v>360</v>
      </c>
      <c r="E325" s="144"/>
      <c r="F325" s="467">
        <f>SUM(F326)</f>
        <v>9214569</v>
      </c>
      <c r="G325" s="467">
        <f t="shared" ref="G325:H325" si="135">SUM(G326)</f>
        <v>8410370</v>
      </c>
      <c r="H325" s="467">
        <f t="shared" si="135"/>
        <v>8895920</v>
      </c>
    </row>
    <row r="326" spans="1:8" s="43" customFormat="1" ht="48.75" customHeight="1" x14ac:dyDescent="0.25">
      <c r="A326" s="305" t="s">
        <v>396</v>
      </c>
      <c r="B326" s="306" t="s">
        <v>190</v>
      </c>
      <c r="C326" s="307" t="s">
        <v>10</v>
      </c>
      <c r="D326" s="308" t="s">
        <v>360</v>
      </c>
      <c r="E326" s="309"/>
      <c r="F326" s="413">
        <f>SUM(F333+F327+F329+F331)</f>
        <v>9214569</v>
      </c>
      <c r="G326" s="413">
        <f t="shared" ref="G326:H326" si="136">SUM(G333+G327+G329+G331)</f>
        <v>8410370</v>
      </c>
      <c r="H326" s="413">
        <f t="shared" si="136"/>
        <v>8895920</v>
      </c>
    </row>
    <row r="327" spans="1:8" s="43" customFormat="1" ht="47.25" hidden="1" x14ac:dyDescent="0.25">
      <c r="A327" s="27" t="s">
        <v>398</v>
      </c>
      <c r="B327" s="116" t="s">
        <v>190</v>
      </c>
      <c r="C327" s="204" t="s">
        <v>10</v>
      </c>
      <c r="D327" s="115" t="s">
        <v>399</v>
      </c>
      <c r="E327" s="140"/>
      <c r="F327" s="412">
        <f>SUM(F328:F328)</f>
        <v>0</v>
      </c>
      <c r="G327" s="412">
        <f t="shared" ref="G327:H327" si="137">SUM(G328:G328)</f>
        <v>0</v>
      </c>
      <c r="H327" s="412">
        <f t="shared" si="137"/>
        <v>0</v>
      </c>
    </row>
    <row r="328" spans="1:8" s="43" customFormat="1" ht="15.75" hidden="1" x14ac:dyDescent="0.25">
      <c r="A328" s="54" t="s">
        <v>21</v>
      </c>
      <c r="B328" s="124" t="s">
        <v>190</v>
      </c>
      <c r="C328" s="205" t="s">
        <v>10</v>
      </c>
      <c r="D328" s="121" t="s">
        <v>399</v>
      </c>
      <c r="E328" s="127" t="s">
        <v>66</v>
      </c>
      <c r="F328" s="415">
        <f>SUM(прил3!H212)</f>
        <v>0</v>
      </c>
      <c r="G328" s="415">
        <f>SUM(прил3!I212)</f>
        <v>0</v>
      </c>
      <c r="H328" s="415">
        <f>SUM(прил3!J212)</f>
        <v>0</v>
      </c>
    </row>
    <row r="329" spans="1:8" s="43" customFormat="1" ht="47.25" x14ac:dyDescent="0.25">
      <c r="A329" s="27" t="s">
        <v>400</v>
      </c>
      <c r="B329" s="116" t="s">
        <v>190</v>
      </c>
      <c r="C329" s="204" t="s">
        <v>10</v>
      </c>
      <c r="D329" s="115" t="s">
        <v>401</v>
      </c>
      <c r="E329" s="140"/>
      <c r="F329" s="412">
        <f>SUM(F330)</f>
        <v>6500000</v>
      </c>
      <c r="G329" s="412">
        <f t="shared" ref="G329:H329" si="138">SUM(G330)</f>
        <v>0</v>
      </c>
      <c r="H329" s="412">
        <f t="shared" si="138"/>
        <v>0</v>
      </c>
    </row>
    <row r="330" spans="1:8" s="43" customFormat="1" ht="15.75" x14ac:dyDescent="0.25">
      <c r="A330" s="54" t="s">
        <v>21</v>
      </c>
      <c r="B330" s="124" t="s">
        <v>190</v>
      </c>
      <c r="C330" s="205" t="s">
        <v>10</v>
      </c>
      <c r="D330" s="121" t="s">
        <v>401</v>
      </c>
      <c r="E330" s="127" t="s">
        <v>66</v>
      </c>
      <c r="F330" s="415">
        <f>SUM(прил3!H214)</f>
        <v>6500000</v>
      </c>
      <c r="G330" s="415">
        <f>SUM(прил3!I214)</f>
        <v>0</v>
      </c>
      <c r="H330" s="415">
        <f>SUM(прил3!J214)</f>
        <v>0</v>
      </c>
    </row>
    <row r="331" spans="1:8" s="43" customFormat="1" ht="31.5" x14ac:dyDescent="0.25">
      <c r="A331" s="27" t="s">
        <v>415</v>
      </c>
      <c r="B331" s="116" t="s">
        <v>190</v>
      </c>
      <c r="C331" s="204" t="s">
        <v>10</v>
      </c>
      <c r="D331" s="115" t="s">
        <v>414</v>
      </c>
      <c r="E331" s="140"/>
      <c r="F331" s="412">
        <f>SUM(F332)</f>
        <v>51136</v>
      </c>
      <c r="G331" s="412">
        <f t="shared" ref="G331:H331" si="139">SUM(G332)</f>
        <v>0</v>
      </c>
      <c r="H331" s="412">
        <f t="shared" si="139"/>
        <v>0</v>
      </c>
    </row>
    <row r="332" spans="1:8" s="43" customFormat="1" ht="15.75" x14ac:dyDescent="0.25">
      <c r="A332" s="54" t="s">
        <v>21</v>
      </c>
      <c r="B332" s="124" t="s">
        <v>190</v>
      </c>
      <c r="C332" s="205" t="s">
        <v>10</v>
      </c>
      <c r="D332" s="121" t="s">
        <v>414</v>
      </c>
      <c r="E332" s="127" t="s">
        <v>66</v>
      </c>
      <c r="F332" s="415">
        <f>SUM(прил3!H139)</f>
        <v>51136</v>
      </c>
      <c r="G332" s="415">
        <f>SUM(прил3!I139)</f>
        <v>0</v>
      </c>
      <c r="H332" s="415">
        <f>SUM(прил3!J139)</f>
        <v>0</v>
      </c>
    </row>
    <row r="333" spans="1:8" s="43" customFormat="1" ht="32.25" customHeight="1" x14ac:dyDescent="0.25">
      <c r="A333" s="27" t="s">
        <v>124</v>
      </c>
      <c r="B333" s="116" t="s">
        <v>190</v>
      </c>
      <c r="C333" s="204" t="s">
        <v>10</v>
      </c>
      <c r="D333" s="115" t="s">
        <v>397</v>
      </c>
      <c r="E333" s="140"/>
      <c r="F333" s="412">
        <f>SUM(F334)</f>
        <v>2663433</v>
      </c>
      <c r="G333" s="412">
        <f t="shared" ref="G333:H333" si="140">SUM(G334)</f>
        <v>8410370</v>
      </c>
      <c r="H333" s="412">
        <f t="shared" si="140"/>
        <v>8895920</v>
      </c>
    </row>
    <row r="334" spans="1:8" s="43" customFormat="1" ht="33.75" customHeight="1" x14ac:dyDescent="0.25">
      <c r="A334" s="76" t="s">
        <v>507</v>
      </c>
      <c r="B334" s="124" t="s">
        <v>190</v>
      </c>
      <c r="C334" s="205" t="s">
        <v>10</v>
      </c>
      <c r="D334" s="121" t="s">
        <v>397</v>
      </c>
      <c r="E334" s="127" t="s">
        <v>16</v>
      </c>
      <c r="F334" s="415">
        <f>SUM(прил3!H216)</f>
        <v>2663433</v>
      </c>
      <c r="G334" s="415">
        <f>SUM(прил3!I216)</f>
        <v>8410370</v>
      </c>
      <c r="H334" s="415">
        <f>SUM(прил3!J216)</f>
        <v>8895920</v>
      </c>
    </row>
    <row r="335" spans="1:8" s="43" customFormat="1" ht="64.5" customHeight="1" x14ac:dyDescent="0.25">
      <c r="A335" s="165" t="s">
        <v>160</v>
      </c>
      <c r="B335" s="142" t="s">
        <v>195</v>
      </c>
      <c r="C335" s="243" t="s">
        <v>359</v>
      </c>
      <c r="D335" s="143" t="s">
        <v>360</v>
      </c>
      <c r="E335" s="144"/>
      <c r="F335" s="467">
        <f>SUM(F336)</f>
        <v>315000</v>
      </c>
      <c r="G335" s="467">
        <f t="shared" ref="G335:H337" si="141">SUM(G336)</f>
        <v>315000</v>
      </c>
      <c r="H335" s="467">
        <f t="shared" si="141"/>
        <v>315000</v>
      </c>
    </row>
    <row r="336" spans="1:8" s="43" customFormat="1" ht="33.75" customHeight="1" x14ac:dyDescent="0.25">
      <c r="A336" s="333" t="s">
        <v>394</v>
      </c>
      <c r="B336" s="306" t="s">
        <v>195</v>
      </c>
      <c r="C336" s="307" t="s">
        <v>10</v>
      </c>
      <c r="D336" s="308" t="s">
        <v>360</v>
      </c>
      <c r="E336" s="309"/>
      <c r="F336" s="413">
        <f>SUM(F337)</f>
        <v>315000</v>
      </c>
      <c r="G336" s="413">
        <f t="shared" si="141"/>
        <v>315000</v>
      </c>
      <c r="H336" s="413">
        <f t="shared" si="141"/>
        <v>315000</v>
      </c>
    </row>
    <row r="337" spans="1:8" s="43" customFormat="1" ht="16.5" customHeight="1" x14ac:dyDescent="0.25">
      <c r="A337" s="66" t="s">
        <v>161</v>
      </c>
      <c r="B337" s="116" t="s">
        <v>195</v>
      </c>
      <c r="C337" s="204" t="s">
        <v>10</v>
      </c>
      <c r="D337" s="115" t="s">
        <v>395</v>
      </c>
      <c r="E337" s="140"/>
      <c r="F337" s="412">
        <f>SUM(F338)</f>
        <v>315000</v>
      </c>
      <c r="G337" s="412">
        <f t="shared" si="141"/>
        <v>315000</v>
      </c>
      <c r="H337" s="412">
        <f t="shared" si="141"/>
        <v>315000</v>
      </c>
    </row>
    <row r="338" spans="1:8" s="43" customFormat="1" ht="31.5" x14ac:dyDescent="0.25">
      <c r="A338" s="76" t="s">
        <v>507</v>
      </c>
      <c r="B338" s="124" t="s">
        <v>195</v>
      </c>
      <c r="C338" s="205" t="s">
        <v>10</v>
      </c>
      <c r="D338" s="121" t="s">
        <v>395</v>
      </c>
      <c r="E338" s="127" t="s">
        <v>16</v>
      </c>
      <c r="F338" s="415">
        <f>SUM(прил3!H206)</f>
        <v>315000</v>
      </c>
      <c r="G338" s="415">
        <f>SUM(прил3!I206)</f>
        <v>315000</v>
      </c>
      <c r="H338" s="415">
        <f>SUM(прил3!J206)</f>
        <v>315000</v>
      </c>
    </row>
    <row r="339" spans="1:8" s="43" customFormat="1" ht="79.5" customHeight="1" x14ac:dyDescent="0.25">
      <c r="A339" s="151" t="s">
        <v>223</v>
      </c>
      <c r="B339" s="142" t="s">
        <v>221</v>
      </c>
      <c r="C339" s="243" t="s">
        <v>359</v>
      </c>
      <c r="D339" s="143" t="s">
        <v>360</v>
      </c>
      <c r="E339" s="144"/>
      <c r="F339" s="467">
        <f>SUM(F340)</f>
        <v>50880</v>
      </c>
      <c r="G339" s="467">
        <f t="shared" ref="G339:H341" si="142">SUM(G340)</f>
        <v>50880</v>
      </c>
      <c r="H339" s="467">
        <f t="shared" si="142"/>
        <v>50880</v>
      </c>
    </row>
    <row r="340" spans="1:8" s="43" customFormat="1" ht="33.75" customHeight="1" x14ac:dyDescent="0.25">
      <c r="A340" s="318" t="s">
        <v>402</v>
      </c>
      <c r="B340" s="306" t="s">
        <v>221</v>
      </c>
      <c r="C340" s="307" t="s">
        <v>10</v>
      </c>
      <c r="D340" s="308" t="s">
        <v>360</v>
      </c>
      <c r="E340" s="309"/>
      <c r="F340" s="413">
        <f>SUM(F341)</f>
        <v>50880</v>
      </c>
      <c r="G340" s="413">
        <f t="shared" si="142"/>
        <v>50880</v>
      </c>
      <c r="H340" s="413">
        <f t="shared" si="142"/>
        <v>50880</v>
      </c>
    </row>
    <row r="341" spans="1:8" s="43" customFormat="1" ht="31.5" x14ac:dyDescent="0.25">
      <c r="A341" s="75" t="s">
        <v>222</v>
      </c>
      <c r="B341" s="116" t="s">
        <v>221</v>
      </c>
      <c r="C341" s="204" t="s">
        <v>10</v>
      </c>
      <c r="D341" s="115" t="s">
        <v>403</v>
      </c>
      <c r="E341" s="140"/>
      <c r="F341" s="412">
        <f>SUM(F342)</f>
        <v>50880</v>
      </c>
      <c r="G341" s="412">
        <f t="shared" si="142"/>
        <v>50880</v>
      </c>
      <c r="H341" s="412">
        <f t="shared" si="142"/>
        <v>50880</v>
      </c>
    </row>
    <row r="342" spans="1:8" s="43" customFormat="1" ht="30.75" customHeight="1" x14ac:dyDescent="0.25">
      <c r="A342" s="76" t="s">
        <v>507</v>
      </c>
      <c r="B342" s="124" t="s">
        <v>221</v>
      </c>
      <c r="C342" s="205" t="s">
        <v>10</v>
      </c>
      <c r="D342" s="121" t="s">
        <v>403</v>
      </c>
      <c r="E342" s="127" t="s">
        <v>16</v>
      </c>
      <c r="F342" s="415">
        <f>SUM(прил3!H220)</f>
        <v>50880</v>
      </c>
      <c r="G342" s="415">
        <f>SUM(прил3!I220)</f>
        <v>50880</v>
      </c>
      <c r="H342" s="415">
        <f>SUM(прил3!J220)</f>
        <v>50880</v>
      </c>
    </row>
    <row r="343" spans="1:8" s="43" customFormat="1" ht="32.25" customHeight="1" x14ac:dyDescent="0.25">
      <c r="A343" s="74" t="s">
        <v>105</v>
      </c>
      <c r="B343" s="153" t="s">
        <v>374</v>
      </c>
      <c r="C343" s="244" t="s">
        <v>359</v>
      </c>
      <c r="D343" s="154" t="s">
        <v>360</v>
      </c>
      <c r="E343" s="130"/>
      <c r="F343" s="461">
        <f>SUM(F344+F348)</f>
        <v>681900</v>
      </c>
      <c r="G343" s="461">
        <f t="shared" ref="G343:H343" si="143">SUM(G344+G348)</f>
        <v>694400</v>
      </c>
      <c r="H343" s="461">
        <f t="shared" si="143"/>
        <v>694400</v>
      </c>
    </row>
    <row r="344" spans="1:8" s="43" customFormat="1" ht="63" x14ac:dyDescent="0.25">
      <c r="A344" s="145" t="s">
        <v>137</v>
      </c>
      <c r="B344" s="152" t="s">
        <v>206</v>
      </c>
      <c r="C344" s="160" t="s">
        <v>359</v>
      </c>
      <c r="D344" s="148" t="s">
        <v>360</v>
      </c>
      <c r="E344" s="157"/>
      <c r="F344" s="467">
        <f>SUM(F345)</f>
        <v>12500</v>
      </c>
      <c r="G344" s="467">
        <f t="shared" ref="G344:H346" si="144">SUM(G345)</f>
        <v>25000</v>
      </c>
      <c r="H344" s="467">
        <f t="shared" si="144"/>
        <v>25000</v>
      </c>
    </row>
    <row r="345" spans="1:8" s="43" customFormat="1" ht="31.5" x14ac:dyDescent="0.25">
      <c r="A345" s="311" t="s">
        <v>429</v>
      </c>
      <c r="B345" s="319" t="s">
        <v>206</v>
      </c>
      <c r="C345" s="320" t="s">
        <v>10</v>
      </c>
      <c r="D345" s="321" t="s">
        <v>360</v>
      </c>
      <c r="E345" s="328"/>
      <c r="F345" s="413">
        <f>SUM(F346)</f>
        <v>12500</v>
      </c>
      <c r="G345" s="413">
        <f t="shared" si="144"/>
        <v>25000</v>
      </c>
      <c r="H345" s="413">
        <f t="shared" si="144"/>
        <v>25000</v>
      </c>
    </row>
    <row r="346" spans="1:8" s="43" customFormat="1" ht="31.5" x14ac:dyDescent="0.25">
      <c r="A346" s="75" t="s">
        <v>138</v>
      </c>
      <c r="B346" s="122" t="s">
        <v>206</v>
      </c>
      <c r="C346" s="158" t="s">
        <v>10</v>
      </c>
      <c r="D346" s="150" t="s">
        <v>430</v>
      </c>
      <c r="E346" s="42"/>
      <c r="F346" s="412">
        <f>SUM(F347)</f>
        <v>12500</v>
      </c>
      <c r="G346" s="412">
        <f t="shared" si="144"/>
        <v>25000</v>
      </c>
      <c r="H346" s="412">
        <f t="shared" si="144"/>
        <v>25000</v>
      </c>
    </row>
    <row r="347" spans="1:8" s="43" customFormat="1" ht="33.75" customHeight="1" x14ac:dyDescent="0.25">
      <c r="A347" s="76" t="s">
        <v>507</v>
      </c>
      <c r="B347" s="123" t="s">
        <v>206</v>
      </c>
      <c r="C347" s="155" t="s">
        <v>10</v>
      </c>
      <c r="D347" s="147" t="s">
        <v>430</v>
      </c>
      <c r="E347" s="60" t="s">
        <v>16</v>
      </c>
      <c r="F347" s="415">
        <f>SUM(прил3!H429+прил3!H511)</f>
        <v>12500</v>
      </c>
      <c r="G347" s="415">
        <f>SUM(прил3!I429+прил3!I511)</f>
        <v>25000</v>
      </c>
      <c r="H347" s="415">
        <f>SUM(прил3!J429+прил3!J511)</f>
        <v>25000</v>
      </c>
    </row>
    <row r="348" spans="1:8" s="43" customFormat="1" ht="49.5" customHeight="1" x14ac:dyDescent="0.25">
      <c r="A348" s="151" t="s">
        <v>106</v>
      </c>
      <c r="B348" s="152" t="s">
        <v>173</v>
      </c>
      <c r="C348" s="160" t="s">
        <v>359</v>
      </c>
      <c r="D348" s="148" t="s">
        <v>360</v>
      </c>
      <c r="E348" s="157"/>
      <c r="F348" s="467">
        <f>SUM(F349)</f>
        <v>669400</v>
      </c>
      <c r="G348" s="467">
        <f t="shared" ref="G348:H348" si="145">SUM(G349)</f>
        <v>669400</v>
      </c>
      <c r="H348" s="467">
        <f t="shared" si="145"/>
        <v>669400</v>
      </c>
    </row>
    <row r="349" spans="1:8" s="43" customFormat="1" ht="49.5" customHeight="1" x14ac:dyDescent="0.25">
      <c r="A349" s="318" t="s">
        <v>373</v>
      </c>
      <c r="B349" s="319" t="s">
        <v>173</v>
      </c>
      <c r="C349" s="320" t="s">
        <v>10</v>
      </c>
      <c r="D349" s="321" t="s">
        <v>360</v>
      </c>
      <c r="E349" s="328"/>
      <c r="F349" s="413">
        <f>SUM(F350+F352)</f>
        <v>669400</v>
      </c>
      <c r="G349" s="413">
        <f t="shared" ref="G349:H349" si="146">SUM(G350+G352)</f>
        <v>669400</v>
      </c>
      <c r="H349" s="413">
        <f t="shared" si="146"/>
        <v>669400</v>
      </c>
    </row>
    <row r="350" spans="1:8" s="43" customFormat="1" ht="47.25" x14ac:dyDescent="0.25">
      <c r="A350" s="75" t="s">
        <v>570</v>
      </c>
      <c r="B350" s="122" t="s">
        <v>173</v>
      </c>
      <c r="C350" s="158" t="s">
        <v>10</v>
      </c>
      <c r="D350" s="150" t="s">
        <v>375</v>
      </c>
      <c r="E350" s="42"/>
      <c r="F350" s="412">
        <f>SUM(F351)</f>
        <v>334700</v>
      </c>
      <c r="G350" s="412">
        <f t="shared" ref="G350:H350" si="147">SUM(G351)</f>
        <v>334700</v>
      </c>
      <c r="H350" s="412">
        <f t="shared" si="147"/>
        <v>334700</v>
      </c>
    </row>
    <row r="351" spans="1:8" s="43" customFormat="1" ht="47.25" x14ac:dyDescent="0.25">
      <c r="A351" s="76" t="s">
        <v>75</v>
      </c>
      <c r="B351" s="123" t="s">
        <v>173</v>
      </c>
      <c r="C351" s="155" t="s">
        <v>10</v>
      </c>
      <c r="D351" s="147" t="s">
        <v>375</v>
      </c>
      <c r="E351" s="60" t="s">
        <v>13</v>
      </c>
      <c r="F351" s="415">
        <f>SUM(прил3!H57)</f>
        <v>334700</v>
      </c>
      <c r="G351" s="415">
        <f>SUM(прил3!I57)</f>
        <v>334700</v>
      </c>
      <c r="H351" s="415">
        <f>SUM(прил3!J57)</f>
        <v>334700</v>
      </c>
    </row>
    <row r="352" spans="1:8" s="43" customFormat="1" ht="31.5" x14ac:dyDescent="0.25">
      <c r="A352" s="75" t="s">
        <v>78</v>
      </c>
      <c r="B352" s="122" t="s">
        <v>173</v>
      </c>
      <c r="C352" s="158" t="s">
        <v>10</v>
      </c>
      <c r="D352" s="150" t="s">
        <v>376</v>
      </c>
      <c r="E352" s="42"/>
      <c r="F352" s="412">
        <f>SUM(F353)</f>
        <v>334700</v>
      </c>
      <c r="G352" s="412">
        <f t="shared" ref="G352:H352" si="148">SUM(G353)</f>
        <v>334700</v>
      </c>
      <c r="H352" s="412">
        <f t="shared" si="148"/>
        <v>334700</v>
      </c>
    </row>
    <row r="353" spans="1:8" s="43" customFormat="1" ht="47.25" x14ac:dyDescent="0.25">
      <c r="A353" s="76" t="s">
        <v>75</v>
      </c>
      <c r="B353" s="123" t="s">
        <v>173</v>
      </c>
      <c r="C353" s="155" t="s">
        <v>10</v>
      </c>
      <c r="D353" s="147" t="s">
        <v>376</v>
      </c>
      <c r="E353" s="60" t="s">
        <v>13</v>
      </c>
      <c r="F353" s="415">
        <f>SUM(прил3!H59)</f>
        <v>334700</v>
      </c>
      <c r="G353" s="415">
        <f>SUM(прил3!I59)</f>
        <v>334700</v>
      </c>
      <c r="H353" s="415">
        <f>SUM(прил3!J59)</f>
        <v>334700</v>
      </c>
    </row>
    <row r="354" spans="1:8" ht="63" customHeight="1" x14ac:dyDescent="0.25">
      <c r="A354" s="58" t="s">
        <v>866</v>
      </c>
      <c r="B354" s="153" t="s">
        <v>187</v>
      </c>
      <c r="C354" s="244" t="s">
        <v>359</v>
      </c>
      <c r="D354" s="154" t="s">
        <v>360</v>
      </c>
      <c r="E354" s="130"/>
      <c r="F354" s="461">
        <f>SUM(F355+F363+F368+F372)</f>
        <v>3742734</v>
      </c>
      <c r="G354" s="461">
        <f t="shared" ref="G354:H354" si="149">SUM(G355+G363+G368+G372)</f>
        <v>3270786</v>
      </c>
      <c r="H354" s="461">
        <f t="shared" si="149"/>
        <v>3270786</v>
      </c>
    </row>
    <row r="355" spans="1:8" s="43" customFormat="1" ht="111.75" customHeight="1" x14ac:dyDescent="0.25">
      <c r="A355" s="151" t="s">
        <v>867</v>
      </c>
      <c r="B355" s="152" t="s">
        <v>188</v>
      </c>
      <c r="C355" s="160" t="s">
        <v>359</v>
      </c>
      <c r="D355" s="148" t="s">
        <v>360</v>
      </c>
      <c r="E355" s="164"/>
      <c r="F355" s="467">
        <f>SUM(F356)</f>
        <v>2371479</v>
      </c>
      <c r="G355" s="467">
        <f t="shared" ref="G355:H355" si="150">SUM(G356)</f>
        <v>2091255</v>
      </c>
      <c r="H355" s="467">
        <f t="shared" si="150"/>
        <v>2091255</v>
      </c>
    </row>
    <row r="356" spans="1:8" s="43" customFormat="1" ht="32.25" customHeight="1" x14ac:dyDescent="0.25">
      <c r="A356" s="318" t="s">
        <v>392</v>
      </c>
      <c r="B356" s="319" t="s">
        <v>188</v>
      </c>
      <c r="C356" s="320" t="s">
        <v>10</v>
      </c>
      <c r="D356" s="321" t="s">
        <v>360</v>
      </c>
      <c r="E356" s="331"/>
      <c r="F356" s="413">
        <f>SUM(F357+F361)</f>
        <v>2371479</v>
      </c>
      <c r="G356" s="413">
        <f t="shared" ref="G356:H356" si="151">SUM(G357+G361)</f>
        <v>2091255</v>
      </c>
      <c r="H356" s="413">
        <f t="shared" si="151"/>
        <v>2091255</v>
      </c>
    </row>
    <row r="357" spans="1:8" s="43" customFormat="1" ht="31.5" x14ac:dyDescent="0.25">
      <c r="A357" s="75" t="s">
        <v>83</v>
      </c>
      <c r="B357" s="122" t="s">
        <v>188</v>
      </c>
      <c r="C357" s="158" t="s">
        <v>10</v>
      </c>
      <c r="D357" s="150" t="s">
        <v>391</v>
      </c>
      <c r="E357" s="163"/>
      <c r="F357" s="412">
        <f>SUM(F358:F360)</f>
        <v>2371479</v>
      </c>
      <c r="G357" s="412">
        <f t="shared" ref="G357:H357" si="152">SUM(G358:G360)</f>
        <v>2091255</v>
      </c>
      <c r="H357" s="412">
        <f t="shared" si="152"/>
        <v>2091255</v>
      </c>
    </row>
    <row r="358" spans="1:8" s="43" customFormat="1" ht="47.25" x14ac:dyDescent="0.25">
      <c r="A358" s="76" t="s">
        <v>75</v>
      </c>
      <c r="B358" s="123" t="s">
        <v>188</v>
      </c>
      <c r="C358" s="155" t="s">
        <v>10</v>
      </c>
      <c r="D358" s="147" t="s">
        <v>391</v>
      </c>
      <c r="E358" s="131" t="s">
        <v>13</v>
      </c>
      <c r="F358" s="415">
        <f>SUM(прил3!H185)</f>
        <v>2330479</v>
      </c>
      <c r="G358" s="415">
        <f>SUM(прил3!I185)</f>
        <v>2035295</v>
      </c>
      <c r="H358" s="415">
        <f>SUM(прил3!J185)</f>
        <v>2035295</v>
      </c>
    </row>
    <row r="359" spans="1:8" s="43" customFormat="1" ht="30" customHeight="1" x14ac:dyDescent="0.25">
      <c r="A359" s="76" t="s">
        <v>507</v>
      </c>
      <c r="B359" s="123" t="s">
        <v>188</v>
      </c>
      <c r="C359" s="155" t="s">
        <v>10</v>
      </c>
      <c r="D359" s="147" t="s">
        <v>391</v>
      </c>
      <c r="E359" s="131" t="s">
        <v>16</v>
      </c>
      <c r="F359" s="415">
        <f>SUM(прил3!H186)</f>
        <v>40500</v>
      </c>
      <c r="G359" s="415">
        <f>SUM(прил3!I186)</f>
        <v>54960</v>
      </c>
      <c r="H359" s="415">
        <f>SUM(прил3!J186)</f>
        <v>54960</v>
      </c>
    </row>
    <row r="360" spans="1:8" s="43" customFormat="1" ht="16.5" customHeight="1" x14ac:dyDescent="0.25">
      <c r="A360" s="76" t="s">
        <v>18</v>
      </c>
      <c r="B360" s="123" t="s">
        <v>188</v>
      </c>
      <c r="C360" s="155" t="s">
        <v>10</v>
      </c>
      <c r="D360" s="147" t="s">
        <v>391</v>
      </c>
      <c r="E360" s="131" t="s">
        <v>17</v>
      </c>
      <c r="F360" s="415">
        <f>SUM(прил3!H187)</f>
        <v>500</v>
      </c>
      <c r="G360" s="415">
        <f>SUM(прил3!I187)</f>
        <v>1000</v>
      </c>
      <c r="H360" s="415">
        <f>SUM(прил3!J187)</f>
        <v>1000</v>
      </c>
    </row>
    <row r="361" spans="1:8" s="43" customFormat="1" ht="31.5" hidden="1" x14ac:dyDescent="0.25">
      <c r="A361" s="75" t="s">
        <v>83</v>
      </c>
      <c r="B361" s="122" t="s">
        <v>188</v>
      </c>
      <c r="C361" s="158" t="s">
        <v>10</v>
      </c>
      <c r="D361" s="150" t="s">
        <v>479</v>
      </c>
      <c r="E361" s="163"/>
      <c r="F361" s="412">
        <f>SUM(F362)</f>
        <v>0</v>
      </c>
      <c r="G361" s="412">
        <f t="shared" ref="G361:H361" si="153">SUM(G362)</f>
        <v>0</v>
      </c>
      <c r="H361" s="412">
        <f t="shared" si="153"/>
        <v>0</v>
      </c>
    </row>
    <row r="362" spans="1:8" s="43" customFormat="1" ht="31.5" hidden="1" x14ac:dyDescent="0.25">
      <c r="A362" s="76" t="s">
        <v>507</v>
      </c>
      <c r="B362" s="123" t="s">
        <v>188</v>
      </c>
      <c r="C362" s="155" t="s">
        <v>10</v>
      </c>
      <c r="D362" s="147" t="s">
        <v>479</v>
      </c>
      <c r="E362" s="131" t="s">
        <v>16</v>
      </c>
      <c r="F362" s="415">
        <f>SUM(прил3!H189)</f>
        <v>0</v>
      </c>
      <c r="G362" s="415">
        <f>SUM(прил3!I189)</f>
        <v>0</v>
      </c>
      <c r="H362" s="415">
        <f>SUM(прил3!J189)</f>
        <v>0</v>
      </c>
    </row>
    <row r="363" spans="1:8" s="43" customFormat="1" ht="96.75" customHeight="1" x14ac:dyDescent="0.25">
      <c r="A363" s="151" t="s">
        <v>932</v>
      </c>
      <c r="B363" s="152" t="s">
        <v>189</v>
      </c>
      <c r="C363" s="160" t="s">
        <v>359</v>
      </c>
      <c r="D363" s="148" t="s">
        <v>360</v>
      </c>
      <c r="E363" s="164"/>
      <c r="F363" s="467">
        <f>SUM(F364)</f>
        <v>1361255</v>
      </c>
      <c r="G363" s="467">
        <f t="shared" ref="G363:H364" si="154">SUM(G364)</f>
        <v>1169531</v>
      </c>
      <c r="H363" s="467">
        <f t="shared" si="154"/>
        <v>1169531</v>
      </c>
    </row>
    <row r="364" spans="1:8" s="43" customFormat="1" ht="48.75" customHeight="1" x14ac:dyDescent="0.25">
      <c r="A364" s="318" t="s">
        <v>379</v>
      </c>
      <c r="B364" s="319" t="s">
        <v>189</v>
      </c>
      <c r="C364" s="320" t="s">
        <v>10</v>
      </c>
      <c r="D364" s="321" t="s">
        <v>360</v>
      </c>
      <c r="E364" s="331"/>
      <c r="F364" s="413">
        <f>SUM(F365)</f>
        <v>1361255</v>
      </c>
      <c r="G364" s="413">
        <f t="shared" si="154"/>
        <v>1169531</v>
      </c>
      <c r="H364" s="413">
        <f t="shared" si="154"/>
        <v>1169531</v>
      </c>
    </row>
    <row r="365" spans="1:8" s="43" customFormat="1" ht="18" customHeight="1" x14ac:dyDescent="0.25">
      <c r="A365" s="75" t="s">
        <v>92</v>
      </c>
      <c r="B365" s="122" t="s">
        <v>189</v>
      </c>
      <c r="C365" s="158" t="s">
        <v>10</v>
      </c>
      <c r="D365" s="150" t="s">
        <v>380</v>
      </c>
      <c r="E365" s="163"/>
      <c r="F365" s="412">
        <f>SUM(F366:F367)</f>
        <v>1361255</v>
      </c>
      <c r="G365" s="412">
        <f t="shared" ref="G365:H365" si="155">SUM(G366:G367)</f>
        <v>1169531</v>
      </c>
      <c r="H365" s="412">
        <f t="shared" si="155"/>
        <v>1169531</v>
      </c>
    </row>
    <row r="366" spans="1:8" s="43" customFormat="1" ht="32.25" customHeight="1" x14ac:dyDescent="0.25">
      <c r="A366" s="76" t="s">
        <v>507</v>
      </c>
      <c r="B366" s="123" t="s">
        <v>189</v>
      </c>
      <c r="C366" s="155" t="s">
        <v>10</v>
      </c>
      <c r="D366" s="147" t="s">
        <v>380</v>
      </c>
      <c r="E366" s="131" t="s">
        <v>16</v>
      </c>
      <c r="F366" s="415">
        <f>SUM(прил3!H85+прил3!H300+прил3!H385+прил3!H471+прил3!H416+прил3!H516)</f>
        <v>1236255</v>
      </c>
      <c r="G366" s="415">
        <f>SUM(прил3!I85+прил3!I300+прил3!I385+прил3!I471+прил3!I416+прил3!I516)</f>
        <v>1084718</v>
      </c>
      <c r="H366" s="415">
        <f>SUM(прил3!J85+прил3!J300+прил3!J385+прил3!J471+прил3!J416+прил3!J516)</f>
        <v>1084718</v>
      </c>
    </row>
    <row r="367" spans="1:8" s="43" customFormat="1" ht="32.25" customHeight="1" x14ac:dyDescent="0.25">
      <c r="A367" s="76" t="s">
        <v>770</v>
      </c>
      <c r="B367" s="123" t="s">
        <v>189</v>
      </c>
      <c r="C367" s="155" t="s">
        <v>10</v>
      </c>
      <c r="D367" s="147" t="s">
        <v>380</v>
      </c>
      <c r="E367" s="131" t="s">
        <v>771</v>
      </c>
      <c r="F367" s="415">
        <f>SUM(прил3!H417)</f>
        <v>125000</v>
      </c>
      <c r="G367" s="415">
        <f>SUM(прил3!I417)</f>
        <v>84813</v>
      </c>
      <c r="H367" s="415">
        <f>SUM(прил3!J417)</f>
        <v>84813</v>
      </c>
    </row>
    <row r="368" spans="1:8" s="43" customFormat="1" ht="94.5" hidden="1" customHeight="1" x14ac:dyDescent="0.25">
      <c r="A368" s="151" t="s">
        <v>933</v>
      </c>
      <c r="B368" s="152" t="s">
        <v>478</v>
      </c>
      <c r="C368" s="160" t="s">
        <v>359</v>
      </c>
      <c r="D368" s="148" t="s">
        <v>360</v>
      </c>
      <c r="E368" s="164"/>
      <c r="F368" s="467">
        <f>SUM(F369)</f>
        <v>0</v>
      </c>
      <c r="G368" s="467">
        <f t="shared" ref="G368:H374" si="156">SUM(G369)</f>
        <v>0</v>
      </c>
      <c r="H368" s="467">
        <f t="shared" si="156"/>
        <v>0</v>
      </c>
    </row>
    <row r="369" spans="1:8" s="43" customFormat="1" ht="48" hidden="1" customHeight="1" x14ac:dyDescent="0.25">
      <c r="A369" s="318" t="s">
        <v>480</v>
      </c>
      <c r="B369" s="319" t="s">
        <v>478</v>
      </c>
      <c r="C369" s="320" t="s">
        <v>10</v>
      </c>
      <c r="D369" s="321" t="s">
        <v>360</v>
      </c>
      <c r="E369" s="331"/>
      <c r="F369" s="413">
        <f>SUM(F370)</f>
        <v>0</v>
      </c>
      <c r="G369" s="413">
        <f t="shared" si="156"/>
        <v>0</v>
      </c>
      <c r="H369" s="413">
        <f t="shared" si="156"/>
        <v>0</v>
      </c>
    </row>
    <row r="370" spans="1:8" s="43" customFormat="1" ht="30.75" hidden="1" customHeight="1" x14ac:dyDescent="0.25">
      <c r="A370" s="75" t="s">
        <v>481</v>
      </c>
      <c r="B370" s="122" t="s">
        <v>478</v>
      </c>
      <c r="C370" s="158" t="s">
        <v>10</v>
      </c>
      <c r="D370" s="150" t="s">
        <v>479</v>
      </c>
      <c r="E370" s="163"/>
      <c r="F370" s="412">
        <f>SUM(F371)</f>
        <v>0</v>
      </c>
      <c r="G370" s="412">
        <f t="shared" si="156"/>
        <v>0</v>
      </c>
      <c r="H370" s="412">
        <f t="shared" si="156"/>
        <v>0</v>
      </c>
    </row>
    <row r="371" spans="1:8" s="43" customFormat="1" ht="32.25" hidden="1" customHeight="1" x14ac:dyDescent="0.25">
      <c r="A371" s="76" t="s">
        <v>507</v>
      </c>
      <c r="B371" s="123" t="s">
        <v>478</v>
      </c>
      <c r="C371" s="155" t="s">
        <v>10</v>
      </c>
      <c r="D371" s="147" t="s">
        <v>479</v>
      </c>
      <c r="E371" s="131" t="s">
        <v>16</v>
      </c>
      <c r="F371" s="415">
        <f>SUM(прил3!H193)</f>
        <v>0</v>
      </c>
      <c r="G371" s="415">
        <f>SUM(прил3!I193)</f>
        <v>0</v>
      </c>
      <c r="H371" s="415">
        <f>SUM(прил3!J193)</f>
        <v>0</v>
      </c>
    </row>
    <row r="372" spans="1:8" s="43" customFormat="1" ht="94.5" x14ac:dyDescent="0.25">
      <c r="A372" s="151" t="s">
        <v>869</v>
      </c>
      <c r="B372" s="152" t="s">
        <v>871</v>
      </c>
      <c r="C372" s="160" t="s">
        <v>359</v>
      </c>
      <c r="D372" s="148" t="s">
        <v>360</v>
      </c>
      <c r="E372" s="164"/>
      <c r="F372" s="467">
        <f>SUM(F373)</f>
        <v>10000</v>
      </c>
      <c r="G372" s="467">
        <f t="shared" si="156"/>
        <v>10000</v>
      </c>
      <c r="H372" s="467">
        <f t="shared" si="156"/>
        <v>10000</v>
      </c>
    </row>
    <row r="373" spans="1:8" s="43" customFormat="1" ht="78.75" x14ac:dyDescent="0.25">
      <c r="A373" s="318" t="s">
        <v>870</v>
      </c>
      <c r="B373" s="319" t="s">
        <v>871</v>
      </c>
      <c r="C373" s="320" t="s">
        <v>10</v>
      </c>
      <c r="D373" s="321" t="s">
        <v>360</v>
      </c>
      <c r="E373" s="331"/>
      <c r="F373" s="413">
        <f>SUM(F374)</f>
        <v>10000</v>
      </c>
      <c r="G373" s="413">
        <f t="shared" si="156"/>
        <v>10000</v>
      </c>
      <c r="H373" s="413">
        <f t="shared" si="156"/>
        <v>10000</v>
      </c>
    </row>
    <row r="374" spans="1:8" s="43" customFormat="1" ht="31.5" customHeight="1" x14ac:dyDescent="0.25">
      <c r="A374" s="75" t="s">
        <v>138</v>
      </c>
      <c r="B374" s="122" t="s">
        <v>871</v>
      </c>
      <c r="C374" s="158" t="s">
        <v>10</v>
      </c>
      <c r="D374" s="150" t="s">
        <v>430</v>
      </c>
      <c r="E374" s="163"/>
      <c r="F374" s="412">
        <f>SUM(F375)</f>
        <v>10000</v>
      </c>
      <c r="G374" s="412">
        <f t="shared" si="156"/>
        <v>10000</v>
      </c>
      <c r="H374" s="412">
        <f t="shared" si="156"/>
        <v>10000</v>
      </c>
    </row>
    <row r="375" spans="1:8" s="43" customFormat="1" ht="32.25" customHeight="1" x14ac:dyDescent="0.25">
      <c r="A375" s="76" t="s">
        <v>507</v>
      </c>
      <c r="B375" s="123" t="s">
        <v>871</v>
      </c>
      <c r="C375" s="155" t="s">
        <v>10</v>
      </c>
      <c r="D375" s="147" t="s">
        <v>430</v>
      </c>
      <c r="E375" s="131" t="s">
        <v>16</v>
      </c>
      <c r="F375" s="415">
        <f>SUM(прил3!H197)</f>
        <v>10000</v>
      </c>
      <c r="G375" s="415">
        <f>SUM(прил3!I197)</f>
        <v>10000</v>
      </c>
      <c r="H375" s="415">
        <f>SUM(прил3!J197)</f>
        <v>10000</v>
      </c>
    </row>
    <row r="376" spans="1:8" s="43" customFormat="1" ht="47.25" x14ac:dyDescent="0.25">
      <c r="A376" s="129" t="s">
        <v>113</v>
      </c>
      <c r="B376" s="153" t="s">
        <v>196</v>
      </c>
      <c r="C376" s="244" t="s">
        <v>359</v>
      </c>
      <c r="D376" s="154" t="s">
        <v>360</v>
      </c>
      <c r="E376" s="130"/>
      <c r="F376" s="461">
        <f>SUM(F377+F384)</f>
        <v>23740438</v>
      </c>
      <c r="G376" s="461">
        <f t="shared" ref="G376:H376" si="157">SUM(G377+G384)</f>
        <v>17339136</v>
      </c>
      <c r="H376" s="461">
        <f t="shared" si="157"/>
        <v>16877204</v>
      </c>
    </row>
    <row r="377" spans="1:8" s="43" customFormat="1" ht="50.25" customHeight="1" x14ac:dyDescent="0.25">
      <c r="A377" s="151" t="s">
        <v>157</v>
      </c>
      <c r="B377" s="152" t="s">
        <v>200</v>
      </c>
      <c r="C377" s="160" t="s">
        <v>359</v>
      </c>
      <c r="D377" s="148" t="s">
        <v>360</v>
      </c>
      <c r="E377" s="157"/>
      <c r="F377" s="467">
        <f>SUM(F378+F381)</f>
        <v>10559024</v>
      </c>
      <c r="G377" s="467">
        <f t="shared" ref="G377:H377" si="158">SUM(G378+G381)</f>
        <v>5741151</v>
      </c>
      <c r="H377" s="467">
        <f t="shared" si="158"/>
        <v>5279219</v>
      </c>
    </row>
    <row r="378" spans="1:8" s="43" customFormat="1" ht="36" customHeight="1" x14ac:dyDescent="0.25">
      <c r="A378" s="318" t="s">
        <v>461</v>
      </c>
      <c r="B378" s="319" t="s">
        <v>200</v>
      </c>
      <c r="C378" s="320" t="s">
        <v>12</v>
      </c>
      <c r="D378" s="321" t="s">
        <v>360</v>
      </c>
      <c r="E378" s="328"/>
      <c r="F378" s="413">
        <f>SUM(F379)</f>
        <v>6599024</v>
      </c>
      <c r="G378" s="413">
        <f t="shared" ref="G378:H379" si="159">SUM(G379)</f>
        <v>5741151</v>
      </c>
      <c r="H378" s="413">
        <f t="shared" si="159"/>
        <v>5279219</v>
      </c>
    </row>
    <row r="379" spans="1:8" s="43" customFormat="1" ht="47.25" x14ac:dyDescent="0.25">
      <c r="A379" s="75" t="s">
        <v>463</v>
      </c>
      <c r="B379" s="122" t="s">
        <v>200</v>
      </c>
      <c r="C379" s="158" t="s">
        <v>12</v>
      </c>
      <c r="D379" s="150" t="s">
        <v>462</v>
      </c>
      <c r="E379" s="42"/>
      <c r="F379" s="412">
        <f>SUM(F380)</f>
        <v>6599024</v>
      </c>
      <c r="G379" s="412">
        <f t="shared" si="159"/>
        <v>5741151</v>
      </c>
      <c r="H379" s="412">
        <f t="shared" si="159"/>
        <v>5279219</v>
      </c>
    </row>
    <row r="380" spans="1:8" s="43" customFormat="1" ht="17.25" customHeight="1" x14ac:dyDescent="0.25">
      <c r="A380" s="76" t="s">
        <v>21</v>
      </c>
      <c r="B380" s="123" t="s">
        <v>200</v>
      </c>
      <c r="C380" s="155" t="s">
        <v>12</v>
      </c>
      <c r="D380" s="147" t="s">
        <v>462</v>
      </c>
      <c r="E380" s="60" t="s">
        <v>66</v>
      </c>
      <c r="F380" s="415">
        <f>SUM(прил3!H654)</f>
        <v>6599024</v>
      </c>
      <c r="G380" s="415">
        <f>SUM(прил3!I654)</f>
        <v>5741151</v>
      </c>
      <c r="H380" s="415">
        <f>SUM(прил3!J654)</f>
        <v>5279219</v>
      </c>
    </row>
    <row r="381" spans="1:8" s="43" customFormat="1" ht="31.5" customHeight="1" x14ac:dyDescent="0.25">
      <c r="A381" s="318" t="s">
        <v>498</v>
      </c>
      <c r="B381" s="319" t="s">
        <v>200</v>
      </c>
      <c r="C381" s="320" t="s">
        <v>20</v>
      </c>
      <c r="D381" s="321" t="s">
        <v>360</v>
      </c>
      <c r="E381" s="328"/>
      <c r="F381" s="413">
        <f>SUM(F382)</f>
        <v>3960000</v>
      </c>
      <c r="G381" s="413">
        <f t="shared" ref="G381:H382" si="160">SUM(G382)</f>
        <v>0</v>
      </c>
      <c r="H381" s="413">
        <f t="shared" si="160"/>
        <v>0</v>
      </c>
    </row>
    <row r="382" spans="1:8" s="43" customFormat="1" ht="31.5" x14ac:dyDescent="0.25">
      <c r="A382" s="75" t="s">
        <v>736</v>
      </c>
      <c r="B382" s="122" t="s">
        <v>200</v>
      </c>
      <c r="C382" s="158" t="s">
        <v>20</v>
      </c>
      <c r="D382" s="150" t="s">
        <v>499</v>
      </c>
      <c r="E382" s="42"/>
      <c r="F382" s="412">
        <f>SUM(F383)</f>
        <v>3960000</v>
      </c>
      <c r="G382" s="412">
        <f t="shared" si="160"/>
        <v>0</v>
      </c>
      <c r="H382" s="412">
        <f t="shared" si="160"/>
        <v>0</v>
      </c>
    </row>
    <row r="383" spans="1:8" s="43" customFormat="1" ht="17.25" customHeight="1" x14ac:dyDescent="0.25">
      <c r="A383" s="76" t="s">
        <v>21</v>
      </c>
      <c r="B383" s="123" t="s">
        <v>200</v>
      </c>
      <c r="C383" s="155" t="s">
        <v>20</v>
      </c>
      <c r="D383" s="147" t="s">
        <v>499</v>
      </c>
      <c r="E383" s="60" t="s">
        <v>66</v>
      </c>
      <c r="F383" s="415">
        <f>SUM(прил3!H660)</f>
        <v>3960000</v>
      </c>
      <c r="G383" s="415">
        <f>SUM(прил3!I660)</f>
        <v>0</v>
      </c>
      <c r="H383" s="415">
        <f>SUM(прил3!J660)</f>
        <v>0</v>
      </c>
    </row>
    <row r="384" spans="1:8" s="43" customFormat="1" ht="63" x14ac:dyDescent="0.25">
      <c r="A384" s="145" t="s">
        <v>114</v>
      </c>
      <c r="B384" s="152" t="s">
        <v>197</v>
      </c>
      <c r="C384" s="160" t="s">
        <v>359</v>
      </c>
      <c r="D384" s="148" t="s">
        <v>360</v>
      </c>
      <c r="E384" s="157"/>
      <c r="F384" s="467">
        <f>SUM(F385)</f>
        <v>13181414</v>
      </c>
      <c r="G384" s="467">
        <f t="shared" ref="G384:H384" si="161">SUM(G385)</f>
        <v>11597985</v>
      </c>
      <c r="H384" s="467">
        <f t="shared" si="161"/>
        <v>11597985</v>
      </c>
    </row>
    <row r="385" spans="1:8" s="43" customFormat="1" ht="65.25" customHeight="1" x14ac:dyDescent="0.25">
      <c r="A385" s="318" t="s">
        <v>381</v>
      </c>
      <c r="B385" s="319" t="s">
        <v>197</v>
      </c>
      <c r="C385" s="320" t="s">
        <v>10</v>
      </c>
      <c r="D385" s="321" t="s">
        <v>360</v>
      </c>
      <c r="E385" s="328"/>
      <c r="F385" s="413">
        <f>SUM(F392+F388+F386)</f>
        <v>13181414</v>
      </c>
      <c r="G385" s="413">
        <f t="shared" ref="G385:H385" si="162">SUM(G392+G388+G386)</f>
        <v>11597985</v>
      </c>
      <c r="H385" s="413">
        <f t="shared" si="162"/>
        <v>11597985</v>
      </c>
    </row>
    <row r="386" spans="1:8" s="43" customFormat="1" ht="31.5" x14ac:dyDescent="0.25">
      <c r="A386" s="73" t="s">
        <v>144</v>
      </c>
      <c r="B386" s="122" t="s">
        <v>197</v>
      </c>
      <c r="C386" s="158" t="s">
        <v>10</v>
      </c>
      <c r="D386" s="150" t="s">
        <v>439</v>
      </c>
      <c r="E386" s="30"/>
      <c r="F386" s="412">
        <f>SUM(F387)</f>
        <v>100710</v>
      </c>
      <c r="G386" s="412">
        <f t="shared" ref="G386:H386" si="163">SUM(G387)</f>
        <v>86633</v>
      </c>
      <c r="H386" s="412">
        <f t="shared" si="163"/>
        <v>86633</v>
      </c>
    </row>
    <row r="387" spans="1:8" s="43" customFormat="1" ht="47.25" x14ac:dyDescent="0.25">
      <c r="A387" s="156" t="s">
        <v>75</v>
      </c>
      <c r="B387" s="123" t="s">
        <v>197</v>
      </c>
      <c r="C387" s="155" t="s">
        <v>10</v>
      </c>
      <c r="D387" s="147" t="s">
        <v>439</v>
      </c>
      <c r="E387" s="53">
        <v>100</v>
      </c>
      <c r="F387" s="415">
        <f>SUM(прил3!H144)</f>
        <v>100710</v>
      </c>
      <c r="G387" s="415">
        <f>SUM(прил3!I144)</f>
        <v>86633</v>
      </c>
      <c r="H387" s="415">
        <f>SUM(прил3!J144)</f>
        <v>86633</v>
      </c>
    </row>
    <row r="388" spans="1:8" s="43" customFormat="1" ht="31.5" customHeight="1" x14ac:dyDescent="0.25">
      <c r="A388" s="75" t="s">
        <v>83</v>
      </c>
      <c r="B388" s="122" t="s">
        <v>197</v>
      </c>
      <c r="C388" s="158" t="s">
        <v>10</v>
      </c>
      <c r="D388" s="150" t="s">
        <v>391</v>
      </c>
      <c r="E388" s="42"/>
      <c r="F388" s="412">
        <f>SUM(F389:F391)</f>
        <v>10363293</v>
      </c>
      <c r="G388" s="412">
        <f t="shared" ref="G388:H388" si="164">SUM(G389:G391)</f>
        <v>9108144</v>
      </c>
      <c r="H388" s="412">
        <f t="shared" si="164"/>
        <v>9108144</v>
      </c>
    </row>
    <row r="389" spans="1:8" s="43" customFormat="1" ht="49.5" customHeight="1" x14ac:dyDescent="0.25">
      <c r="A389" s="76" t="s">
        <v>75</v>
      </c>
      <c r="B389" s="123" t="s">
        <v>197</v>
      </c>
      <c r="C389" s="155" t="s">
        <v>10</v>
      </c>
      <c r="D389" s="147" t="s">
        <v>391</v>
      </c>
      <c r="E389" s="60" t="s">
        <v>13</v>
      </c>
      <c r="F389" s="415">
        <f>SUM(прил3!H146)</f>
        <v>9724899</v>
      </c>
      <c r="G389" s="415">
        <f>SUM(прил3!I146)</f>
        <v>8493118</v>
      </c>
      <c r="H389" s="415">
        <f>SUM(прил3!J146)</f>
        <v>8493118</v>
      </c>
    </row>
    <row r="390" spans="1:8" s="43" customFormat="1" ht="33" customHeight="1" x14ac:dyDescent="0.25">
      <c r="A390" s="76" t="s">
        <v>507</v>
      </c>
      <c r="B390" s="123" t="s">
        <v>197</v>
      </c>
      <c r="C390" s="155" t="s">
        <v>10</v>
      </c>
      <c r="D390" s="147" t="s">
        <v>391</v>
      </c>
      <c r="E390" s="60" t="s">
        <v>16</v>
      </c>
      <c r="F390" s="415">
        <f>SUM(прил3!H147)</f>
        <v>637894</v>
      </c>
      <c r="G390" s="415">
        <f>SUM(прил3!I147)</f>
        <v>614026</v>
      </c>
      <c r="H390" s="415">
        <f>SUM(прил3!J147)</f>
        <v>614026</v>
      </c>
    </row>
    <row r="391" spans="1:8" s="43" customFormat="1" ht="17.25" customHeight="1" x14ac:dyDescent="0.25">
      <c r="A391" s="76" t="s">
        <v>18</v>
      </c>
      <c r="B391" s="123" t="s">
        <v>197</v>
      </c>
      <c r="C391" s="155" t="s">
        <v>10</v>
      </c>
      <c r="D391" s="147" t="s">
        <v>391</v>
      </c>
      <c r="E391" s="60" t="s">
        <v>17</v>
      </c>
      <c r="F391" s="415">
        <f>SUM(прил3!H148)</f>
        <v>500</v>
      </c>
      <c r="G391" s="415">
        <f>SUM(прил3!I148)</f>
        <v>1000</v>
      </c>
      <c r="H391" s="415">
        <f>SUM(прил3!J148)</f>
        <v>1000</v>
      </c>
    </row>
    <row r="392" spans="1:8" s="43" customFormat="1" ht="31.5" x14ac:dyDescent="0.25">
      <c r="A392" s="149" t="s">
        <v>74</v>
      </c>
      <c r="B392" s="122" t="s">
        <v>197</v>
      </c>
      <c r="C392" s="158" t="s">
        <v>10</v>
      </c>
      <c r="D392" s="150" t="s">
        <v>364</v>
      </c>
      <c r="E392" s="42"/>
      <c r="F392" s="412">
        <f>SUM(F393:F394)</f>
        <v>2717411</v>
      </c>
      <c r="G392" s="412">
        <f t="shared" ref="G392:H392" si="165">SUM(G393:G394)</f>
        <v>2403208</v>
      </c>
      <c r="H392" s="412">
        <f t="shared" si="165"/>
        <v>2403208</v>
      </c>
    </row>
    <row r="393" spans="1:8" s="43" customFormat="1" ht="47.25" x14ac:dyDescent="0.25">
      <c r="A393" s="128" t="s">
        <v>75</v>
      </c>
      <c r="B393" s="123" t="s">
        <v>197</v>
      </c>
      <c r="C393" s="155" t="s">
        <v>10</v>
      </c>
      <c r="D393" s="147" t="s">
        <v>364</v>
      </c>
      <c r="E393" s="60" t="s">
        <v>13</v>
      </c>
      <c r="F393" s="415">
        <f>SUM(прил3!H90)</f>
        <v>2715811</v>
      </c>
      <c r="G393" s="415">
        <f>SUM(прил3!I90)</f>
        <v>2402108</v>
      </c>
      <c r="H393" s="415">
        <f>SUM(прил3!J90)</f>
        <v>2402108</v>
      </c>
    </row>
    <row r="394" spans="1:8" s="43" customFormat="1" ht="18" customHeight="1" x14ac:dyDescent="0.25">
      <c r="A394" s="128" t="s">
        <v>18</v>
      </c>
      <c r="B394" s="123" t="s">
        <v>197</v>
      </c>
      <c r="C394" s="155" t="s">
        <v>10</v>
      </c>
      <c r="D394" s="147" t="s">
        <v>364</v>
      </c>
      <c r="E394" s="60" t="s">
        <v>17</v>
      </c>
      <c r="F394" s="415">
        <f>SUM(прил3!H91)</f>
        <v>1600</v>
      </c>
      <c r="G394" s="415">
        <f>SUM(прил3!I91)</f>
        <v>1100</v>
      </c>
      <c r="H394" s="415">
        <f>SUM(прил3!J91)</f>
        <v>1100</v>
      </c>
    </row>
    <row r="395" spans="1:8" s="43" customFormat="1" ht="33" customHeight="1" x14ac:dyDescent="0.25">
      <c r="A395" s="58" t="s">
        <v>125</v>
      </c>
      <c r="B395" s="153" t="s">
        <v>192</v>
      </c>
      <c r="C395" s="244" t="s">
        <v>359</v>
      </c>
      <c r="D395" s="154" t="s">
        <v>360</v>
      </c>
      <c r="E395" s="130"/>
      <c r="F395" s="461">
        <f>SUM(F396+F400)</f>
        <v>20000</v>
      </c>
      <c r="G395" s="461">
        <f t="shared" ref="G395:H395" si="166">SUM(G396+G400)</f>
        <v>35000</v>
      </c>
      <c r="H395" s="461">
        <f t="shared" si="166"/>
        <v>35000</v>
      </c>
    </row>
    <row r="396" spans="1:8" s="43" customFormat="1" ht="63" x14ac:dyDescent="0.25">
      <c r="A396" s="145" t="s">
        <v>147</v>
      </c>
      <c r="B396" s="152" t="s">
        <v>214</v>
      </c>
      <c r="C396" s="160" t="s">
        <v>359</v>
      </c>
      <c r="D396" s="148" t="s">
        <v>360</v>
      </c>
      <c r="E396" s="157"/>
      <c r="F396" s="467">
        <f>SUM(F397)</f>
        <v>10000</v>
      </c>
      <c r="G396" s="467">
        <f t="shared" ref="G396:H398" si="167">SUM(G397)</f>
        <v>25000</v>
      </c>
      <c r="H396" s="467">
        <f t="shared" si="167"/>
        <v>25000</v>
      </c>
    </row>
    <row r="397" spans="1:8" s="43" customFormat="1" ht="31.5" x14ac:dyDescent="0.25">
      <c r="A397" s="311" t="s">
        <v>443</v>
      </c>
      <c r="B397" s="319" t="s">
        <v>214</v>
      </c>
      <c r="C397" s="320" t="s">
        <v>12</v>
      </c>
      <c r="D397" s="321" t="s">
        <v>360</v>
      </c>
      <c r="E397" s="328"/>
      <c r="F397" s="413">
        <f>SUM(F398)</f>
        <v>10000</v>
      </c>
      <c r="G397" s="413">
        <f t="shared" si="167"/>
        <v>25000</v>
      </c>
      <c r="H397" s="413">
        <f t="shared" si="167"/>
        <v>25000</v>
      </c>
    </row>
    <row r="398" spans="1:8" s="43" customFormat="1" ht="31.5" x14ac:dyDescent="0.25">
      <c r="A398" s="149" t="s">
        <v>445</v>
      </c>
      <c r="B398" s="122" t="s">
        <v>214</v>
      </c>
      <c r="C398" s="158" t="s">
        <v>12</v>
      </c>
      <c r="D398" s="150" t="s">
        <v>444</v>
      </c>
      <c r="E398" s="42"/>
      <c r="F398" s="412">
        <f>SUM(F399)</f>
        <v>10000</v>
      </c>
      <c r="G398" s="412">
        <f t="shared" si="167"/>
        <v>25000</v>
      </c>
      <c r="H398" s="412">
        <f t="shared" si="167"/>
        <v>25000</v>
      </c>
    </row>
    <row r="399" spans="1:8" s="43" customFormat="1" ht="33" customHeight="1" x14ac:dyDescent="0.25">
      <c r="A399" s="128" t="s">
        <v>507</v>
      </c>
      <c r="B399" s="123" t="s">
        <v>214</v>
      </c>
      <c r="C399" s="155" t="s">
        <v>12</v>
      </c>
      <c r="D399" s="147" t="s">
        <v>444</v>
      </c>
      <c r="E399" s="60" t="s">
        <v>16</v>
      </c>
      <c r="F399" s="415">
        <f>SUM(прил3!H521)</f>
        <v>10000</v>
      </c>
      <c r="G399" s="415">
        <f>SUM(прил3!I521)</f>
        <v>25000</v>
      </c>
      <c r="H399" s="415">
        <f>SUM(прил3!J521)</f>
        <v>25000</v>
      </c>
    </row>
    <row r="400" spans="1:8" s="43" customFormat="1" ht="18" customHeight="1" x14ac:dyDescent="0.25">
      <c r="A400" s="151" t="s">
        <v>126</v>
      </c>
      <c r="B400" s="152" t="s">
        <v>193</v>
      </c>
      <c r="C400" s="160" t="s">
        <v>359</v>
      </c>
      <c r="D400" s="148" t="s">
        <v>360</v>
      </c>
      <c r="E400" s="157"/>
      <c r="F400" s="467">
        <f>SUM(F401)</f>
        <v>10000</v>
      </c>
      <c r="G400" s="467">
        <f t="shared" ref="G400:H402" si="168">SUM(G401)</f>
        <v>10000</v>
      </c>
      <c r="H400" s="467">
        <f t="shared" si="168"/>
        <v>10000</v>
      </c>
    </row>
    <row r="401" spans="1:8" s="43" customFormat="1" ht="18" customHeight="1" x14ac:dyDescent="0.25">
      <c r="A401" s="318" t="s">
        <v>407</v>
      </c>
      <c r="B401" s="319" t="s">
        <v>193</v>
      </c>
      <c r="C401" s="320" t="s">
        <v>10</v>
      </c>
      <c r="D401" s="321" t="s">
        <v>360</v>
      </c>
      <c r="E401" s="328"/>
      <c r="F401" s="413">
        <f>SUM(F402)</f>
        <v>10000</v>
      </c>
      <c r="G401" s="413">
        <f t="shared" si="168"/>
        <v>10000</v>
      </c>
      <c r="H401" s="413">
        <f t="shared" si="168"/>
        <v>10000</v>
      </c>
    </row>
    <row r="402" spans="1:8" s="43" customFormat="1" ht="18" customHeight="1" x14ac:dyDescent="0.25">
      <c r="A402" s="75" t="s">
        <v>409</v>
      </c>
      <c r="B402" s="122" t="s">
        <v>193</v>
      </c>
      <c r="C402" s="158" t="s">
        <v>10</v>
      </c>
      <c r="D402" s="150" t="s">
        <v>408</v>
      </c>
      <c r="E402" s="42"/>
      <c r="F402" s="412">
        <f>SUM(F403)</f>
        <v>10000</v>
      </c>
      <c r="G402" s="412">
        <f t="shared" si="168"/>
        <v>10000</v>
      </c>
      <c r="H402" s="412">
        <f t="shared" si="168"/>
        <v>10000</v>
      </c>
    </row>
    <row r="403" spans="1:8" s="43" customFormat="1" ht="18" customHeight="1" x14ac:dyDescent="0.25">
      <c r="A403" s="76" t="s">
        <v>18</v>
      </c>
      <c r="B403" s="123" t="s">
        <v>193</v>
      </c>
      <c r="C403" s="155" t="s">
        <v>10</v>
      </c>
      <c r="D403" s="147" t="s">
        <v>408</v>
      </c>
      <c r="E403" s="60" t="s">
        <v>17</v>
      </c>
      <c r="F403" s="415">
        <f>SUM(прил3!H245)</f>
        <v>10000</v>
      </c>
      <c r="G403" s="415">
        <f>SUM(прил3!I245)</f>
        <v>10000</v>
      </c>
      <c r="H403" s="415">
        <f>SUM(прил3!J245)</f>
        <v>10000</v>
      </c>
    </row>
    <row r="404" spans="1:8" ht="33.75" customHeight="1" x14ac:dyDescent="0.25">
      <c r="A404" s="58" t="s">
        <v>107</v>
      </c>
      <c r="B404" s="135" t="s">
        <v>174</v>
      </c>
      <c r="C404" s="242" t="s">
        <v>359</v>
      </c>
      <c r="D404" s="136" t="s">
        <v>360</v>
      </c>
      <c r="E404" s="16"/>
      <c r="F404" s="461">
        <f>SUM(F409+F405)</f>
        <v>421700</v>
      </c>
      <c r="G404" s="461">
        <f t="shared" ref="G404:H404" si="169">SUM(G409+G405)</f>
        <v>334700</v>
      </c>
      <c r="H404" s="461">
        <f t="shared" si="169"/>
        <v>334700</v>
      </c>
    </row>
    <row r="405" spans="1:8" s="526" customFormat="1" ht="51.75" customHeight="1" x14ac:dyDescent="0.25">
      <c r="A405" s="141" t="s">
        <v>673</v>
      </c>
      <c r="B405" s="142" t="s">
        <v>676</v>
      </c>
      <c r="C405" s="243" t="s">
        <v>359</v>
      </c>
      <c r="D405" s="143" t="s">
        <v>360</v>
      </c>
      <c r="E405" s="166"/>
      <c r="F405" s="467">
        <f>SUM(F406)</f>
        <v>87000</v>
      </c>
      <c r="G405" s="467">
        <f t="shared" ref="G405:H407" si="170">SUM(G406)</f>
        <v>0</v>
      </c>
      <c r="H405" s="467">
        <f t="shared" si="170"/>
        <v>0</v>
      </c>
    </row>
    <row r="406" spans="1:8" s="526" customFormat="1" ht="33.75" customHeight="1" x14ac:dyDescent="0.25">
      <c r="A406" s="305" t="s">
        <v>674</v>
      </c>
      <c r="B406" s="306" t="s">
        <v>676</v>
      </c>
      <c r="C406" s="307" t="s">
        <v>10</v>
      </c>
      <c r="D406" s="308" t="s">
        <v>360</v>
      </c>
      <c r="E406" s="334"/>
      <c r="F406" s="413">
        <f>SUM(F407)</f>
        <v>87000</v>
      </c>
      <c r="G406" s="413">
        <f t="shared" si="170"/>
        <v>0</v>
      </c>
      <c r="H406" s="413">
        <f t="shared" si="170"/>
        <v>0</v>
      </c>
    </row>
    <row r="407" spans="1:8" s="526" customFormat="1" ht="18" customHeight="1" x14ac:dyDescent="0.25">
      <c r="A407" s="27" t="s">
        <v>675</v>
      </c>
      <c r="B407" s="116" t="s">
        <v>676</v>
      </c>
      <c r="C407" s="204" t="s">
        <v>10</v>
      </c>
      <c r="D407" s="115" t="s">
        <v>677</v>
      </c>
      <c r="E407" s="28"/>
      <c r="F407" s="412">
        <f>SUM(F408)</f>
        <v>87000</v>
      </c>
      <c r="G407" s="412">
        <f t="shared" si="170"/>
        <v>0</v>
      </c>
      <c r="H407" s="412">
        <f t="shared" si="170"/>
        <v>0</v>
      </c>
    </row>
    <row r="408" spans="1:8" s="526" customFormat="1" ht="33.75" customHeight="1" x14ac:dyDescent="0.25">
      <c r="A408" s="128" t="s">
        <v>507</v>
      </c>
      <c r="B408" s="124" t="s">
        <v>676</v>
      </c>
      <c r="C408" s="205" t="s">
        <v>10</v>
      </c>
      <c r="D408" s="121" t="s">
        <v>677</v>
      </c>
      <c r="E408" s="44" t="s">
        <v>16</v>
      </c>
      <c r="F408" s="415">
        <f>SUM(прил3!H390)</f>
        <v>87000</v>
      </c>
      <c r="G408" s="415">
        <f>SUM(прил3!I390)</f>
        <v>0</v>
      </c>
      <c r="H408" s="415">
        <f>SUM(прил3!J390)</f>
        <v>0</v>
      </c>
    </row>
    <row r="409" spans="1:8" s="43" customFormat="1" ht="51" customHeight="1" x14ac:dyDescent="0.25">
      <c r="A409" s="151" t="s">
        <v>108</v>
      </c>
      <c r="B409" s="142" t="s">
        <v>175</v>
      </c>
      <c r="C409" s="243" t="s">
        <v>359</v>
      </c>
      <c r="D409" s="143" t="s">
        <v>360</v>
      </c>
      <c r="E409" s="166"/>
      <c r="F409" s="467">
        <f>SUM(F410)</f>
        <v>334700</v>
      </c>
      <c r="G409" s="467">
        <f t="shared" ref="G409:H411" si="171">SUM(G410)</f>
        <v>334700</v>
      </c>
      <c r="H409" s="467">
        <f t="shared" si="171"/>
        <v>334700</v>
      </c>
    </row>
    <row r="410" spans="1:8" s="43" customFormat="1" ht="51" customHeight="1" x14ac:dyDescent="0.25">
      <c r="A410" s="318" t="s">
        <v>377</v>
      </c>
      <c r="B410" s="306" t="s">
        <v>175</v>
      </c>
      <c r="C410" s="307" t="s">
        <v>12</v>
      </c>
      <c r="D410" s="308" t="s">
        <v>360</v>
      </c>
      <c r="E410" s="334"/>
      <c r="F410" s="413">
        <f>SUM(F411)</f>
        <v>334700</v>
      </c>
      <c r="G410" s="413">
        <f t="shared" si="171"/>
        <v>334700</v>
      </c>
      <c r="H410" s="413">
        <f t="shared" si="171"/>
        <v>334700</v>
      </c>
    </row>
    <row r="411" spans="1:8" s="43" customFormat="1" ht="32.25" customHeight="1" x14ac:dyDescent="0.25">
      <c r="A411" s="75" t="s">
        <v>77</v>
      </c>
      <c r="B411" s="116" t="s">
        <v>175</v>
      </c>
      <c r="C411" s="204" t="s">
        <v>12</v>
      </c>
      <c r="D411" s="115" t="s">
        <v>378</v>
      </c>
      <c r="E411" s="28"/>
      <c r="F411" s="412">
        <f>SUM(F412)</f>
        <v>334700</v>
      </c>
      <c r="G411" s="412">
        <f t="shared" si="171"/>
        <v>334700</v>
      </c>
      <c r="H411" s="412">
        <f t="shared" si="171"/>
        <v>334700</v>
      </c>
    </row>
    <row r="412" spans="1:8" s="43" customFormat="1" ht="47.25" x14ac:dyDescent="0.25">
      <c r="A412" s="76" t="s">
        <v>75</v>
      </c>
      <c r="B412" s="124" t="s">
        <v>175</v>
      </c>
      <c r="C412" s="205" t="s">
        <v>12</v>
      </c>
      <c r="D412" s="121" t="s">
        <v>378</v>
      </c>
      <c r="E412" s="44" t="s">
        <v>13</v>
      </c>
      <c r="F412" s="415">
        <f>SUM(прил3!H64)</f>
        <v>334700</v>
      </c>
      <c r="G412" s="415">
        <f>SUM(прил3!I64)</f>
        <v>334700</v>
      </c>
      <c r="H412" s="415">
        <f>SUM(прил3!J64)</f>
        <v>334700</v>
      </c>
    </row>
    <row r="413" spans="1:8" s="43" customFormat="1" ht="27" customHeight="1" x14ac:dyDescent="0.25">
      <c r="A413" s="458" t="s">
        <v>607</v>
      </c>
      <c r="B413" s="454"/>
      <c r="C413" s="455"/>
      <c r="D413" s="456"/>
      <c r="E413" s="457"/>
      <c r="F413" s="465">
        <f>SUM(F414+F418+F423+F440+F460+F464+F431)</f>
        <v>27287111</v>
      </c>
      <c r="G413" s="465">
        <f>SUM(G414+G418+G423+G440+G460+G464+G431)</f>
        <v>23637292</v>
      </c>
      <c r="H413" s="465">
        <f>SUM(H414+H418+H423+H440+H460+H464+H431)</f>
        <v>23663292</v>
      </c>
    </row>
    <row r="414" spans="1:8" s="43" customFormat="1" ht="16.5" customHeight="1" x14ac:dyDescent="0.25">
      <c r="A414" s="74" t="s">
        <v>96</v>
      </c>
      <c r="B414" s="153" t="s">
        <v>361</v>
      </c>
      <c r="C414" s="244" t="s">
        <v>359</v>
      </c>
      <c r="D414" s="154" t="s">
        <v>360</v>
      </c>
      <c r="E414" s="130"/>
      <c r="F414" s="461">
        <f>SUM(F415)</f>
        <v>1577774</v>
      </c>
      <c r="G414" s="461">
        <f t="shared" ref="G414:H416" si="172">SUM(G415)</f>
        <v>1395526</v>
      </c>
      <c r="H414" s="461">
        <f t="shared" si="172"/>
        <v>1395526</v>
      </c>
    </row>
    <row r="415" spans="1:8" s="43" customFormat="1" ht="17.25" customHeight="1" x14ac:dyDescent="0.25">
      <c r="A415" s="151" t="s">
        <v>97</v>
      </c>
      <c r="B415" s="152" t="s">
        <v>169</v>
      </c>
      <c r="C415" s="160" t="s">
        <v>359</v>
      </c>
      <c r="D415" s="148" t="s">
        <v>360</v>
      </c>
      <c r="E415" s="157"/>
      <c r="F415" s="467">
        <f>SUM(F416)</f>
        <v>1577774</v>
      </c>
      <c r="G415" s="467">
        <f t="shared" si="172"/>
        <v>1395526</v>
      </c>
      <c r="H415" s="467">
        <f t="shared" si="172"/>
        <v>1395526</v>
      </c>
    </row>
    <row r="416" spans="1:8" s="43" customFormat="1" ht="31.5" x14ac:dyDescent="0.25">
      <c r="A416" s="75" t="s">
        <v>74</v>
      </c>
      <c r="B416" s="122" t="s">
        <v>169</v>
      </c>
      <c r="C416" s="158" t="s">
        <v>359</v>
      </c>
      <c r="D416" s="150" t="s">
        <v>364</v>
      </c>
      <c r="E416" s="42"/>
      <c r="F416" s="412">
        <f>SUM(F417)</f>
        <v>1577774</v>
      </c>
      <c r="G416" s="412">
        <f t="shared" si="172"/>
        <v>1395526</v>
      </c>
      <c r="H416" s="412">
        <f t="shared" si="172"/>
        <v>1395526</v>
      </c>
    </row>
    <row r="417" spans="1:8" s="43" customFormat="1" ht="47.25" x14ac:dyDescent="0.25">
      <c r="A417" s="76" t="s">
        <v>75</v>
      </c>
      <c r="B417" s="123" t="s">
        <v>169</v>
      </c>
      <c r="C417" s="155" t="s">
        <v>359</v>
      </c>
      <c r="D417" s="147" t="s">
        <v>364</v>
      </c>
      <c r="E417" s="60" t="s">
        <v>13</v>
      </c>
      <c r="F417" s="415">
        <f>SUM(прил3!H21)</f>
        <v>1577774</v>
      </c>
      <c r="G417" s="415">
        <f>SUM(прил3!I21)</f>
        <v>1395526</v>
      </c>
      <c r="H417" s="415">
        <f>SUM(прил3!J21)</f>
        <v>1395526</v>
      </c>
    </row>
    <row r="418" spans="1:8" s="43" customFormat="1" ht="16.5" customHeight="1" x14ac:dyDescent="0.25">
      <c r="A418" s="74" t="s">
        <v>111</v>
      </c>
      <c r="B418" s="153" t="s">
        <v>176</v>
      </c>
      <c r="C418" s="244" t="s">
        <v>359</v>
      </c>
      <c r="D418" s="154" t="s">
        <v>360</v>
      </c>
      <c r="E418" s="130"/>
      <c r="F418" s="461">
        <f>SUM(F419)</f>
        <v>12743165</v>
      </c>
      <c r="G418" s="461">
        <f t="shared" ref="G418:H419" si="173">SUM(G419)</f>
        <v>11283479</v>
      </c>
      <c r="H418" s="461">
        <f t="shared" si="173"/>
        <v>11283479</v>
      </c>
    </row>
    <row r="419" spans="1:8" s="43" customFormat="1" ht="15.75" customHeight="1" x14ac:dyDescent="0.25">
      <c r="A419" s="151" t="s">
        <v>112</v>
      </c>
      <c r="B419" s="152" t="s">
        <v>177</v>
      </c>
      <c r="C419" s="160" t="s">
        <v>359</v>
      </c>
      <c r="D419" s="148" t="s">
        <v>360</v>
      </c>
      <c r="E419" s="157"/>
      <c r="F419" s="467">
        <f>SUM(F420)</f>
        <v>12743165</v>
      </c>
      <c r="G419" s="467">
        <f t="shared" si="173"/>
        <v>11283479</v>
      </c>
      <c r="H419" s="467">
        <f t="shared" si="173"/>
        <v>11283479</v>
      </c>
    </row>
    <row r="420" spans="1:8" s="43" customFormat="1" ht="31.5" x14ac:dyDescent="0.25">
      <c r="A420" s="75" t="s">
        <v>74</v>
      </c>
      <c r="B420" s="122" t="s">
        <v>177</v>
      </c>
      <c r="C420" s="158" t="s">
        <v>359</v>
      </c>
      <c r="D420" s="150" t="s">
        <v>364</v>
      </c>
      <c r="E420" s="42"/>
      <c r="F420" s="412">
        <f>SUM(F421:F422)</f>
        <v>12743165</v>
      </c>
      <c r="G420" s="412">
        <f t="shared" ref="G420:H420" si="174">SUM(G421:G422)</f>
        <v>11283479</v>
      </c>
      <c r="H420" s="412">
        <f t="shared" si="174"/>
        <v>11283479</v>
      </c>
    </row>
    <row r="421" spans="1:8" s="43" customFormat="1" ht="47.25" x14ac:dyDescent="0.25">
      <c r="A421" s="76" t="s">
        <v>75</v>
      </c>
      <c r="B421" s="123" t="s">
        <v>177</v>
      </c>
      <c r="C421" s="155" t="s">
        <v>359</v>
      </c>
      <c r="D421" s="147" t="s">
        <v>364</v>
      </c>
      <c r="E421" s="60" t="s">
        <v>13</v>
      </c>
      <c r="F421" s="415">
        <f>SUM(прил3!H68)</f>
        <v>12735121</v>
      </c>
      <c r="G421" s="415">
        <f>SUM(прил3!I68)</f>
        <v>11272935</v>
      </c>
      <c r="H421" s="415">
        <f>SUM(прил3!J68)</f>
        <v>11272935</v>
      </c>
    </row>
    <row r="422" spans="1:8" s="43" customFormat="1" ht="16.5" customHeight="1" x14ac:dyDescent="0.25">
      <c r="A422" s="76" t="s">
        <v>18</v>
      </c>
      <c r="B422" s="123" t="s">
        <v>177</v>
      </c>
      <c r="C422" s="155" t="s">
        <v>359</v>
      </c>
      <c r="D422" s="147" t="s">
        <v>364</v>
      </c>
      <c r="E422" s="60" t="s">
        <v>17</v>
      </c>
      <c r="F422" s="415">
        <f>SUM(прил3!H69)</f>
        <v>8044</v>
      </c>
      <c r="G422" s="415">
        <f>SUM(прил3!I69)</f>
        <v>10544</v>
      </c>
      <c r="H422" s="415">
        <f>SUM(прил3!J69)</f>
        <v>10544</v>
      </c>
    </row>
    <row r="423" spans="1:8" s="43" customFormat="1" ht="31.5" x14ac:dyDescent="0.25">
      <c r="A423" s="74" t="s">
        <v>101</v>
      </c>
      <c r="B423" s="153" t="s">
        <v>201</v>
      </c>
      <c r="C423" s="244" t="s">
        <v>359</v>
      </c>
      <c r="D423" s="154" t="s">
        <v>360</v>
      </c>
      <c r="E423" s="130"/>
      <c r="F423" s="461">
        <f>SUM(F424+F427)</f>
        <v>1084291</v>
      </c>
      <c r="G423" s="461">
        <f t="shared" ref="G423:H423" si="175">SUM(G424+G427)</f>
        <v>506504</v>
      </c>
      <c r="H423" s="461">
        <f t="shared" si="175"/>
        <v>506504</v>
      </c>
    </row>
    <row r="424" spans="1:8" s="43" customFormat="1" ht="16.5" customHeight="1" x14ac:dyDescent="0.25">
      <c r="A424" s="151" t="s">
        <v>102</v>
      </c>
      <c r="B424" s="152" t="s">
        <v>202</v>
      </c>
      <c r="C424" s="160" t="s">
        <v>359</v>
      </c>
      <c r="D424" s="148" t="s">
        <v>360</v>
      </c>
      <c r="E424" s="157"/>
      <c r="F424" s="467">
        <f>SUM(F425)</f>
        <v>604308</v>
      </c>
      <c r="G424" s="467">
        <f t="shared" ref="G424:H425" si="176">SUM(G425)</f>
        <v>506504</v>
      </c>
      <c r="H424" s="467">
        <f t="shared" si="176"/>
        <v>506504</v>
      </c>
    </row>
    <row r="425" spans="1:8" s="43" customFormat="1" ht="31.5" x14ac:dyDescent="0.25">
      <c r="A425" s="75" t="s">
        <v>74</v>
      </c>
      <c r="B425" s="122" t="s">
        <v>202</v>
      </c>
      <c r="C425" s="158" t="s">
        <v>359</v>
      </c>
      <c r="D425" s="150" t="s">
        <v>364</v>
      </c>
      <c r="E425" s="42"/>
      <c r="F425" s="412">
        <f>SUM(F426)</f>
        <v>604308</v>
      </c>
      <c r="G425" s="412">
        <f t="shared" si="176"/>
        <v>506504</v>
      </c>
      <c r="H425" s="412">
        <f t="shared" si="176"/>
        <v>506504</v>
      </c>
    </row>
    <row r="426" spans="1:8" s="43" customFormat="1" ht="47.25" x14ac:dyDescent="0.25">
      <c r="A426" s="76" t="s">
        <v>75</v>
      </c>
      <c r="B426" s="123" t="s">
        <v>202</v>
      </c>
      <c r="C426" s="155" t="s">
        <v>359</v>
      </c>
      <c r="D426" s="147" t="s">
        <v>364</v>
      </c>
      <c r="E426" s="60" t="s">
        <v>13</v>
      </c>
      <c r="F426" s="415">
        <f>SUM(прил3!H95)</f>
        <v>604308</v>
      </c>
      <c r="G426" s="415">
        <f>SUM(прил3!I95)</f>
        <v>506504</v>
      </c>
      <c r="H426" s="415">
        <f>SUM(прил3!J95)</f>
        <v>506504</v>
      </c>
    </row>
    <row r="427" spans="1:8" s="43" customFormat="1" ht="21" customHeight="1" x14ac:dyDescent="0.25">
      <c r="A427" s="151" t="s">
        <v>658</v>
      </c>
      <c r="B427" s="152" t="s">
        <v>656</v>
      </c>
      <c r="C427" s="160" t="s">
        <v>359</v>
      </c>
      <c r="D427" s="148" t="s">
        <v>360</v>
      </c>
      <c r="E427" s="157"/>
      <c r="F427" s="467">
        <f>SUM(F428)</f>
        <v>479983</v>
      </c>
      <c r="G427" s="467">
        <f t="shared" ref="G427:H427" si="177">SUM(G428)</f>
        <v>0</v>
      </c>
      <c r="H427" s="467">
        <f t="shared" si="177"/>
        <v>0</v>
      </c>
    </row>
    <row r="428" spans="1:8" s="43" customFormat="1" ht="31.5" x14ac:dyDescent="0.25">
      <c r="A428" s="75" t="s">
        <v>659</v>
      </c>
      <c r="B428" s="122" t="s">
        <v>656</v>
      </c>
      <c r="C428" s="158" t="s">
        <v>359</v>
      </c>
      <c r="D428" s="150" t="s">
        <v>657</v>
      </c>
      <c r="E428" s="42"/>
      <c r="F428" s="412">
        <f>SUM(F429:F430)</f>
        <v>479983</v>
      </c>
      <c r="G428" s="412">
        <f t="shared" ref="G428:H428" si="178">SUM(G429:G430)</f>
        <v>0</v>
      </c>
      <c r="H428" s="412">
        <f t="shared" si="178"/>
        <v>0</v>
      </c>
    </row>
    <row r="429" spans="1:8" s="43" customFormat="1" ht="47.25" x14ac:dyDescent="0.25">
      <c r="A429" s="76" t="s">
        <v>75</v>
      </c>
      <c r="B429" s="123" t="s">
        <v>656</v>
      </c>
      <c r="C429" s="155" t="s">
        <v>359</v>
      </c>
      <c r="D429" s="147" t="s">
        <v>657</v>
      </c>
      <c r="E429" s="60" t="s">
        <v>13</v>
      </c>
      <c r="F429" s="415">
        <f>SUM(прил3!H98)</f>
        <v>454983</v>
      </c>
      <c r="G429" s="415">
        <f>SUM(прил3!I98)</f>
        <v>0</v>
      </c>
      <c r="H429" s="415">
        <f>SUM(прил3!J98)</f>
        <v>0</v>
      </c>
    </row>
    <row r="430" spans="1:8" s="43" customFormat="1" ht="31.5" x14ac:dyDescent="0.25">
      <c r="A430" s="128" t="s">
        <v>507</v>
      </c>
      <c r="B430" s="123" t="s">
        <v>656</v>
      </c>
      <c r="C430" s="155" t="s">
        <v>359</v>
      </c>
      <c r="D430" s="147" t="s">
        <v>657</v>
      </c>
      <c r="E430" s="60" t="s">
        <v>16</v>
      </c>
      <c r="F430" s="415">
        <f>SUM(прил3!H99)</f>
        <v>25000</v>
      </c>
      <c r="G430" s="415">
        <f>SUM(прил3!I99)</f>
        <v>0</v>
      </c>
      <c r="H430" s="415">
        <f>SUM(прил3!J99)</f>
        <v>0</v>
      </c>
    </row>
    <row r="431" spans="1:8" s="43" customFormat="1" ht="31.5" x14ac:dyDescent="0.25">
      <c r="A431" s="74" t="s">
        <v>24</v>
      </c>
      <c r="B431" s="153" t="s">
        <v>181</v>
      </c>
      <c r="C431" s="244" t="s">
        <v>359</v>
      </c>
      <c r="D431" s="154" t="s">
        <v>360</v>
      </c>
      <c r="E431" s="130"/>
      <c r="F431" s="461">
        <f>SUM(F432)</f>
        <v>46687</v>
      </c>
      <c r="G431" s="461">
        <f t="shared" ref="G431:H431" si="179">SUM(G432)</f>
        <v>46687</v>
      </c>
      <c r="H431" s="461">
        <f t="shared" si="179"/>
        <v>46687</v>
      </c>
    </row>
    <row r="432" spans="1:8" s="43" customFormat="1" ht="16.5" customHeight="1" x14ac:dyDescent="0.25">
      <c r="A432" s="151" t="s">
        <v>82</v>
      </c>
      <c r="B432" s="152" t="s">
        <v>182</v>
      </c>
      <c r="C432" s="160" t="s">
        <v>359</v>
      </c>
      <c r="D432" s="148" t="s">
        <v>360</v>
      </c>
      <c r="E432" s="157"/>
      <c r="F432" s="467">
        <f>SUM(F435+F438+F433)</f>
        <v>46687</v>
      </c>
      <c r="G432" s="467">
        <f t="shared" ref="G432:H432" si="180">SUM(G435+G438+G433)</f>
        <v>46687</v>
      </c>
      <c r="H432" s="467">
        <f t="shared" si="180"/>
        <v>46687</v>
      </c>
    </row>
    <row r="433" spans="1:8" s="43" customFormat="1" ht="16.5" hidden="1" customHeight="1" x14ac:dyDescent="0.25">
      <c r="A433" s="75" t="s">
        <v>93</v>
      </c>
      <c r="B433" s="122" t="s">
        <v>182</v>
      </c>
      <c r="C433" s="158" t="s">
        <v>359</v>
      </c>
      <c r="D433" s="150" t="s">
        <v>382</v>
      </c>
      <c r="E433" s="42"/>
      <c r="F433" s="412">
        <f>SUM(F434:F434)</f>
        <v>0</v>
      </c>
      <c r="G433" s="412">
        <f t="shared" ref="G433:H433" si="181">SUM(G434:G434)</f>
        <v>0</v>
      </c>
      <c r="H433" s="412">
        <f t="shared" si="181"/>
        <v>0</v>
      </c>
    </row>
    <row r="434" spans="1:8" s="43" customFormat="1" ht="31.5" hidden="1" x14ac:dyDescent="0.25">
      <c r="A434" s="76" t="s">
        <v>507</v>
      </c>
      <c r="B434" s="123" t="s">
        <v>182</v>
      </c>
      <c r="C434" s="155" t="s">
        <v>359</v>
      </c>
      <c r="D434" s="147" t="s">
        <v>382</v>
      </c>
      <c r="E434" s="60" t="s">
        <v>16</v>
      </c>
      <c r="F434" s="415">
        <f>SUM(прил3!H152)</f>
        <v>0</v>
      </c>
      <c r="G434" s="415">
        <f>SUM(прил3!I152)</f>
        <v>0</v>
      </c>
      <c r="H434" s="415">
        <f>SUM(прил3!J152)</f>
        <v>0</v>
      </c>
    </row>
    <row r="435" spans="1:8" s="43" customFormat="1" ht="16.5" customHeight="1" x14ac:dyDescent="0.25">
      <c r="A435" s="75" t="s">
        <v>94</v>
      </c>
      <c r="B435" s="122" t="s">
        <v>182</v>
      </c>
      <c r="C435" s="158" t="s">
        <v>359</v>
      </c>
      <c r="D435" s="150" t="s">
        <v>388</v>
      </c>
      <c r="E435" s="42"/>
      <c r="F435" s="412">
        <f>SUM(F436:F437)</f>
        <v>46687</v>
      </c>
      <c r="G435" s="412">
        <f t="shared" ref="G435:H435" si="182">SUM(G436:G437)</f>
        <v>46687</v>
      </c>
      <c r="H435" s="412">
        <f t="shared" si="182"/>
        <v>46687</v>
      </c>
    </row>
    <row r="436" spans="1:8" s="43" customFormat="1" ht="33" hidden="1" customHeight="1" x14ac:dyDescent="0.25">
      <c r="A436" s="76" t="s">
        <v>507</v>
      </c>
      <c r="B436" s="123" t="s">
        <v>182</v>
      </c>
      <c r="C436" s="155" t="s">
        <v>359</v>
      </c>
      <c r="D436" s="147" t="s">
        <v>388</v>
      </c>
      <c r="E436" s="60" t="s">
        <v>16</v>
      </c>
      <c r="F436" s="415">
        <f>SUM(прил3!H154)</f>
        <v>0</v>
      </c>
      <c r="G436" s="415">
        <f>SUM(прил3!I154)</f>
        <v>0</v>
      </c>
      <c r="H436" s="415">
        <f>SUM(прил3!J154)</f>
        <v>0</v>
      </c>
    </row>
    <row r="437" spans="1:8" s="43" customFormat="1" ht="18.75" customHeight="1" x14ac:dyDescent="0.25">
      <c r="A437" s="76" t="s">
        <v>18</v>
      </c>
      <c r="B437" s="123" t="s">
        <v>182</v>
      </c>
      <c r="C437" s="155" t="s">
        <v>359</v>
      </c>
      <c r="D437" s="147" t="s">
        <v>388</v>
      </c>
      <c r="E437" s="60" t="s">
        <v>17</v>
      </c>
      <c r="F437" s="415">
        <f>SUM(прил3!H155)</f>
        <v>46687</v>
      </c>
      <c r="G437" s="415">
        <f>SUM(прил3!I155)</f>
        <v>46687</v>
      </c>
      <c r="H437" s="415">
        <f>SUM(прил3!J155)</f>
        <v>46687</v>
      </c>
    </row>
    <row r="438" spans="1:8" s="43" customFormat="1" ht="31.5" hidden="1" customHeight="1" x14ac:dyDescent="0.25">
      <c r="A438" s="75" t="s">
        <v>665</v>
      </c>
      <c r="B438" s="122" t="s">
        <v>182</v>
      </c>
      <c r="C438" s="158" t="s">
        <v>359</v>
      </c>
      <c r="D438" s="150" t="s">
        <v>664</v>
      </c>
      <c r="E438" s="42"/>
      <c r="F438" s="412">
        <f>SUM(F439)</f>
        <v>0</v>
      </c>
      <c r="G438" s="412">
        <f t="shared" ref="G438:H438" si="183">SUM(G439)</f>
        <v>0</v>
      </c>
      <c r="H438" s="412">
        <f t="shared" si="183"/>
        <v>0</v>
      </c>
    </row>
    <row r="439" spans="1:8" s="43" customFormat="1" ht="33" hidden="1" customHeight="1" x14ac:dyDescent="0.25">
      <c r="A439" s="76" t="s">
        <v>507</v>
      </c>
      <c r="B439" s="123" t="s">
        <v>182</v>
      </c>
      <c r="C439" s="155" t="s">
        <v>359</v>
      </c>
      <c r="D439" s="147" t="s">
        <v>664</v>
      </c>
      <c r="E439" s="60" t="s">
        <v>16</v>
      </c>
      <c r="F439" s="415">
        <f>SUM(прил3!H157)</f>
        <v>0</v>
      </c>
      <c r="G439" s="415">
        <f>SUM(прил3!I157)</f>
        <v>0</v>
      </c>
      <c r="H439" s="415">
        <f>SUM(прил3!J157)</f>
        <v>0</v>
      </c>
    </row>
    <row r="440" spans="1:8" s="43" customFormat="1" ht="16.5" customHeight="1" x14ac:dyDescent="0.25">
      <c r="A440" s="74" t="s">
        <v>164</v>
      </c>
      <c r="B440" s="153" t="s">
        <v>183</v>
      </c>
      <c r="C440" s="244" t="s">
        <v>359</v>
      </c>
      <c r="D440" s="154" t="s">
        <v>360</v>
      </c>
      <c r="E440" s="130"/>
      <c r="F440" s="461">
        <f>SUM(F441+F457)</f>
        <v>1154509</v>
      </c>
      <c r="G440" s="461">
        <f t="shared" ref="G440:H440" si="184">SUM(G441+G457)</f>
        <v>937053</v>
      </c>
      <c r="H440" s="461">
        <f t="shared" si="184"/>
        <v>963053</v>
      </c>
    </row>
    <row r="441" spans="1:8" s="43" customFormat="1" ht="16.5" customHeight="1" x14ac:dyDescent="0.25">
      <c r="A441" s="151" t="s">
        <v>163</v>
      </c>
      <c r="B441" s="152" t="s">
        <v>184</v>
      </c>
      <c r="C441" s="160" t="s">
        <v>359</v>
      </c>
      <c r="D441" s="148" t="s">
        <v>360</v>
      </c>
      <c r="E441" s="157"/>
      <c r="F441" s="467">
        <f>SUM(F442+F444+F446+F455+F453+F450+F448)</f>
        <v>954509</v>
      </c>
      <c r="G441" s="467">
        <f t="shared" ref="G441:H441" si="185">SUM(G442+G444+G446+G455+G453+G450+G448)</f>
        <v>937053</v>
      </c>
      <c r="H441" s="467">
        <f t="shared" si="185"/>
        <v>963053</v>
      </c>
    </row>
    <row r="442" spans="1:8" s="43" customFormat="1" ht="31.5" customHeight="1" x14ac:dyDescent="0.25">
      <c r="A442" s="75" t="s">
        <v>618</v>
      </c>
      <c r="B442" s="122" t="s">
        <v>184</v>
      </c>
      <c r="C442" s="158" t="s">
        <v>359</v>
      </c>
      <c r="D442" s="150" t="s">
        <v>509</v>
      </c>
      <c r="E442" s="42"/>
      <c r="F442" s="412">
        <f>SUM(F443)</f>
        <v>145583</v>
      </c>
      <c r="G442" s="412">
        <f t="shared" ref="G442:H442" si="186">SUM(G443)</f>
        <v>145583</v>
      </c>
      <c r="H442" s="412">
        <f t="shared" si="186"/>
        <v>145583</v>
      </c>
    </row>
    <row r="443" spans="1:8" s="43" customFormat="1" ht="31.5" customHeight="1" x14ac:dyDescent="0.25">
      <c r="A443" s="76" t="s">
        <v>507</v>
      </c>
      <c r="B443" s="123" t="s">
        <v>184</v>
      </c>
      <c r="C443" s="155" t="s">
        <v>359</v>
      </c>
      <c r="D443" s="147" t="s">
        <v>509</v>
      </c>
      <c r="E443" s="60" t="s">
        <v>16</v>
      </c>
      <c r="F443" s="415">
        <f>SUM(прил3!H542)</f>
        <v>145583</v>
      </c>
      <c r="G443" s="415">
        <f>SUM(прил3!I542)</f>
        <v>145583</v>
      </c>
      <c r="H443" s="415">
        <f>SUM(прил3!J542)</f>
        <v>145583</v>
      </c>
    </row>
    <row r="444" spans="1:8" s="43" customFormat="1" ht="48.75" customHeight="1" x14ac:dyDescent="0.25">
      <c r="A444" s="75" t="s">
        <v>628</v>
      </c>
      <c r="B444" s="122" t="s">
        <v>184</v>
      </c>
      <c r="C444" s="158" t="s">
        <v>359</v>
      </c>
      <c r="D444" s="150" t="s">
        <v>510</v>
      </c>
      <c r="E444" s="42"/>
      <c r="F444" s="412">
        <f>SUM(F445)</f>
        <v>33470</v>
      </c>
      <c r="G444" s="412">
        <f t="shared" ref="G444:H444" si="187">SUM(G445)</f>
        <v>33470</v>
      </c>
      <c r="H444" s="412">
        <f t="shared" si="187"/>
        <v>33470</v>
      </c>
    </row>
    <row r="445" spans="1:8" s="43" customFormat="1" ht="51" customHeight="1" x14ac:dyDescent="0.25">
      <c r="A445" s="76" t="s">
        <v>75</v>
      </c>
      <c r="B445" s="123" t="s">
        <v>184</v>
      </c>
      <c r="C445" s="155" t="s">
        <v>359</v>
      </c>
      <c r="D445" s="147" t="s">
        <v>510</v>
      </c>
      <c r="E445" s="60" t="s">
        <v>13</v>
      </c>
      <c r="F445" s="415">
        <f>SUM(прил3!H161)</f>
        <v>33470</v>
      </c>
      <c r="G445" s="415">
        <f>SUM(прил3!I161)</f>
        <v>33470</v>
      </c>
      <c r="H445" s="415">
        <f>SUM(прил3!J161)</f>
        <v>33470</v>
      </c>
    </row>
    <row r="446" spans="1:8" s="43" customFormat="1" ht="47.25" hidden="1" x14ac:dyDescent="0.25">
      <c r="A446" s="75" t="s">
        <v>590</v>
      </c>
      <c r="B446" s="122" t="s">
        <v>184</v>
      </c>
      <c r="C446" s="158" t="s">
        <v>359</v>
      </c>
      <c r="D446" s="150" t="s">
        <v>591</v>
      </c>
      <c r="E446" s="42"/>
      <c r="F446" s="412">
        <f>SUM(F447)</f>
        <v>0</v>
      </c>
      <c r="G446" s="412">
        <f t="shared" ref="G446:H446" si="188">SUM(G447)</f>
        <v>0</v>
      </c>
      <c r="H446" s="412">
        <f t="shared" si="188"/>
        <v>0</v>
      </c>
    </row>
    <row r="447" spans="1:8" s="43" customFormat="1" ht="33" hidden="1" customHeight="1" x14ac:dyDescent="0.25">
      <c r="A447" s="76" t="s">
        <v>507</v>
      </c>
      <c r="B447" s="123" t="s">
        <v>184</v>
      </c>
      <c r="C447" s="155" t="s">
        <v>359</v>
      </c>
      <c r="D447" s="147" t="s">
        <v>591</v>
      </c>
      <c r="E447" s="60" t="s">
        <v>16</v>
      </c>
      <c r="F447" s="415">
        <f>SUM(прил3!H74)</f>
        <v>0</v>
      </c>
      <c r="G447" s="415">
        <f>SUM(прил3!I74)</f>
        <v>0</v>
      </c>
      <c r="H447" s="415">
        <f>SUM(прил3!J74)</f>
        <v>0</v>
      </c>
    </row>
    <row r="448" spans="1:8" s="43" customFormat="1" ht="19.5" hidden="1" customHeight="1" x14ac:dyDescent="0.25">
      <c r="A448" s="602" t="s">
        <v>740</v>
      </c>
      <c r="B448" s="122" t="s">
        <v>184</v>
      </c>
      <c r="C448" s="158" t="s">
        <v>359</v>
      </c>
      <c r="D448" s="150" t="s">
        <v>741</v>
      </c>
      <c r="E448" s="42"/>
      <c r="F448" s="412">
        <f>SUM(F449)</f>
        <v>0</v>
      </c>
      <c r="G448" s="412">
        <f t="shared" ref="G448:H448" si="189">SUM(G449)</f>
        <v>0</v>
      </c>
      <c r="H448" s="412">
        <f t="shared" si="189"/>
        <v>0</v>
      </c>
    </row>
    <row r="449" spans="1:8" s="43" customFormat="1" ht="33" hidden="1" customHeight="1" x14ac:dyDescent="0.25">
      <c r="A449" s="579" t="s">
        <v>507</v>
      </c>
      <c r="B449" s="123" t="s">
        <v>184</v>
      </c>
      <c r="C449" s="155" t="s">
        <v>359</v>
      </c>
      <c r="D449" s="147" t="s">
        <v>741</v>
      </c>
      <c r="E449" s="60" t="s">
        <v>16</v>
      </c>
      <c r="F449" s="415">
        <f>SUM(прил3!H163)</f>
        <v>0</v>
      </c>
      <c r="G449" s="415">
        <f>SUM(прил3!I163)</f>
        <v>0</v>
      </c>
      <c r="H449" s="415">
        <f>SUM(прил3!J163)</f>
        <v>0</v>
      </c>
    </row>
    <row r="450" spans="1:8" s="43" customFormat="1" ht="35.25" customHeight="1" x14ac:dyDescent="0.25">
      <c r="A450" s="75" t="s">
        <v>611</v>
      </c>
      <c r="B450" s="122" t="s">
        <v>184</v>
      </c>
      <c r="C450" s="158" t="s">
        <v>359</v>
      </c>
      <c r="D450" s="150" t="s">
        <v>390</v>
      </c>
      <c r="E450" s="42"/>
      <c r="F450" s="412">
        <f>SUM(F451:F452)</f>
        <v>651000</v>
      </c>
      <c r="G450" s="412">
        <f t="shared" ref="G450:H450" si="190">SUM(G451:G452)</f>
        <v>688000</v>
      </c>
      <c r="H450" s="412">
        <f t="shared" si="190"/>
        <v>714000</v>
      </c>
    </row>
    <row r="451" spans="1:8" s="43" customFormat="1" ht="47.25" customHeight="1" x14ac:dyDescent="0.25">
      <c r="A451" s="76" t="s">
        <v>75</v>
      </c>
      <c r="B451" s="123" t="s">
        <v>184</v>
      </c>
      <c r="C451" s="155" t="s">
        <v>359</v>
      </c>
      <c r="D451" s="147" t="s">
        <v>390</v>
      </c>
      <c r="E451" s="60" t="s">
        <v>13</v>
      </c>
      <c r="F451" s="415">
        <f>SUM(прил3!H165)</f>
        <v>651000</v>
      </c>
      <c r="G451" s="415">
        <f>SUM(прил3!I165)</f>
        <v>688000</v>
      </c>
      <c r="H451" s="415">
        <f>SUM(прил3!J165)</f>
        <v>714000</v>
      </c>
    </row>
    <row r="452" spans="1:8" s="43" customFormat="1" ht="30" hidden="1" customHeight="1" x14ac:dyDescent="0.25">
      <c r="A452" s="76" t="s">
        <v>507</v>
      </c>
      <c r="B452" s="123" t="s">
        <v>184</v>
      </c>
      <c r="C452" s="155" t="s">
        <v>359</v>
      </c>
      <c r="D452" s="147" t="s">
        <v>390</v>
      </c>
      <c r="E452" s="60" t="s">
        <v>16</v>
      </c>
      <c r="F452" s="415">
        <f>SUM(прил3!H166)</f>
        <v>0</v>
      </c>
      <c r="G452" s="415">
        <f>SUM(прил3!I166)</f>
        <v>0</v>
      </c>
      <c r="H452" s="415">
        <f>SUM(прил3!J166)</f>
        <v>0</v>
      </c>
    </row>
    <row r="453" spans="1:8" s="43" customFormat="1" ht="33" customHeight="1" x14ac:dyDescent="0.25">
      <c r="A453" s="75" t="s">
        <v>500</v>
      </c>
      <c r="B453" s="122" t="s">
        <v>184</v>
      </c>
      <c r="C453" s="158" t="s">
        <v>359</v>
      </c>
      <c r="D453" s="150" t="s">
        <v>414</v>
      </c>
      <c r="E453" s="42"/>
      <c r="F453" s="412">
        <f>SUM(F454)</f>
        <v>64456</v>
      </c>
      <c r="G453" s="412">
        <f t="shared" ref="G453:H453" si="191">SUM(G454)</f>
        <v>0</v>
      </c>
      <c r="H453" s="412">
        <f t="shared" si="191"/>
        <v>0</v>
      </c>
    </row>
    <row r="454" spans="1:8" s="43" customFormat="1" ht="48" customHeight="1" x14ac:dyDescent="0.25">
      <c r="A454" s="76" t="s">
        <v>75</v>
      </c>
      <c r="B454" s="123" t="s">
        <v>184</v>
      </c>
      <c r="C454" s="155" t="s">
        <v>359</v>
      </c>
      <c r="D454" s="147" t="s">
        <v>414</v>
      </c>
      <c r="E454" s="60" t="s">
        <v>13</v>
      </c>
      <c r="F454" s="415">
        <f>SUM(прил3!H168)</f>
        <v>64456</v>
      </c>
      <c r="G454" s="415">
        <f>SUM(прил3!I168)</f>
        <v>0</v>
      </c>
      <c r="H454" s="415">
        <f>SUM(прил3!J168)</f>
        <v>0</v>
      </c>
    </row>
    <row r="455" spans="1:8" s="43" customFormat="1" ht="16.5" customHeight="1" x14ac:dyDescent="0.25">
      <c r="A455" s="75" t="s">
        <v>165</v>
      </c>
      <c r="B455" s="122" t="s">
        <v>184</v>
      </c>
      <c r="C455" s="158" t="s">
        <v>359</v>
      </c>
      <c r="D455" s="150" t="s">
        <v>389</v>
      </c>
      <c r="E455" s="42"/>
      <c r="F455" s="412">
        <f>SUM(F456)</f>
        <v>60000</v>
      </c>
      <c r="G455" s="412">
        <f t="shared" ref="G455:H455" si="192">SUM(G456)</f>
        <v>70000</v>
      </c>
      <c r="H455" s="412">
        <f t="shared" si="192"/>
        <v>70000</v>
      </c>
    </row>
    <row r="456" spans="1:8" s="43" customFormat="1" ht="32.25" customHeight="1" x14ac:dyDescent="0.25">
      <c r="A456" s="76" t="s">
        <v>507</v>
      </c>
      <c r="B456" s="123" t="s">
        <v>184</v>
      </c>
      <c r="C456" s="155" t="s">
        <v>359</v>
      </c>
      <c r="D456" s="147" t="s">
        <v>389</v>
      </c>
      <c r="E456" s="60" t="s">
        <v>16</v>
      </c>
      <c r="F456" s="415">
        <f>SUM(прил3!H170)</f>
        <v>60000</v>
      </c>
      <c r="G456" s="415">
        <f>SUM(прил3!I170)</f>
        <v>70000</v>
      </c>
      <c r="H456" s="415">
        <f>SUM(прил3!J170)</f>
        <v>70000</v>
      </c>
    </row>
    <row r="457" spans="1:8" s="43" customFormat="1" ht="16.5" customHeight="1" x14ac:dyDescent="0.25">
      <c r="A457" s="151" t="s">
        <v>873</v>
      </c>
      <c r="B457" s="671" t="s">
        <v>875</v>
      </c>
      <c r="C457" s="672" t="s">
        <v>359</v>
      </c>
      <c r="D457" s="673" t="s">
        <v>360</v>
      </c>
      <c r="E457" s="166"/>
      <c r="F457" s="467">
        <f>SUM(F459)</f>
        <v>200000</v>
      </c>
      <c r="G457" s="467">
        <f t="shared" ref="G457:H457" si="193">SUM(G459)</f>
        <v>0</v>
      </c>
      <c r="H457" s="467">
        <f t="shared" si="193"/>
        <v>0</v>
      </c>
    </row>
    <row r="458" spans="1:8" s="43" customFormat="1" ht="18" customHeight="1" x14ac:dyDescent="0.25">
      <c r="A458" s="93" t="s">
        <v>874</v>
      </c>
      <c r="B458" s="221" t="s">
        <v>875</v>
      </c>
      <c r="C458" s="222" t="s">
        <v>359</v>
      </c>
      <c r="D458" s="667" t="s">
        <v>876</v>
      </c>
      <c r="E458" s="28"/>
      <c r="F458" s="412">
        <f>SUM(F459)</f>
        <v>200000</v>
      </c>
      <c r="G458" s="412">
        <f t="shared" ref="G458:H458" si="194">SUM(G459)</f>
        <v>0</v>
      </c>
      <c r="H458" s="412">
        <f t="shared" si="194"/>
        <v>0</v>
      </c>
    </row>
    <row r="459" spans="1:8" s="43" customFormat="1" ht="18.75" customHeight="1" x14ac:dyDescent="0.25">
      <c r="A459" s="76" t="s">
        <v>18</v>
      </c>
      <c r="B459" s="236" t="s">
        <v>875</v>
      </c>
      <c r="C459" s="237" t="s">
        <v>359</v>
      </c>
      <c r="D459" s="347" t="s">
        <v>876</v>
      </c>
      <c r="E459" s="2" t="s">
        <v>17</v>
      </c>
      <c r="F459" s="415">
        <f>SUM(прил3!H104)</f>
        <v>200000</v>
      </c>
      <c r="G459" s="415"/>
      <c r="H459" s="415"/>
    </row>
    <row r="460" spans="1:8" s="43" customFormat="1" ht="15.75" customHeight="1" x14ac:dyDescent="0.25">
      <c r="A460" s="74" t="s">
        <v>80</v>
      </c>
      <c r="B460" s="153" t="s">
        <v>178</v>
      </c>
      <c r="C460" s="244" t="s">
        <v>359</v>
      </c>
      <c r="D460" s="154" t="s">
        <v>360</v>
      </c>
      <c r="E460" s="130"/>
      <c r="F460" s="461">
        <f>SUM(F461)</f>
        <v>400000</v>
      </c>
      <c r="G460" s="461">
        <f t="shared" ref="G460:H462" si="195">SUM(G461)</f>
        <v>400000</v>
      </c>
      <c r="H460" s="461">
        <f t="shared" si="195"/>
        <v>400000</v>
      </c>
    </row>
    <row r="461" spans="1:8" s="43" customFormat="1" ht="15.75" customHeight="1" x14ac:dyDescent="0.25">
      <c r="A461" s="151" t="s">
        <v>81</v>
      </c>
      <c r="B461" s="152" t="s">
        <v>179</v>
      </c>
      <c r="C461" s="160" t="s">
        <v>359</v>
      </c>
      <c r="D461" s="148" t="s">
        <v>360</v>
      </c>
      <c r="E461" s="157"/>
      <c r="F461" s="467">
        <f>SUM(F462)</f>
        <v>400000</v>
      </c>
      <c r="G461" s="467">
        <f t="shared" si="195"/>
        <v>400000</v>
      </c>
      <c r="H461" s="467">
        <f t="shared" si="195"/>
        <v>400000</v>
      </c>
    </row>
    <row r="462" spans="1:8" s="43" customFormat="1" ht="15.75" customHeight="1" x14ac:dyDescent="0.25">
      <c r="A462" s="75" t="s">
        <v>93</v>
      </c>
      <c r="B462" s="122" t="s">
        <v>179</v>
      </c>
      <c r="C462" s="158" t="s">
        <v>359</v>
      </c>
      <c r="D462" s="150" t="s">
        <v>382</v>
      </c>
      <c r="E462" s="42"/>
      <c r="F462" s="412">
        <f>SUM(F463)</f>
        <v>400000</v>
      </c>
      <c r="G462" s="412">
        <f t="shared" si="195"/>
        <v>400000</v>
      </c>
      <c r="H462" s="412">
        <f t="shared" si="195"/>
        <v>400000</v>
      </c>
    </row>
    <row r="463" spans="1:8" s="43" customFormat="1" ht="15.75" customHeight="1" x14ac:dyDescent="0.25">
      <c r="A463" s="76" t="s">
        <v>18</v>
      </c>
      <c r="B463" s="123" t="s">
        <v>179</v>
      </c>
      <c r="C463" s="155" t="s">
        <v>359</v>
      </c>
      <c r="D463" s="147" t="s">
        <v>382</v>
      </c>
      <c r="E463" s="60" t="s">
        <v>17</v>
      </c>
      <c r="F463" s="415">
        <f>SUM(прил3!H109)</f>
        <v>400000</v>
      </c>
      <c r="G463" s="415">
        <f>SUM(прил3!I109)</f>
        <v>400000</v>
      </c>
      <c r="H463" s="415">
        <f>SUM(прил3!J109)</f>
        <v>400000</v>
      </c>
    </row>
    <row r="464" spans="1:8" s="43" customFormat="1" ht="31.5" x14ac:dyDescent="0.25">
      <c r="A464" s="74" t="s">
        <v>119</v>
      </c>
      <c r="B464" s="153" t="s">
        <v>185</v>
      </c>
      <c r="C464" s="244" t="s">
        <v>359</v>
      </c>
      <c r="D464" s="154" t="s">
        <v>360</v>
      </c>
      <c r="E464" s="130"/>
      <c r="F464" s="461">
        <f>SUM(F465)</f>
        <v>10280685</v>
      </c>
      <c r="G464" s="461">
        <f t="shared" ref="G464:H464" si="196">SUM(G465)</f>
        <v>9068043</v>
      </c>
      <c r="H464" s="461">
        <f t="shared" si="196"/>
        <v>9068043</v>
      </c>
    </row>
    <row r="465" spans="1:8" s="43" customFormat="1" ht="31.5" x14ac:dyDescent="0.25">
      <c r="A465" s="151" t="s">
        <v>120</v>
      </c>
      <c r="B465" s="152" t="s">
        <v>186</v>
      </c>
      <c r="C465" s="160" t="s">
        <v>359</v>
      </c>
      <c r="D465" s="148" t="s">
        <v>360</v>
      </c>
      <c r="E465" s="157"/>
      <c r="F465" s="467">
        <f>SUM(F466+F470)</f>
        <v>10280685</v>
      </c>
      <c r="G465" s="467">
        <f t="shared" ref="G465:H465" si="197">SUM(G466+G470)</f>
        <v>9068043</v>
      </c>
      <c r="H465" s="467">
        <f t="shared" si="197"/>
        <v>9068043</v>
      </c>
    </row>
    <row r="466" spans="1:8" s="43" customFormat="1" ht="31.5" x14ac:dyDescent="0.25">
      <c r="A466" s="75" t="s">
        <v>83</v>
      </c>
      <c r="B466" s="122" t="s">
        <v>186</v>
      </c>
      <c r="C466" s="158" t="s">
        <v>359</v>
      </c>
      <c r="D466" s="150" t="s">
        <v>391</v>
      </c>
      <c r="E466" s="42"/>
      <c r="F466" s="412">
        <f>SUM(F467:F469)</f>
        <v>10280685</v>
      </c>
      <c r="G466" s="412">
        <f t="shared" ref="G466:H466" si="198">SUM(G467:G469)</f>
        <v>9068043</v>
      </c>
      <c r="H466" s="412">
        <f t="shared" si="198"/>
        <v>9068043</v>
      </c>
    </row>
    <row r="467" spans="1:8" s="43" customFormat="1" ht="47.25" x14ac:dyDescent="0.25">
      <c r="A467" s="76" t="s">
        <v>75</v>
      </c>
      <c r="B467" s="123" t="s">
        <v>186</v>
      </c>
      <c r="C467" s="155" t="s">
        <v>359</v>
      </c>
      <c r="D467" s="147" t="s">
        <v>391</v>
      </c>
      <c r="E467" s="60" t="s">
        <v>13</v>
      </c>
      <c r="F467" s="415">
        <f>SUM(прил3!H174)</f>
        <v>7427056</v>
      </c>
      <c r="G467" s="415">
        <f>SUM(прил3!I174)</f>
        <v>6486325</v>
      </c>
      <c r="H467" s="415">
        <f>SUM(прил3!J174)</f>
        <v>6486325</v>
      </c>
    </row>
    <row r="468" spans="1:8" s="43" customFormat="1" ht="31.5" customHeight="1" x14ac:dyDescent="0.25">
      <c r="A468" s="76" t="s">
        <v>507</v>
      </c>
      <c r="B468" s="123" t="s">
        <v>186</v>
      </c>
      <c r="C468" s="155" t="s">
        <v>359</v>
      </c>
      <c r="D468" s="147" t="s">
        <v>391</v>
      </c>
      <c r="E468" s="60" t="s">
        <v>16</v>
      </c>
      <c r="F468" s="415">
        <f>SUM(прил3!H175)</f>
        <v>2801249</v>
      </c>
      <c r="G468" s="415">
        <f>SUM(прил3!I175)</f>
        <v>2528338</v>
      </c>
      <c r="H468" s="415">
        <f>SUM(прил3!J175)</f>
        <v>2528338</v>
      </c>
    </row>
    <row r="469" spans="1:8" s="43" customFormat="1" ht="18" customHeight="1" x14ac:dyDescent="0.25">
      <c r="A469" s="76" t="s">
        <v>18</v>
      </c>
      <c r="B469" s="123" t="s">
        <v>186</v>
      </c>
      <c r="C469" s="155" t="s">
        <v>359</v>
      </c>
      <c r="D469" s="147" t="s">
        <v>391</v>
      </c>
      <c r="E469" s="60" t="s">
        <v>17</v>
      </c>
      <c r="F469" s="415">
        <f>SUM(прил3!H176)</f>
        <v>52380</v>
      </c>
      <c r="G469" s="415">
        <f>SUM(прил3!I176)</f>
        <v>53380</v>
      </c>
      <c r="H469" s="415">
        <f>SUM(прил3!J176)</f>
        <v>53380</v>
      </c>
    </row>
    <row r="470" spans="1:8" s="43" customFormat="1" ht="33" hidden="1" customHeight="1" x14ac:dyDescent="0.25">
      <c r="A470" s="27" t="s">
        <v>665</v>
      </c>
      <c r="B470" s="122" t="s">
        <v>186</v>
      </c>
      <c r="C470" s="158" t="s">
        <v>359</v>
      </c>
      <c r="D470" s="150" t="s">
        <v>664</v>
      </c>
      <c r="E470" s="42"/>
      <c r="F470" s="412">
        <f>SUM(F471)</f>
        <v>0</v>
      </c>
      <c r="G470" s="412">
        <f t="shared" ref="G470:H470" si="199">SUM(G471)</f>
        <v>0</v>
      </c>
      <c r="H470" s="412">
        <f t="shared" si="199"/>
        <v>0</v>
      </c>
    </row>
    <row r="471" spans="1:8" s="43" customFormat="1" ht="33" hidden="1" customHeight="1" x14ac:dyDescent="0.25">
      <c r="A471" s="61" t="s">
        <v>507</v>
      </c>
      <c r="B471" s="123" t="s">
        <v>186</v>
      </c>
      <c r="C471" s="155" t="s">
        <v>359</v>
      </c>
      <c r="D471" s="147" t="s">
        <v>664</v>
      </c>
      <c r="E471" s="60" t="s">
        <v>16</v>
      </c>
      <c r="F471" s="415">
        <f>SUM(прил3!H178)</f>
        <v>0</v>
      </c>
      <c r="G471" s="415">
        <f>SUM(прил3!I178)</f>
        <v>0</v>
      </c>
      <c r="H471" s="415">
        <f>SUM(прил3!J178)</f>
        <v>0</v>
      </c>
    </row>
    <row r="472" spans="1:8" ht="15.75" x14ac:dyDescent="0.25">
      <c r="A472" s="446" t="s">
        <v>885</v>
      </c>
      <c r="B472" s="674"/>
      <c r="C472" s="674"/>
      <c r="D472" s="674"/>
      <c r="E472" s="674"/>
      <c r="F472" s="676"/>
      <c r="G472" s="677">
        <f>SUM(прил3!I661)</f>
        <v>3363332</v>
      </c>
      <c r="H472" s="677">
        <f>SUM(прил3!J661)</f>
        <v>6750840</v>
      </c>
    </row>
  </sheetData>
  <mergeCells count="8">
    <mergeCell ref="B15:D15"/>
    <mergeCell ref="B1:F1"/>
    <mergeCell ref="B2:F2"/>
    <mergeCell ref="B3:F3"/>
    <mergeCell ref="A11:F11"/>
    <mergeCell ref="A12:F12"/>
    <mergeCell ref="A10:F10"/>
    <mergeCell ref="A13:F13"/>
  </mergeCells>
  <pageMargins left="0.70866141732283472" right="0.70866141732283472" top="0.74803149606299213" bottom="0.74803149606299213" header="0.31496062992125984" footer="0.31496062992125984"/>
  <pageSetup paperSize="9" scale="6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8"/>
  <sheetViews>
    <sheetView zoomScaleNormal="100" workbookViewId="0">
      <selection activeCell="B8" sqref="B8:D8"/>
    </sheetView>
  </sheetViews>
  <sheetFormatPr defaultRowHeight="15" x14ac:dyDescent="0.25"/>
  <cols>
    <col min="2" max="2" width="66.85546875" customWidth="1"/>
    <col min="3" max="3" width="15.42578125" customWidth="1"/>
    <col min="4" max="4" width="16" customWidth="1"/>
  </cols>
  <sheetData>
    <row r="1" spans="1:4" x14ac:dyDescent="0.25">
      <c r="B1" s="714" t="s">
        <v>844</v>
      </c>
      <c r="C1" s="716"/>
    </row>
    <row r="2" spans="1:4" x14ac:dyDescent="0.25">
      <c r="B2" s="494" t="s">
        <v>521</v>
      </c>
      <c r="C2" s="495"/>
      <c r="D2" s="493"/>
    </row>
    <row r="3" spans="1:4" x14ac:dyDescent="0.25">
      <c r="B3" s="494" t="s">
        <v>522</v>
      </c>
      <c r="C3" s="495"/>
      <c r="D3" s="493"/>
    </row>
    <row r="4" spans="1:4" x14ac:dyDescent="0.25">
      <c r="B4" s="494" t="s">
        <v>523</v>
      </c>
      <c r="C4" s="495"/>
      <c r="D4" s="493"/>
    </row>
    <row r="5" spans="1:4" x14ac:dyDescent="0.25">
      <c r="B5" s="494" t="s">
        <v>810</v>
      </c>
      <c r="C5" s="495"/>
      <c r="D5" s="493"/>
    </row>
    <row r="6" spans="1:4" x14ac:dyDescent="0.25">
      <c r="B6" s="494" t="s">
        <v>811</v>
      </c>
      <c r="C6" s="495"/>
      <c r="D6" s="493"/>
    </row>
    <row r="7" spans="1:4" x14ac:dyDescent="0.25">
      <c r="B7" s="489" t="s">
        <v>907</v>
      </c>
      <c r="C7" s="490"/>
      <c r="D7" s="493"/>
    </row>
    <row r="8" spans="1:4" x14ac:dyDescent="0.25">
      <c r="B8" s="698"/>
      <c r="C8" s="698"/>
      <c r="D8" s="698"/>
    </row>
    <row r="9" spans="1:4" x14ac:dyDescent="0.25">
      <c r="B9" s="517"/>
    </row>
    <row r="10" spans="1:4" ht="18.75" x14ac:dyDescent="0.25">
      <c r="A10" s="717" t="s">
        <v>524</v>
      </c>
      <c r="B10" s="717"/>
      <c r="C10" s="717"/>
      <c r="D10" s="717"/>
    </row>
    <row r="11" spans="1:4" ht="18.75" x14ac:dyDescent="0.3">
      <c r="A11" s="718" t="s">
        <v>809</v>
      </c>
      <c r="B11" s="718"/>
      <c r="C11" s="718"/>
      <c r="D11" s="718"/>
    </row>
    <row r="12" spans="1:4" ht="18.75" x14ac:dyDescent="0.3">
      <c r="A12" s="350"/>
      <c r="B12" s="351"/>
    </row>
    <row r="13" spans="1:4" ht="15.75" x14ac:dyDescent="0.25">
      <c r="A13" s="350"/>
      <c r="B13" s="349"/>
    </row>
    <row r="14" spans="1:4" ht="18.75" x14ac:dyDescent="0.25">
      <c r="B14" s="352" t="s">
        <v>525</v>
      </c>
    </row>
    <row r="15" spans="1:4" ht="15.75" x14ac:dyDescent="0.25">
      <c r="A15" s="353"/>
      <c r="C15" s="202"/>
    </row>
    <row r="16" spans="1:4" ht="15" customHeight="1" x14ac:dyDescent="0.25">
      <c r="A16" s="715" t="s">
        <v>346</v>
      </c>
      <c r="B16" s="715" t="s">
        <v>634</v>
      </c>
      <c r="C16" s="715" t="s">
        <v>685</v>
      </c>
      <c r="D16" s="721" t="s">
        <v>635</v>
      </c>
    </row>
    <row r="17" spans="1:4" x14ac:dyDescent="0.25">
      <c r="A17" s="715"/>
      <c r="B17" s="715"/>
      <c r="C17" s="715"/>
      <c r="D17" s="722"/>
    </row>
    <row r="18" spans="1:4" ht="35.25" customHeight="1" x14ac:dyDescent="0.25">
      <c r="A18" s="715"/>
      <c r="B18" s="715"/>
      <c r="C18" s="715"/>
      <c r="D18" s="722"/>
    </row>
    <row r="19" spans="1:4" x14ac:dyDescent="0.25">
      <c r="A19" s="715"/>
      <c r="B19" s="715"/>
      <c r="C19" s="715"/>
      <c r="D19" s="723"/>
    </row>
    <row r="20" spans="1:4" ht="15.75" x14ac:dyDescent="0.25">
      <c r="A20" s="338">
        <v>1</v>
      </c>
      <c r="B20" s="195" t="s">
        <v>527</v>
      </c>
      <c r="C20" s="338" t="s">
        <v>528</v>
      </c>
      <c r="D20" s="72"/>
    </row>
    <row r="21" spans="1:4" ht="31.5" x14ac:dyDescent="0.25">
      <c r="A21" s="338">
        <v>2</v>
      </c>
      <c r="B21" s="195" t="s">
        <v>633</v>
      </c>
      <c r="C21" s="370">
        <v>1780000</v>
      </c>
      <c r="D21" s="487">
        <v>45651</v>
      </c>
    </row>
    <row r="22" spans="1:4" s="480" customFormat="1" ht="34.5" customHeight="1" x14ac:dyDescent="0.25">
      <c r="A22" s="485"/>
      <c r="B22" s="84" t="s">
        <v>636</v>
      </c>
      <c r="C22" s="370">
        <v>1780000</v>
      </c>
      <c r="D22" s="72"/>
    </row>
    <row r="23" spans="1:4" ht="20.25" customHeight="1" x14ac:dyDescent="0.25">
      <c r="A23" s="338">
        <v>3</v>
      </c>
      <c r="B23" s="195" t="s">
        <v>529</v>
      </c>
      <c r="C23" s="519" t="s">
        <v>528</v>
      </c>
      <c r="D23" s="72"/>
    </row>
    <row r="24" spans="1:4" ht="15.75" x14ac:dyDescent="0.25">
      <c r="A24" s="338"/>
      <c r="B24" s="195" t="s">
        <v>530</v>
      </c>
      <c r="C24" s="370">
        <v>1780000</v>
      </c>
      <c r="D24" s="72"/>
    </row>
    <row r="25" spans="1:4" ht="15.75" x14ac:dyDescent="0.25">
      <c r="A25" s="353"/>
    </row>
    <row r="26" spans="1:4" ht="15.75" x14ac:dyDescent="0.25">
      <c r="A26" s="353"/>
    </row>
    <row r="27" spans="1:4" ht="18.75" x14ac:dyDescent="0.25">
      <c r="A27" s="353"/>
      <c r="B27" s="352" t="s">
        <v>531</v>
      </c>
    </row>
    <row r="28" spans="1:4" ht="18.75" x14ac:dyDescent="0.25">
      <c r="A28" s="352"/>
    </row>
    <row r="29" spans="1:4" ht="15" customHeight="1" x14ac:dyDescent="0.25">
      <c r="A29" s="715" t="s">
        <v>346</v>
      </c>
      <c r="B29" s="715" t="s">
        <v>634</v>
      </c>
      <c r="C29" s="724" t="s">
        <v>808</v>
      </c>
      <c r="D29" s="725"/>
    </row>
    <row r="30" spans="1:4" ht="15" customHeight="1" x14ac:dyDescent="0.25">
      <c r="A30" s="715"/>
      <c r="B30" s="715"/>
      <c r="C30" s="726"/>
      <c r="D30" s="727"/>
    </row>
    <row r="31" spans="1:4" ht="15" customHeight="1" x14ac:dyDescent="0.25">
      <c r="A31" s="715"/>
      <c r="B31" s="715"/>
      <c r="C31" s="726"/>
      <c r="D31" s="727"/>
    </row>
    <row r="32" spans="1:4" ht="18.75" customHeight="1" x14ac:dyDescent="0.25">
      <c r="A32" s="715"/>
      <c r="B32" s="715"/>
      <c r="C32" s="728"/>
      <c r="D32" s="729"/>
    </row>
    <row r="33" spans="1:4" ht="15.75" x14ac:dyDescent="0.25">
      <c r="A33" s="338">
        <v>1</v>
      </c>
      <c r="B33" s="195" t="s">
        <v>527</v>
      </c>
      <c r="C33" s="719" t="s">
        <v>528</v>
      </c>
      <c r="D33" s="720"/>
    </row>
    <row r="34" spans="1:4" ht="31.5" x14ac:dyDescent="0.25">
      <c r="A34" s="338">
        <v>2</v>
      </c>
      <c r="B34" s="195" t="s">
        <v>633</v>
      </c>
      <c r="C34" s="719" t="s">
        <v>528</v>
      </c>
      <c r="D34" s="720"/>
    </row>
    <row r="35" spans="1:4" s="480" customFormat="1" ht="34.5" customHeight="1" x14ac:dyDescent="0.25">
      <c r="A35" s="485"/>
      <c r="B35" s="84" t="s">
        <v>636</v>
      </c>
      <c r="C35" s="719" t="s">
        <v>528</v>
      </c>
      <c r="D35" s="720"/>
    </row>
    <row r="36" spans="1:4" ht="15.75" x14ac:dyDescent="0.25">
      <c r="A36" s="338">
        <v>3</v>
      </c>
      <c r="B36" s="197" t="s">
        <v>529</v>
      </c>
      <c r="C36" s="719" t="s">
        <v>528</v>
      </c>
      <c r="D36" s="720"/>
    </row>
    <row r="37" spans="1:4" ht="15.75" x14ac:dyDescent="0.25">
      <c r="A37" s="338"/>
      <c r="B37" s="195" t="s">
        <v>530</v>
      </c>
      <c r="C37" s="719" t="s">
        <v>528</v>
      </c>
      <c r="D37" s="720"/>
    </row>
    <row r="38" spans="1:4" ht="15.75" x14ac:dyDescent="0.25">
      <c r="A38" s="354"/>
    </row>
  </sheetData>
  <mergeCells count="16">
    <mergeCell ref="C37:D37"/>
    <mergeCell ref="D16:D19"/>
    <mergeCell ref="C35:D35"/>
    <mergeCell ref="C29:D32"/>
    <mergeCell ref="C33:D33"/>
    <mergeCell ref="C34:D34"/>
    <mergeCell ref="C36:D36"/>
    <mergeCell ref="A29:A32"/>
    <mergeCell ref="B29:B32"/>
    <mergeCell ref="B1:C1"/>
    <mergeCell ref="A16:A19"/>
    <mergeCell ref="B16:B19"/>
    <mergeCell ref="C16:C19"/>
    <mergeCell ref="A10:D10"/>
    <mergeCell ref="A11:D11"/>
    <mergeCell ref="B8:D8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zoomScaleNormal="100" workbookViewId="0">
      <selection activeCell="E8" sqref="E8"/>
    </sheetView>
  </sheetViews>
  <sheetFormatPr defaultRowHeight="15" x14ac:dyDescent="0.25"/>
  <cols>
    <col min="1" max="1" width="6.42578125" customWidth="1"/>
    <col min="2" max="2" width="52.140625" customWidth="1"/>
    <col min="3" max="3" width="15.5703125" customWidth="1"/>
    <col min="4" max="4" width="15.5703125" style="480" customWidth="1"/>
    <col min="5" max="5" width="15.28515625" customWidth="1"/>
    <col min="6" max="6" width="16.140625" customWidth="1"/>
    <col min="7" max="7" width="6" customWidth="1"/>
    <col min="258" max="258" width="6.42578125" customWidth="1"/>
    <col min="259" max="259" width="76.42578125" customWidth="1"/>
    <col min="260" max="260" width="13.42578125" customWidth="1"/>
    <col min="261" max="261" width="13.7109375" customWidth="1"/>
    <col min="514" max="514" width="6.42578125" customWidth="1"/>
    <col min="515" max="515" width="76.42578125" customWidth="1"/>
    <col min="516" max="516" width="13.42578125" customWidth="1"/>
    <col min="517" max="517" width="13.7109375" customWidth="1"/>
    <col min="770" max="770" width="6.42578125" customWidth="1"/>
    <col min="771" max="771" width="76.42578125" customWidth="1"/>
    <col min="772" max="772" width="13.42578125" customWidth="1"/>
    <col min="773" max="773" width="13.7109375" customWidth="1"/>
    <col min="1026" max="1026" width="6.42578125" customWidth="1"/>
    <col min="1027" max="1027" width="76.42578125" customWidth="1"/>
    <col min="1028" max="1028" width="13.42578125" customWidth="1"/>
    <col min="1029" max="1029" width="13.7109375" customWidth="1"/>
    <col min="1282" max="1282" width="6.42578125" customWidth="1"/>
    <col min="1283" max="1283" width="76.42578125" customWidth="1"/>
    <col min="1284" max="1284" width="13.42578125" customWidth="1"/>
    <col min="1285" max="1285" width="13.7109375" customWidth="1"/>
    <col min="1538" max="1538" width="6.42578125" customWidth="1"/>
    <col min="1539" max="1539" width="76.42578125" customWidth="1"/>
    <col min="1540" max="1540" width="13.42578125" customWidth="1"/>
    <col min="1541" max="1541" width="13.7109375" customWidth="1"/>
    <col min="1794" max="1794" width="6.42578125" customWidth="1"/>
    <col min="1795" max="1795" width="76.42578125" customWidth="1"/>
    <col min="1796" max="1796" width="13.42578125" customWidth="1"/>
    <col min="1797" max="1797" width="13.7109375" customWidth="1"/>
    <col min="2050" max="2050" width="6.42578125" customWidth="1"/>
    <col min="2051" max="2051" width="76.42578125" customWidth="1"/>
    <col min="2052" max="2052" width="13.42578125" customWidth="1"/>
    <col min="2053" max="2053" width="13.7109375" customWidth="1"/>
    <col min="2306" max="2306" width="6.42578125" customWidth="1"/>
    <col min="2307" max="2307" width="76.42578125" customWidth="1"/>
    <col min="2308" max="2308" width="13.42578125" customWidth="1"/>
    <col min="2309" max="2309" width="13.7109375" customWidth="1"/>
    <col min="2562" max="2562" width="6.42578125" customWidth="1"/>
    <col min="2563" max="2563" width="76.42578125" customWidth="1"/>
    <col min="2564" max="2564" width="13.42578125" customWidth="1"/>
    <col min="2565" max="2565" width="13.7109375" customWidth="1"/>
    <col min="2818" max="2818" width="6.42578125" customWidth="1"/>
    <col min="2819" max="2819" width="76.42578125" customWidth="1"/>
    <col min="2820" max="2820" width="13.42578125" customWidth="1"/>
    <col min="2821" max="2821" width="13.7109375" customWidth="1"/>
    <col min="3074" max="3074" width="6.42578125" customWidth="1"/>
    <col min="3075" max="3075" width="76.42578125" customWidth="1"/>
    <col min="3076" max="3076" width="13.42578125" customWidth="1"/>
    <col min="3077" max="3077" width="13.7109375" customWidth="1"/>
    <col min="3330" max="3330" width="6.42578125" customWidth="1"/>
    <col min="3331" max="3331" width="76.42578125" customWidth="1"/>
    <col min="3332" max="3332" width="13.42578125" customWidth="1"/>
    <col min="3333" max="3333" width="13.7109375" customWidth="1"/>
    <col min="3586" max="3586" width="6.42578125" customWidth="1"/>
    <col min="3587" max="3587" width="76.42578125" customWidth="1"/>
    <col min="3588" max="3588" width="13.42578125" customWidth="1"/>
    <col min="3589" max="3589" width="13.7109375" customWidth="1"/>
    <col min="3842" max="3842" width="6.42578125" customWidth="1"/>
    <col min="3843" max="3843" width="76.42578125" customWidth="1"/>
    <col min="3844" max="3844" width="13.42578125" customWidth="1"/>
    <col min="3845" max="3845" width="13.7109375" customWidth="1"/>
    <col min="4098" max="4098" width="6.42578125" customWidth="1"/>
    <col min="4099" max="4099" width="76.42578125" customWidth="1"/>
    <col min="4100" max="4100" width="13.42578125" customWidth="1"/>
    <col min="4101" max="4101" width="13.7109375" customWidth="1"/>
    <col min="4354" max="4354" width="6.42578125" customWidth="1"/>
    <col min="4355" max="4355" width="76.42578125" customWidth="1"/>
    <col min="4356" max="4356" width="13.42578125" customWidth="1"/>
    <col min="4357" max="4357" width="13.7109375" customWidth="1"/>
    <col min="4610" max="4610" width="6.42578125" customWidth="1"/>
    <col min="4611" max="4611" width="76.42578125" customWidth="1"/>
    <col min="4612" max="4612" width="13.42578125" customWidth="1"/>
    <col min="4613" max="4613" width="13.7109375" customWidth="1"/>
    <col min="4866" max="4866" width="6.42578125" customWidth="1"/>
    <col min="4867" max="4867" width="76.42578125" customWidth="1"/>
    <col min="4868" max="4868" width="13.42578125" customWidth="1"/>
    <col min="4869" max="4869" width="13.7109375" customWidth="1"/>
    <col min="5122" max="5122" width="6.42578125" customWidth="1"/>
    <col min="5123" max="5123" width="76.42578125" customWidth="1"/>
    <col min="5124" max="5124" width="13.42578125" customWidth="1"/>
    <col min="5125" max="5125" width="13.7109375" customWidth="1"/>
    <col min="5378" max="5378" width="6.42578125" customWidth="1"/>
    <col min="5379" max="5379" width="76.42578125" customWidth="1"/>
    <col min="5380" max="5380" width="13.42578125" customWidth="1"/>
    <col min="5381" max="5381" width="13.7109375" customWidth="1"/>
    <col min="5634" max="5634" width="6.42578125" customWidth="1"/>
    <col min="5635" max="5635" width="76.42578125" customWidth="1"/>
    <col min="5636" max="5636" width="13.42578125" customWidth="1"/>
    <col min="5637" max="5637" width="13.7109375" customWidth="1"/>
    <col min="5890" max="5890" width="6.42578125" customWidth="1"/>
    <col min="5891" max="5891" width="76.42578125" customWidth="1"/>
    <col min="5892" max="5892" width="13.42578125" customWidth="1"/>
    <col min="5893" max="5893" width="13.7109375" customWidth="1"/>
    <col min="6146" max="6146" width="6.42578125" customWidth="1"/>
    <col min="6147" max="6147" width="76.42578125" customWidth="1"/>
    <col min="6148" max="6148" width="13.42578125" customWidth="1"/>
    <col min="6149" max="6149" width="13.7109375" customWidth="1"/>
    <col min="6402" max="6402" width="6.42578125" customWidth="1"/>
    <col min="6403" max="6403" width="76.42578125" customWidth="1"/>
    <col min="6404" max="6404" width="13.42578125" customWidth="1"/>
    <col min="6405" max="6405" width="13.7109375" customWidth="1"/>
    <col min="6658" max="6658" width="6.42578125" customWidth="1"/>
    <col min="6659" max="6659" width="76.42578125" customWidth="1"/>
    <col min="6660" max="6660" width="13.42578125" customWidth="1"/>
    <col min="6661" max="6661" width="13.7109375" customWidth="1"/>
    <col min="6914" max="6914" width="6.42578125" customWidth="1"/>
    <col min="6915" max="6915" width="76.42578125" customWidth="1"/>
    <col min="6916" max="6916" width="13.42578125" customWidth="1"/>
    <col min="6917" max="6917" width="13.7109375" customWidth="1"/>
    <col min="7170" max="7170" width="6.42578125" customWidth="1"/>
    <col min="7171" max="7171" width="76.42578125" customWidth="1"/>
    <col min="7172" max="7172" width="13.42578125" customWidth="1"/>
    <col min="7173" max="7173" width="13.7109375" customWidth="1"/>
    <col min="7426" max="7426" width="6.42578125" customWidth="1"/>
    <col min="7427" max="7427" width="76.42578125" customWidth="1"/>
    <col min="7428" max="7428" width="13.42578125" customWidth="1"/>
    <col min="7429" max="7429" width="13.7109375" customWidth="1"/>
    <col min="7682" max="7682" width="6.42578125" customWidth="1"/>
    <col min="7683" max="7683" width="76.42578125" customWidth="1"/>
    <col min="7684" max="7684" width="13.42578125" customWidth="1"/>
    <col min="7685" max="7685" width="13.7109375" customWidth="1"/>
    <col min="7938" max="7938" width="6.42578125" customWidth="1"/>
    <col min="7939" max="7939" width="76.42578125" customWidth="1"/>
    <col min="7940" max="7940" width="13.42578125" customWidth="1"/>
    <col min="7941" max="7941" width="13.7109375" customWidth="1"/>
    <col min="8194" max="8194" width="6.42578125" customWidth="1"/>
    <col min="8195" max="8195" width="76.42578125" customWidth="1"/>
    <col min="8196" max="8196" width="13.42578125" customWidth="1"/>
    <col min="8197" max="8197" width="13.7109375" customWidth="1"/>
    <col min="8450" max="8450" width="6.42578125" customWidth="1"/>
    <col min="8451" max="8451" width="76.42578125" customWidth="1"/>
    <col min="8452" max="8452" width="13.42578125" customWidth="1"/>
    <col min="8453" max="8453" width="13.7109375" customWidth="1"/>
    <col min="8706" max="8706" width="6.42578125" customWidth="1"/>
    <col min="8707" max="8707" width="76.42578125" customWidth="1"/>
    <col min="8708" max="8708" width="13.42578125" customWidth="1"/>
    <col min="8709" max="8709" width="13.7109375" customWidth="1"/>
    <col min="8962" max="8962" width="6.42578125" customWidth="1"/>
    <col min="8963" max="8963" width="76.42578125" customWidth="1"/>
    <col min="8964" max="8964" width="13.42578125" customWidth="1"/>
    <col min="8965" max="8965" width="13.7109375" customWidth="1"/>
    <col min="9218" max="9218" width="6.42578125" customWidth="1"/>
    <col min="9219" max="9219" width="76.42578125" customWidth="1"/>
    <col min="9220" max="9220" width="13.42578125" customWidth="1"/>
    <col min="9221" max="9221" width="13.7109375" customWidth="1"/>
    <col min="9474" max="9474" width="6.42578125" customWidth="1"/>
    <col min="9475" max="9475" width="76.42578125" customWidth="1"/>
    <col min="9476" max="9476" width="13.42578125" customWidth="1"/>
    <col min="9477" max="9477" width="13.7109375" customWidth="1"/>
    <col min="9730" max="9730" width="6.42578125" customWidth="1"/>
    <col min="9731" max="9731" width="76.42578125" customWidth="1"/>
    <col min="9732" max="9732" width="13.42578125" customWidth="1"/>
    <col min="9733" max="9733" width="13.7109375" customWidth="1"/>
    <col min="9986" max="9986" width="6.42578125" customWidth="1"/>
    <col min="9987" max="9987" width="76.42578125" customWidth="1"/>
    <col min="9988" max="9988" width="13.42578125" customWidth="1"/>
    <col min="9989" max="9989" width="13.7109375" customWidth="1"/>
    <col min="10242" max="10242" width="6.42578125" customWidth="1"/>
    <col min="10243" max="10243" width="76.42578125" customWidth="1"/>
    <col min="10244" max="10244" width="13.42578125" customWidth="1"/>
    <col min="10245" max="10245" width="13.7109375" customWidth="1"/>
    <col min="10498" max="10498" width="6.42578125" customWidth="1"/>
    <col min="10499" max="10499" width="76.42578125" customWidth="1"/>
    <col min="10500" max="10500" width="13.42578125" customWidth="1"/>
    <col min="10501" max="10501" width="13.7109375" customWidth="1"/>
    <col min="10754" max="10754" width="6.42578125" customWidth="1"/>
    <col min="10755" max="10755" width="76.42578125" customWidth="1"/>
    <col min="10756" max="10756" width="13.42578125" customWidth="1"/>
    <col min="10757" max="10757" width="13.7109375" customWidth="1"/>
    <col min="11010" max="11010" width="6.42578125" customWidth="1"/>
    <col min="11011" max="11011" width="76.42578125" customWidth="1"/>
    <col min="11012" max="11012" width="13.42578125" customWidth="1"/>
    <col min="11013" max="11013" width="13.7109375" customWidth="1"/>
    <col min="11266" max="11266" width="6.42578125" customWidth="1"/>
    <col min="11267" max="11267" width="76.42578125" customWidth="1"/>
    <col min="11268" max="11268" width="13.42578125" customWidth="1"/>
    <col min="11269" max="11269" width="13.7109375" customWidth="1"/>
    <col min="11522" max="11522" width="6.42578125" customWidth="1"/>
    <col min="11523" max="11523" width="76.42578125" customWidth="1"/>
    <col min="11524" max="11524" width="13.42578125" customWidth="1"/>
    <col min="11525" max="11525" width="13.7109375" customWidth="1"/>
    <col min="11778" max="11778" width="6.42578125" customWidth="1"/>
    <col min="11779" max="11779" width="76.42578125" customWidth="1"/>
    <col min="11780" max="11780" width="13.42578125" customWidth="1"/>
    <col min="11781" max="11781" width="13.7109375" customWidth="1"/>
    <col min="12034" max="12034" width="6.42578125" customWidth="1"/>
    <col min="12035" max="12035" width="76.42578125" customWidth="1"/>
    <col min="12036" max="12036" width="13.42578125" customWidth="1"/>
    <col min="12037" max="12037" width="13.7109375" customWidth="1"/>
    <col min="12290" max="12290" width="6.42578125" customWidth="1"/>
    <col min="12291" max="12291" width="76.42578125" customWidth="1"/>
    <col min="12292" max="12292" width="13.42578125" customWidth="1"/>
    <col min="12293" max="12293" width="13.7109375" customWidth="1"/>
    <col min="12546" max="12546" width="6.42578125" customWidth="1"/>
    <col min="12547" max="12547" width="76.42578125" customWidth="1"/>
    <col min="12548" max="12548" width="13.42578125" customWidth="1"/>
    <col min="12549" max="12549" width="13.7109375" customWidth="1"/>
    <col min="12802" max="12802" width="6.42578125" customWidth="1"/>
    <col min="12803" max="12803" width="76.42578125" customWidth="1"/>
    <col min="12804" max="12804" width="13.42578125" customWidth="1"/>
    <col min="12805" max="12805" width="13.7109375" customWidth="1"/>
    <col min="13058" max="13058" width="6.42578125" customWidth="1"/>
    <col min="13059" max="13059" width="76.42578125" customWidth="1"/>
    <col min="13060" max="13060" width="13.42578125" customWidth="1"/>
    <col min="13061" max="13061" width="13.7109375" customWidth="1"/>
    <col min="13314" max="13314" width="6.42578125" customWidth="1"/>
    <col min="13315" max="13315" width="76.42578125" customWidth="1"/>
    <col min="13316" max="13316" width="13.42578125" customWidth="1"/>
    <col min="13317" max="13317" width="13.7109375" customWidth="1"/>
    <col min="13570" max="13570" width="6.42578125" customWidth="1"/>
    <col min="13571" max="13571" width="76.42578125" customWidth="1"/>
    <col min="13572" max="13572" width="13.42578125" customWidth="1"/>
    <col min="13573" max="13573" width="13.7109375" customWidth="1"/>
    <col min="13826" max="13826" width="6.42578125" customWidth="1"/>
    <col min="13827" max="13827" width="76.42578125" customWidth="1"/>
    <col min="13828" max="13828" width="13.42578125" customWidth="1"/>
    <col min="13829" max="13829" width="13.7109375" customWidth="1"/>
    <col min="14082" max="14082" width="6.42578125" customWidth="1"/>
    <col min="14083" max="14083" width="76.42578125" customWidth="1"/>
    <col min="14084" max="14084" width="13.42578125" customWidth="1"/>
    <col min="14085" max="14085" width="13.7109375" customWidth="1"/>
    <col min="14338" max="14338" width="6.42578125" customWidth="1"/>
    <col min="14339" max="14339" width="76.42578125" customWidth="1"/>
    <col min="14340" max="14340" width="13.42578125" customWidth="1"/>
    <col min="14341" max="14341" width="13.7109375" customWidth="1"/>
    <col min="14594" max="14594" width="6.42578125" customWidth="1"/>
    <col min="14595" max="14595" width="76.42578125" customWidth="1"/>
    <col min="14596" max="14596" width="13.42578125" customWidth="1"/>
    <col min="14597" max="14597" width="13.7109375" customWidth="1"/>
    <col min="14850" max="14850" width="6.42578125" customWidth="1"/>
    <col min="14851" max="14851" width="76.42578125" customWidth="1"/>
    <col min="14852" max="14852" width="13.42578125" customWidth="1"/>
    <col min="14853" max="14853" width="13.7109375" customWidth="1"/>
    <col min="15106" max="15106" width="6.42578125" customWidth="1"/>
    <col min="15107" max="15107" width="76.42578125" customWidth="1"/>
    <col min="15108" max="15108" width="13.42578125" customWidth="1"/>
    <col min="15109" max="15109" width="13.7109375" customWidth="1"/>
    <col min="15362" max="15362" width="6.42578125" customWidth="1"/>
    <col min="15363" max="15363" width="76.42578125" customWidth="1"/>
    <col min="15364" max="15364" width="13.42578125" customWidth="1"/>
    <col min="15365" max="15365" width="13.7109375" customWidth="1"/>
    <col min="15618" max="15618" width="6.42578125" customWidth="1"/>
    <col min="15619" max="15619" width="76.42578125" customWidth="1"/>
    <col min="15620" max="15620" width="13.42578125" customWidth="1"/>
    <col min="15621" max="15621" width="13.7109375" customWidth="1"/>
    <col min="15874" max="15874" width="6.42578125" customWidth="1"/>
    <col min="15875" max="15875" width="76.42578125" customWidth="1"/>
    <col min="15876" max="15876" width="13.42578125" customWidth="1"/>
    <col min="15877" max="15877" width="13.7109375" customWidth="1"/>
    <col min="16130" max="16130" width="6.42578125" customWidth="1"/>
    <col min="16131" max="16131" width="76.42578125" customWidth="1"/>
    <col min="16132" max="16132" width="13.42578125" customWidth="1"/>
    <col min="16133" max="16133" width="13.7109375" customWidth="1"/>
  </cols>
  <sheetData>
    <row r="1" spans="1:6" x14ac:dyDescent="0.25">
      <c r="B1" s="481"/>
      <c r="C1" s="482"/>
      <c r="D1" s="484"/>
      <c r="E1" s="479" t="s">
        <v>843</v>
      </c>
    </row>
    <row r="2" spans="1:6" x14ac:dyDescent="0.25">
      <c r="B2" s="481"/>
      <c r="C2" s="482"/>
      <c r="D2" s="484"/>
      <c r="E2" s="479" t="s">
        <v>637</v>
      </c>
    </row>
    <row r="3" spans="1:6" x14ac:dyDescent="0.25">
      <c r="B3" s="481"/>
      <c r="C3" s="482"/>
      <c r="D3" s="484"/>
      <c r="E3" s="479" t="s">
        <v>6</v>
      </c>
    </row>
    <row r="4" spans="1:6" x14ac:dyDescent="0.25">
      <c r="B4" s="481"/>
      <c r="C4" s="482"/>
      <c r="D4" s="484"/>
      <c r="E4" s="479" t="s">
        <v>638</v>
      </c>
    </row>
    <row r="5" spans="1:6" x14ac:dyDescent="0.25">
      <c r="B5" s="481"/>
      <c r="C5" s="482"/>
      <c r="D5" s="484"/>
      <c r="E5" s="479" t="s">
        <v>812</v>
      </c>
    </row>
    <row r="6" spans="1:6" x14ac:dyDescent="0.25">
      <c r="B6" s="481"/>
      <c r="C6" s="482"/>
      <c r="D6" s="484"/>
      <c r="E6" s="479" t="s">
        <v>813</v>
      </c>
    </row>
    <row r="7" spans="1:6" x14ac:dyDescent="0.25">
      <c r="B7" s="489"/>
      <c r="C7" s="490"/>
      <c r="D7" s="483"/>
      <c r="E7" s="479" t="s">
        <v>908</v>
      </c>
    </row>
    <row r="8" spans="1:6" x14ac:dyDescent="0.25">
      <c r="B8" s="714"/>
      <c r="C8" s="716"/>
      <c r="D8" s="484"/>
      <c r="E8" s="515"/>
    </row>
    <row r="10" spans="1:6" ht="18.75" x14ac:dyDescent="0.25">
      <c r="A10" s="717" t="s">
        <v>524</v>
      </c>
      <c r="B10" s="717"/>
      <c r="C10" s="717"/>
      <c r="D10" s="717"/>
      <c r="E10" s="717"/>
      <c r="F10" s="717"/>
    </row>
    <row r="11" spans="1:6" ht="18.75" x14ac:dyDescent="0.3">
      <c r="A11" s="718" t="s">
        <v>814</v>
      </c>
      <c r="B11" s="718"/>
      <c r="C11" s="718"/>
      <c r="D11" s="718"/>
      <c r="E11" s="718"/>
      <c r="F11" s="718"/>
    </row>
    <row r="12" spans="1:6" ht="18.75" x14ac:dyDescent="0.3">
      <c r="A12" s="350"/>
      <c r="B12" s="351"/>
    </row>
    <row r="13" spans="1:6" ht="15.75" x14ac:dyDescent="0.25">
      <c r="A13" s="350"/>
      <c r="B13" s="349"/>
    </row>
    <row r="14" spans="1:6" ht="18.75" x14ac:dyDescent="0.25">
      <c r="B14" s="352" t="s">
        <v>525</v>
      </c>
    </row>
    <row r="15" spans="1:6" ht="15.75" x14ac:dyDescent="0.25">
      <c r="A15" s="353"/>
      <c r="E15" s="202"/>
    </row>
    <row r="16" spans="1:6" ht="15" customHeight="1" x14ac:dyDescent="0.25">
      <c r="A16" s="715" t="s">
        <v>346</v>
      </c>
      <c r="B16" s="715" t="s">
        <v>526</v>
      </c>
      <c r="C16" s="721" t="s">
        <v>760</v>
      </c>
      <c r="D16" s="730" t="s">
        <v>635</v>
      </c>
      <c r="E16" s="721" t="s">
        <v>815</v>
      </c>
      <c r="F16" s="730" t="s">
        <v>635</v>
      </c>
    </row>
    <row r="17" spans="1:6" ht="15" customHeight="1" x14ac:dyDescent="0.25">
      <c r="A17" s="715"/>
      <c r="B17" s="715"/>
      <c r="C17" s="722"/>
      <c r="D17" s="731"/>
      <c r="E17" s="722"/>
      <c r="F17" s="731"/>
    </row>
    <row r="18" spans="1:6" ht="31.5" customHeight="1" x14ac:dyDescent="0.25">
      <c r="A18" s="715"/>
      <c r="B18" s="715"/>
      <c r="C18" s="722"/>
      <c r="D18" s="731"/>
      <c r="E18" s="722"/>
      <c r="F18" s="731"/>
    </row>
    <row r="19" spans="1:6" ht="15.75" customHeight="1" x14ac:dyDescent="0.25">
      <c r="A19" s="715"/>
      <c r="B19" s="715"/>
      <c r="C19" s="723"/>
      <c r="D19" s="732"/>
      <c r="E19" s="723"/>
      <c r="F19" s="732"/>
    </row>
    <row r="20" spans="1:6" ht="15.75" x14ac:dyDescent="0.25">
      <c r="A20" s="338">
        <v>1</v>
      </c>
      <c r="B20" s="195" t="s">
        <v>527</v>
      </c>
      <c r="C20" s="338" t="s">
        <v>528</v>
      </c>
      <c r="D20" s="485"/>
      <c r="E20" s="338" t="s">
        <v>528</v>
      </c>
      <c r="F20" s="485"/>
    </row>
    <row r="21" spans="1:6" ht="47.25" customHeight="1" x14ac:dyDescent="0.25">
      <c r="A21" s="338">
        <v>2</v>
      </c>
      <c r="B21" s="195" t="s">
        <v>633</v>
      </c>
      <c r="C21" s="478" t="s">
        <v>528</v>
      </c>
      <c r="D21" s="485"/>
      <c r="E21" s="478" t="s">
        <v>528</v>
      </c>
      <c r="F21" s="485"/>
    </row>
    <row r="22" spans="1:6" s="480" customFormat="1" ht="33" customHeight="1" x14ac:dyDescent="0.25">
      <c r="A22" s="485"/>
      <c r="B22" s="84" t="s">
        <v>636</v>
      </c>
      <c r="C22" s="485" t="s">
        <v>528</v>
      </c>
      <c r="D22" s="485"/>
      <c r="E22" s="485" t="s">
        <v>528</v>
      </c>
      <c r="F22" s="485"/>
    </row>
    <row r="23" spans="1:6" ht="15.75" x14ac:dyDescent="0.25">
      <c r="A23" s="338">
        <v>3</v>
      </c>
      <c r="B23" s="195" t="s">
        <v>529</v>
      </c>
      <c r="C23" s="370"/>
      <c r="D23" s="488"/>
      <c r="E23" s="370"/>
      <c r="F23" s="488"/>
    </row>
    <row r="24" spans="1:6" ht="15.75" x14ac:dyDescent="0.25">
      <c r="A24" s="338"/>
      <c r="B24" s="195" t="s">
        <v>530</v>
      </c>
      <c r="C24" s="519" t="s">
        <v>528</v>
      </c>
      <c r="D24" s="485"/>
      <c r="E24" s="519" t="s">
        <v>528</v>
      </c>
      <c r="F24" s="485"/>
    </row>
    <row r="25" spans="1:6" ht="15.75" x14ac:dyDescent="0.25">
      <c r="A25" s="353"/>
    </row>
    <row r="26" spans="1:6" ht="15.75" x14ac:dyDescent="0.25">
      <c r="A26" s="353"/>
    </row>
    <row r="27" spans="1:6" ht="18.75" x14ac:dyDescent="0.25">
      <c r="A27" s="353"/>
      <c r="B27" s="352" t="s">
        <v>531</v>
      </c>
    </row>
    <row r="28" spans="1:6" ht="15.75" x14ac:dyDescent="0.25">
      <c r="A28" s="353"/>
    </row>
    <row r="29" spans="1:6" ht="15" customHeight="1" x14ac:dyDescent="0.25">
      <c r="A29" s="715" t="s">
        <v>346</v>
      </c>
      <c r="B29" s="715" t="s">
        <v>526</v>
      </c>
      <c r="C29" s="724" t="s">
        <v>761</v>
      </c>
      <c r="D29" s="725"/>
      <c r="E29" s="724" t="s">
        <v>816</v>
      </c>
      <c r="F29" s="725"/>
    </row>
    <row r="30" spans="1:6" ht="15" customHeight="1" x14ac:dyDescent="0.25">
      <c r="A30" s="715"/>
      <c r="B30" s="715"/>
      <c r="C30" s="726"/>
      <c r="D30" s="727"/>
      <c r="E30" s="726"/>
      <c r="F30" s="727"/>
    </row>
    <row r="31" spans="1:6" ht="15" customHeight="1" x14ac:dyDescent="0.25">
      <c r="A31" s="715"/>
      <c r="B31" s="715"/>
      <c r="C31" s="726"/>
      <c r="D31" s="727"/>
      <c r="E31" s="726"/>
      <c r="F31" s="727"/>
    </row>
    <row r="32" spans="1:6" ht="18.75" customHeight="1" x14ac:dyDescent="0.25">
      <c r="A32" s="715"/>
      <c r="B32" s="715"/>
      <c r="C32" s="728"/>
      <c r="D32" s="729"/>
      <c r="E32" s="728"/>
      <c r="F32" s="729"/>
    </row>
    <row r="33" spans="1:6" ht="15.75" x14ac:dyDescent="0.25">
      <c r="A33" s="338">
        <v>1</v>
      </c>
      <c r="B33" s="195" t="s">
        <v>527</v>
      </c>
      <c r="C33" s="719" t="s">
        <v>528</v>
      </c>
      <c r="D33" s="720"/>
      <c r="E33" s="719" t="s">
        <v>528</v>
      </c>
      <c r="F33" s="720"/>
    </row>
    <row r="34" spans="1:6" ht="45.75" customHeight="1" x14ac:dyDescent="0.25">
      <c r="A34" s="338">
        <v>2</v>
      </c>
      <c r="B34" s="195" t="s">
        <v>633</v>
      </c>
      <c r="C34" s="733">
        <v>1780000</v>
      </c>
      <c r="D34" s="734"/>
      <c r="E34" s="719" t="s">
        <v>528</v>
      </c>
      <c r="F34" s="720"/>
    </row>
    <row r="35" spans="1:6" s="480" customFormat="1" ht="35.25" customHeight="1" x14ac:dyDescent="0.25">
      <c r="A35" s="485"/>
      <c r="B35" s="84" t="s">
        <v>636</v>
      </c>
      <c r="C35" s="733">
        <v>1780000</v>
      </c>
      <c r="D35" s="734"/>
      <c r="E35" s="719" t="s">
        <v>528</v>
      </c>
      <c r="F35" s="720"/>
    </row>
    <row r="36" spans="1:6" ht="15.75" x14ac:dyDescent="0.25">
      <c r="A36" s="338">
        <v>3</v>
      </c>
      <c r="B36" s="195" t="s">
        <v>529</v>
      </c>
      <c r="C36" s="733" t="s">
        <v>528</v>
      </c>
      <c r="D36" s="734"/>
      <c r="E36" s="733"/>
      <c r="F36" s="734"/>
    </row>
    <row r="37" spans="1:6" ht="15.75" x14ac:dyDescent="0.25">
      <c r="A37" s="338"/>
      <c r="B37" s="195" t="s">
        <v>530</v>
      </c>
      <c r="C37" s="733">
        <v>1780000</v>
      </c>
      <c r="D37" s="734"/>
      <c r="E37" s="719" t="s">
        <v>528</v>
      </c>
      <c r="F37" s="720"/>
    </row>
    <row r="38" spans="1:6" ht="15.75" x14ac:dyDescent="0.25">
      <c r="A38" s="354"/>
    </row>
  </sheetData>
  <mergeCells count="23">
    <mergeCell ref="C34:D34"/>
    <mergeCell ref="C36:D36"/>
    <mergeCell ref="C37:D37"/>
    <mergeCell ref="E33:F33"/>
    <mergeCell ref="E34:F34"/>
    <mergeCell ref="E36:F36"/>
    <mergeCell ref="E37:F37"/>
    <mergeCell ref="C35:D35"/>
    <mergeCell ref="E35:F35"/>
    <mergeCell ref="C29:D32"/>
    <mergeCell ref="E29:F32"/>
    <mergeCell ref="C33:D33"/>
    <mergeCell ref="A29:A32"/>
    <mergeCell ref="B29:B32"/>
    <mergeCell ref="B8:C8"/>
    <mergeCell ref="C16:C19"/>
    <mergeCell ref="D16:D19"/>
    <mergeCell ref="E16:E19"/>
    <mergeCell ref="A10:F10"/>
    <mergeCell ref="A11:F11"/>
    <mergeCell ref="F16:F19"/>
    <mergeCell ref="A16:A19"/>
    <mergeCell ref="B16:B19"/>
  </mergeCells>
  <pageMargins left="0.7" right="0.7" top="0.75" bottom="0.75" header="0.3" footer="0.3"/>
  <pageSetup paperSize="9" scale="6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F8" sqref="F8"/>
    </sheetView>
  </sheetViews>
  <sheetFormatPr defaultRowHeight="15" x14ac:dyDescent="0.25"/>
  <cols>
    <col min="1" max="1" width="7.7109375" style="480" customWidth="1"/>
    <col min="2" max="2" width="14.140625" customWidth="1"/>
    <col min="3" max="3" width="16" customWidth="1"/>
    <col min="4" max="4" width="16.7109375" customWidth="1"/>
    <col min="5" max="5" width="16.140625" customWidth="1"/>
    <col min="6" max="6" width="15.5703125" customWidth="1"/>
    <col min="7" max="7" width="14.28515625" customWidth="1"/>
    <col min="8" max="8" width="17.42578125" customWidth="1"/>
    <col min="258" max="258" width="14.140625" customWidth="1"/>
    <col min="259" max="259" width="16" customWidth="1"/>
    <col min="260" max="260" width="16.7109375" customWidth="1"/>
    <col min="261" max="261" width="16.140625" customWidth="1"/>
    <col min="262" max="262" width="15.5703125" customWidth="1"/>
    <col min="263" max="263" width="14.28515625" customWidth="1"/>
    <col min="264" max="264" width="17.42578125" customWidth="1"/>
    <col min="514" max="514" width="14.140625" customWidth="1"/>
    <col min="515" max="515" width="16" customWidth="1"/>
    <col min="516" max="516" width="16.7109375" customWidth="1"/>
    <col min="517" max="517" width="16.140625" customWidth="1"/>
    <col min="518" max="518" width="15.5703125" customWidth="1"/>
    <col min="519" max="519" width="14.28515625" customWidth="1"/>
    <col min="520" max="520" width="17.42578125" customWidth="1"/>
    <col min="770" max="770" width="14.140625" customWidth="1"/>
    <col min="771" max="771" width="16" customWidth="1"/>
    <col min="772" max="772" width="16.7109375" customWidth="1"/>
    <col min="773" max="773" width="16.140625" customWidth="1"/>
    <col min="774" max="774" width="15.5703125" customWidth="1"/>
    <col min="775" max="775" width="14.28515625" customWidth="1"/>
    <col min="776" max="776" width="17.42578125" customWidth="1"/>
    <col min="1026" max="1026" width="14.140625" customWidth="1"/>
    <col min="1027" max="1027" width="16" customWidth="1"/>
    <col min="1028" max="1028" width="16.7109375" customWidth="1"/>
    <col min="1029" max="1029" width="16.140625" customWidth="1"/>
    <col min="1030" max="1030" width="15.5703125" customWidth="1"/>
    <col min="1031" max="1031" width="14.28515625" customWidth="1"/>
    <col min="1032" max="1032" width="17.42578125" customWidth="1"/>
    <col min="1282" max="1282" width="14.140625" customWidth="1"/>
    <col min="1283" max="1283" width="16" customWidth="1"/>
    <col min="1284" max="1284" width="16.7109375" customWidth="1"/>
    <col min="1285" max="1285" width="16.140625" customWidth="1"/>
    <col min="1286" max="1286" width="15.5703125" customWidth="1"/>
    <col min="1287" max="1287" width="14.28515625" customWidth="1"/>
    <col min="1288" max="1288" width="17.42578125" customWidth="1"/>
    <col min="1538" max="1538" width="14.140625" customWidth="1"/>
    <col min="1539" max="1539" width="16" customWidth="1"/>
    <col min="1540" max="1540" width="16.7109375" customWidth="1"/>
    <col min="1541" max="1541" width="16.140625" customWidth="1"/>
    <col min="1542" max="1542" width="15.5703125" customWidth="1"/>
    <col min="1543" max="1543" width="14.28515625" customWidth="1"/>
    <col min="1544" max="1544" width="17.42578125" customWidth="1"/>
    <col min="1794" max="1794" width="14.140625" customWidth="1"/>
    <col min="1795" max="1795" width="16" customWidth="1"/>
    <col min="1796" max="1796" width="16.7109375" customWidth="1"/>
    <col min="1797" max="1797" width="16.140625" customWidth="1"/>
    <col min="1798" max="1798" width="15.5703125" customWidth="1"/>
    <col min="1799" max="1799" width="14.28515625" customWidth="1"/>
    <col min="1800" max="1800" width="17.42578125" customWidth="1"/>
    <col min="2050" max="2050" width="14.140625" customWidth="1"/>
    <col min="2051" max="2051" width="16" customWidth="1"/>
    <col min="2052" max="2052" width="16.7109375" customWidth="1"/>
    <col min="2053" max="2053" width="16.140625" customWidth="1"/>
    <col min="2054" max="2054" width="15.5703125" customWidth="1"/>
    <col min="2055" max="2055" width="14.28515625" customWidth="1"/>
    <col min="2056" max="2056" width="17.42578125" customWidth="1"/>
    <col min="2306" max="2306" width="14.140625" customWidth="1"/>
    <col min="2307" max="2307" width="16" customWidth="1"/>
    <col min="2308" max="2308" width="16.7109375" customWidth="1"/>
    <col min="2309" max="2309" width="16.140625" customWidth="1"/>
    <col min="2310" max="2310" width="15.5703125" customWidth="1"/>
    <col min="2311" max="2311" width="14.28515625" customWidth="1"/>
    <col min="2312" max="2312" width="17.42578125" customWidth="1"/>
    <col min="2562" max="2562" width="14.140625" customWidth="1"/>
    <col min="2563" max="2563" width="16" customWidth="1"/>
    <col min="2564" max="2564" width="16.7109375" customWidth="1"/>
    <col min="2565" max="2565" width="16.140625" customWidth="1"/>
    <col min="2566" max="2566" width="15.5703125" customWidth="1"/>
    <col min="2567" max="2567" width="14.28515625" customWidth="1"/>
    <col min="2568" max="2568" width="17.42578125" customWidth="1"/>
    <col min="2818" max="2818" width="14.140625" customWidth="1"/>
    <col min="2819" max="2819" width="16" customWidth="1"/>
    <col min="2820" max="2820" width="16.7109375" customWidth="1"/>
    <col min="2821" max="2821" width="16.140625" customWidth="1"/>
    <col min="2822" max="2822" width="15.5703125" customWidth="1"/>
    <col min="2823" max="2823" width="14.28515625" customWidth="1"/>
    <col min="2824" max="2824" width="17.42578125" customWidth="1"/>
    <col min="3074" max="3074" width="14.140625" customWidth="1"/>
    <col min="3075" max="3075" width="16" customWidth="1"/>
    <col min="3076" max="3076" width="16.7109375" customWidth="1"/>
    <col min="3077" max="3077" width="16.140625" customWidth="1"/>
    <col min="3078" max="3078" width="15.5703125" customWidth="1"/>
    <col min="3079" max="3079" width="14.28515625" customWidth="1"/>
    <col min="3080" max="3080" width="17.42578125" customWidth="1"/>
    <col min="3330" max="3330" width="14.140625" customWidth="1"/>
    <col min="3331" max="3331" width="16" customWidth="1"/>
    <col min="3332" max="3332" width="16.7109375" customWidth="1"/>
    <col min="3333" max="3333" width="16.140625" customWidth="1"/>
    <col min="3334" max="3334" width="15.5703125" customWidth="1"/>
    <col min="3335" max="3335" width="14.28515625" customWidth="1"/>
    <col min="3336" max="3336" width="17.42578125" customWidth="1"/>
    <col min="3586" max="3586" width="14.140625" customWidth="1"/>
    <col min="3587" max="3587" width="16" customWidth="1"/>
    <col min="3588" max="3588" width="16.7109375" customWidth="1"/>
    <col min="3589" max="3589" width="16.140625" customWidth="1"/>
    <col min="3590" max="3590" width="15.5703125" customWidth="1"/>
    <col min="3591" max="3591" width="14.28515625" customWidth="1"/>
    <col min="3592" max="3592" width="17.42578125" customWidth="1"/>
    <col min="3842" max="3842" width="14.140625" customWidth="1"/>
    <col min="3843" max="3843" width="16" customWidth="1"/>
    <col min="3844" max="3844" width="16.7109375" customWidth="1"/>
    <col min="3845" max="3845" width="16.140625" customWidth="1"/>
    <col min="3846" max="3846" width="15.5703125" customWidth="1"/>
    <col min="3847" max="3847" width="14.28515625" customWidth="1"/>
    <col min="3848" max="3848" width="17.42578125" customWidth="1"/>
    <col min="4098" max="4098" width="14.140625" customWidth="1"/>
    <col min="4099" max="4099" width="16" customWidth="1"/>
    <col min="4100" max="4100" width="16.7109375" customWidth="1"/>
    <col min="4101" max="4101" width="16.140625" customWidth="1"/>
    <col min="4102" max="4102" width="15.5703125" customWidth="1"/>
    <col min="4103" max="4103" width="14.28515625" customWidth="1"/>
    <col min="4104" max="4104" width="17.42578125" customWidth="1"/>
    <col min="4354" max="4354" width="14.140625" customWidth="1"/>
    <col min="4355" max="4355" width="16" customWidth="1"/>
    <col min="4356" max="4356" width="16.7109375" customWidth="1"/>
    <col min="4357" max="4357" width="16.140625" customWidth="1"/>
    <col min="4358" max="4358" width="15.5703125" customWidth="1"/>
    <col min="4359" max="4359" width="14.28515625" customWidth="1"/>
    <col min="4360" max="4360" width="17.42578125" customWidth="1"/>
    <col min="4610" max="4610" width="14.140625" customWidth="1"/>
    <col min="4611" max="4611" width="16" customWidth="1"/>
    <col min="4612" max="4612" width="16.7109375" customWidth="1"/>
    <col min="4613" max="4613" width="16.140625" customWidth="1"/>
    <col min="4614" max="4614" width="15.5703125" customWidth="1"/>
    <col min="4615" max="4615" width="14.28515625" customWidth="1"/>
    <col min="4616" max="4616" width="17.42578125" customWidth="1"/>
    <col min="4866" max="4866" width="14.140625" customWidth="1"/>
    <col min="4867" max="4867" width="16" customWidth="1"/>
    <col min="4868" max="4868" width="16.7109375" customWidth="1"/>
    <col min="4869" max="4869" width="16.140625" customWidth="1"/>
    <col min="4870" max="4870" width="15.5703125" customWidth="1"/>
    <col min="4871" max="4871" width="14.28515625" customWidth="1"/>
    <col min="4872" max="4872" width="17.42578125" customWidth="1"/>
    <col min="5122" max="5122" width="14.140625" customWidth="1"/>
    <col min="5123" max="5123" width="16" customWidth="1"/>
    <col min="5124" max="5124" width="16.7109375" customWidth="1"/>
    <col min="5125" max="5125" width="16.140625" customWidth="1"/>
    <col min="5126" max="5126" width="15.5703125" customWidth="1"/>
    <col min="5127" max="5127" width="14.28515625" customWidth="1"/>
    <col min="5128" max="5128" width="17.42578125" customWidth="1"/>
    <col min="5378" max="5378" width="14.140625" customWidth="1"/>
    <col min="5379" max="5379" width="16" customWidth="1"/>
    <col min="5380" max="5380" width="16.7109375" customWidth="1"/>
    <col min="5381" max="5381" width="16.140625" customWidth="1"/>
    <col min="5382" max="5382" width="15.5703125" customWidth="1"/>
    <col min="5383" max="5383" width="14.28515625" customWidth="1"/>
    <col min="5384" max="5384" width="17.42578125" customWidth="1"/>
    <col min="5634" max="5634" width="14.140625" customWidth="1"/>
    <col min="5635" max="5635" width="16" customWidth="1"/>
    <col min="5636" max="5636" width="16.7109375" customWidth="1"/>
    <col min="5637" max="5637" width="16.140625" customWidth="1"/>
    <col min="5638" max="5638" width="15.5703125" customWidth="1"/>
    <col min="5639" max="5639" width="14.28515625" customWidth="1"/>
    <col min="5640" max="5640" width="17.42578125" customWidth="1"/>
    <col min="5890" max="5890" width="14.140625" customWidth="1"/>
    <col min="5891" max="5891" width="16" customWidth="1"/>
    <col min="5892" max="5892" width="16.7109375" customWidth="1"/>
    <col min="5893" max="5893" width="16.140625" customWidth="1"/>
    <col min="5894" max="5894" width="15.5703125" customWidth="1"/>
    <col min="5895" max="5895" width="14.28515625" customWidth="1"/>
    <col min="5896" max="5896" width="17.42578125" customWidth="1"/>
    <col min="6146" max="6146" width="14.140625" customWidth="1"/>
    <col min="6147" max="6147" width="16" customWidth="1"/>
    <col min="6148" max="6148" width="16.7109375" customWidth="1"/>
    <col min="6149" max="6149" width="16.140625" customWidth="1"/>
    <col min="6150" max="6150" width="15.5703125" customWidth="1"/>
    <col min="6151" max="6151" width="14.28515625" customWidth="1"/>
    <col min="6152" max="6152" width="17.42578125" customWidth="1"/>
    <col min="6402" max="6402" width="14.140625" customWidth="1"/>
    <col min="6403" max="6403" width="16" customWidth="1"/>
    <col min="6404" max="6404" width="16.7109375" customWidth="1"/>
    <col min="6405" max="6405" width="16.140625" customWidth="1"/>
    <col min="6406" max="6406" width="15.5703125" customWidth="1"/>
    <col min="6407" max="6407" width="14.28515625" customWidth="1"/>
    <col min="6408" max="6408" width="17.42578125" customWidth="1"/>
    <col min="6658" max="6658" width="14.140625" customWidth="1"/>
    <col min="6659" max="6659" width="16" customWidth="1"/>
    <col min="6660" max="6660" width="16.7109375" customWidth="1"/>
    <col min="6661" max="6661" width="16.140625" customWidth="1"/>
    <col min="6662" max="6662" width="15.5703125" customWidth="1"/>
    <col min="6663" max="6663" width="14.28515625" customWidth="1"/>
    <col min="6664" max="6664" width="17.42578125" customWidth="1"/>
    <col min="6914" max="6914" width="14.140625" customWidth="1"/>
    <col min="6915" max="6915" width="16" customWidth="1"/>
    <col min="6916" max="6916" width="16.7109375" customWidth="1"/>
    <col min="6917" max="6917" width="16.140625" customWidth="1"/>
    <col min="6918" max="6918" width="15.5703125" customWidth="1"/>
    <col min="6919" max="6919" width="14.28515625" customWidth="1"/>
    <col min="6920" max="6920" width="17.42578125" customWidth="1"/>
    <col min="7170" max="7170" width="14.140625" customWidth="1"/>
    <col min="7171" max="7171" width="16" customWidth="1"/>
    <col min="7172" max="7172" width="16.7109375" customWidth="1"/>
    <col min="7173" max="7173" width="16.140625" customWidth="1"/>
    <col min="7174" max="7174" width="15.5703125" customWidth="1"/>
    <col min="7175" max="7175" width="14.28515625" customWidth="1"/>
    <col min="7176" max="7176" width="17.42578125" customWidth="1"/>
    <col min="7426" max="7426" width="14.140625" customWidth="1"/>
    <col min="7427" max="7427" width="16" customWidth="1"/>
    <col min="7428" max="7428" width="16.7109375" customWidth="1"/>
    <col min="7429" max="7429" width="16.140625" customWidth="1"/>
    <col min="7430" max="7430" width="15.5703125" customWidth="1"/>
    <col min="7431" max="7431" width="14.28515625" customWidth="1"/>
    <col min="7432" max="7432" width="17.42578125" customWidth="1"/>
    <col min="7682" max="7682" width="14.140625" customWidth="1"/>
    <col min="7683" max="7683" width="16" customWidth="1"/>
    <col min="7684" max="7684" width="16.7109375" customWidth="1"/>
    <col min="7685" max="7685" width="16.140625" customWidth="1"/>
    <col min="7686" max="7686" width="15.5703125" customWidth="1"/>
    <col min="7687" max="7687" width="14.28515625" customWidth="1"/>
    <col min="7688" max="7688" width="17.42578125" customWidth="1"/>
    <col min="7938" max="7938" width="14.140625" customWidth="1"/>
    <col min="7939" max="7939" width="16" customWidth="1"/>
    <col min="7940" max="7940" width="16.7109375" customWidth="1"/>
    <col min="7941" max="7941" width="16.140625" customWidth="1"/>
    <col min="7942" max="7942" width="15.5703125" customWidth="1"/>
    <col min="7943" max="7943" width="14.28515625" customWidth="1"/>
    <col min="7944" max="7944" width="17.42578125" customWidth="1"/>
    <col min="8194" max="8194" width="14.140625" customWidth="1"/>
    <col min="8195" max="8195" width="16" customWidth="1"/>
    <col min="8196" max="8196" width="16.7109375" customWidth="1"/>
    <col min="8197" max="8197" width="16.140625" customWidth="1"/>
    <col min="8198" max="8198" width="15.5703125" customWidth="1"/>
    <col min="8199" max="8199" width="14.28515625" customWidth="1"/>
    <col min="8200" max="8200" width="17.42578125" customWidth="1"/>
    <col min="8450" max="8450" width="14.140625" customWidth="1"/>
    <col min="8451" max="8451" width="16" customWidth="1"/>
    <col min="8452" max="8452" width="16.7109375" customWidth="1"/>
    <col min="8453" max="8453" width="16.140625" customWidth="1"/>
    <col min="8454" max="8454" width="15.5703125" customWidth="1"/>
    <col min="8455" max="8455" width="14.28515625" customWidth="1"/>
    <col min="8456" max="8456" width="17.42578125" customWidth="1"/>
    <col min="8706" max="8706" width="14.140625" customWidth="1"/>
    <col min="8707" max="8707" width="16" customWidth="1"/>
    <col min="8708" max="8708" width="16.7109375" customWidth="1"/>
    <col min="8709" max="8709" width="16.140625" customWidth="1"/>
    <col min="8710" max="8710" width="15.5703125" customWidth="1"/>
    <col min="8711" max="8711" width="14.28515625" customWidth="1"/>
    <col min="8712" max="8712" width="17.42578125" customWidth="1"/>
    <col min="8962" max="8962" width="14.140625" customWidth="1"/>
    <col min="8963" max="8963" width="16" customWidth="1"/>
    <col min="8964" max="8964" width="16.7109375" customWidth="1"/>
    <col min="8965" max="8965" width="16.140625" customWidth="1"/>
    <col min="8966" max="8966" width="15.5703125" customWidth="1"/>
    <col min="8967" max="8967" width="14.28515625" customWidth="1"/>
    <col min="8968" max="8968" width="17.42578125" customWidth="1"/>
    <col min="9218" max="9218" width="14.140625" customWidth="1"/>
    <col min="9219" max="9219" width="16" customWidth="1"/>
    <col min="9220" max="9220" width="16.7109375" customWidth="1"/>
    <col min="9221" max="9221" width="16.140625" customWidth="1"/>
    <col min="9222" max="9222" width="15.5703125" customWidth="1"/>
    <col min="9223" max="9223" width="14.28515625" customWidth="1"/>
    <col min="9224" max="9224" width="17.42578125" customWidth="1"/>
    <col min="9474" max="9474" width="14.140625" customWidth="1"/>
    <col min="9475" max="9475" width="16" customWidth="1"/>
    <col min="9476" max="9476" width="16.7109375" customWidth="1"/>
    <col min="9477" max="9477" width="16.140625" customWidth="1"/>
    <col min="9478" max="9478" width="15.5703125" customWidth="1"/>
    <col min="9479" max="9479" width="14.28515625" customWidth="1"/>
    <col min="9480" max="9480" width="17.42578125" customWidth="1"/>
    <col min="9730" max="9730" width="14.140625" customWidth="1"/>
    <col min="9731" max="9731" width="16" customWidth="1"/>
    <col min="9732" max="9732" width="16.7109375" customWidth="1"/>
    <col min="9733" max="9733" width="16.140625" customWidth="1"/>
    <col min="9734" max="9734" width="15.5703125" customWidth="1"/>
    <col min="9735" max="9735" width="14.28515625" customWidth="1"/>
    <col min="9736" max="9736" width="17.42578125" customWidth="1"/>
    <col min="9986" max="9986" width="14.140625" customWidth="1"/>
    <col min="9987" max="9987" width="16" customWidth="1"/>
    <col min="9988" max="9988" width="16.7109375" customWidth="1"/>
    <col min="9989" max="9989" width="16.140625" customWidth="1"/>
    <col min="9990" max="9990" width="15.5703125" customWidth="1"/>
    <col min="9991" max="9991" width="14.28515625" customWidth="1"/>
    <col min="9992" max="9992" width="17.42578125" customWidth="1"/>
    <col min="10242" max="10242" width="14.140625" customWidth="1"/>
    <col min="10243" max="10243" width="16" customWidth="1"/>
    <col min="10244" max="10244" width="16.7109375" customWidth="1"/>
    <col min="10245" max="10245" width="16.140625" customWidth="1"/>
    <col min="10246" max="10246" width="15.5703125" customWidth="1"/>
    <col min="10247" max="10247" width="14.28515625" customWidth="1"/>
    <col min="10248" max="10248" width="17.42578125" customWidth="1"/>
    <col min="10498" max="10498" width="14.140625" customWidth="1"/>
    <col min="10499" max="10499" width="16" customWidth="1"/>
    <col min="10500" max="10500" width="16.7109375" customWidth="1"/>
    <col min="10501" max="10501" width="16.140625" customWidth="1"/>
    <col min="10502" max="10502" width="15.5703125" customWidth="1"/>
    <col min="10503" max="10503" width="14.28515625" customWidth="1"/>
    <col min="10504" max="10504" width="17.42578125" customWidth="1"/>
    <col min="10754" max="10754" width="14.140625" customWidth="1"/>
    <col min="10755" max="10755" width="16" customWidth="1"/>
    <col min="10756" max="10756" width="16.7109375" customWidth="1"/>
    <col min="10757" max="10757" width="16.140625" customWidth="1"/>
    <col min="10758" max="10758" width="15.5703125" customWidth="1"/>
    <col min="10759" max="10759" width="14.28515625" customWidth="1"/>
    <col min="10760" max="10760" width="17.42578125" customWidth="1"/>
    <col min="11010" max="11010" width="14.140625" customWidth="1"/>
    <col min="11011" max="11011" width="16" customWidth="1"/>
    <col min="11012" max="11012" width="16.7109375" customWidth="1"/>
    <col min="11013" max="11013" width="16.140625" customWidth="1"/>
    <col min="11014" max="11014" width="15.5703125" customWidth="1"/>
    <col min="11015" max="11015" width="14.28515625" customWidth="1"/>
    <col min="11016" max="11016" width="17.42578125" customWidth="1"/>
    <col min="11266" max="11266" width="14.140625" customWidth="1"/>
    <col min="11267" max="11267" width="16" customWidth="1"/>
    <col min="11268" max="11268" width="16.7109375" customWidth="1"/>
    <col min="11269" max="11269" width="16.140625" customWidth="1"/>
    <col min="11270" max="11270" width="15.5703125" customWidth="1"/>
    <col min="11271" max="11271" width="14.28515625" customWidth="1"/>
    <col min="11272" max="11272" width="17.42578125" customWidth="1"/>
    <col min="11522" max="11522" width="14.140625" customWidth="1"/>
    <col min="11523" max="11523" width="16" customWidth="1"/>
    <col min="11524" max="11524" width="16.7109375" customWidth="1"/>
    <col min="11525" max="11525" width="16.140625" customWidth="1"/>
    <col min="11526" max="11526" width="15.5703125" customWidth="1"/>
    <col min="11527" max="11527" width="14.28515625" customWidth="1"/>
    <col min="11528" max="11528" width="17.42578125" customWidth="1"/>
    <col min="11778" max="11778" width="14.140625" customWidth="1"/>
    <col min="11779" max="11779" width="16" customWidth="1"/>
    <col min="11780" max="11780" width="16.7109375" customWidth="1"/>
    <col min="11781" max="11781" width="16.140625" customWidth="1"/>
    <col min="11782" max="11782" width="15.5703125" customWidth="1"/>
    <col min="11783" max="11783" width="14.28515625" customWidth="1"/>
    <col min="11784" max="11784" width="17.42578125" customWidth="1"/>
    <col min="12034" max="12034" width="14.140625" customWidth="1"/>
    <col min="12035" max="12035" width="16" customWidth="1"/>
    <col min="12036" max="12036" width="16.7109375" customWidth="1"/>
    <col min="12037" max="12037" width="16.140625" customWidth="1"/>
    <col min="12038" max="12038" width="15.5703125" customWidth="1"/>
    <col min="12039" max="12039" width="14.28515625" customWidth="1"/>
    <col min="12040" max="12040" width="17.42578125" customWidth="1"/>
    <col min="12290" max="12290" width="14.140625" customWidth="1"/>
    <col min="12291" max="12291" width="16" customWidth="1"/>
    <col min="12292" max="12292" width="16.7109375" customWidth="1"/>
    <col min="12293" max="12293" width="16.140625" customWidth="1"/>
    <col min="12294" max="12294" width="15.5703125" customWidth="1"/>
    <col min="12295" max="12295" width="14.28515625" customWidth="1"/>
    <col min="12296" max="12296" width="17.42578125" customWidth="1"/>
    <col min="12546" max="12546" width="14.140625" customWidth="1"/>
    <col min="12547" max="12547" width="16" customWidth="1"/>
    <col min="12548" max="12548" width="16.7109375" customWidth="1"/>
    <col min="12549" max="12549" width="16.140625" customWidth="1"/>
    <col min="12550" max="12550" width="15.5703125" customWidth="1"/>
    <col min="12551" max="12551" width="14.28515625" customWidth="1"/>
    <col min="12552" max="12552" width="17.42578125" customWidth="1"/>
    <col min="12802" max="12802" width="14.140625" customWidth="1"/>
    <col min="12803" max="12803" width="16" customWidth="1"/>
    <col min="12804" max="12804" width="16.7109375" customWidth="1"/>
    <col min="12805" max="12805" width="16.140625" customWidth="1"/>
    <col min="12806" max="12806" width="15.5703125" customWidth="1"/>
    <col min="12807" max="12807" width="14.28515625" customWidth="1"/>
    <col min="12808" max="12808" width="17.42578125" customWidth="1"/>
    <col min="13058" max="13058" width="14.140625" customWidth="1"/>
    <col min="13059" max="13059" width="16" customWidth="1"/>
    <col min="13060" max="13060" width="16.7109375" customWidth="1"/>
    <col min="13061" max="13061" width="16.140625" customWidth="1"/>
    <col min="13062" max="13062" width="15.5703125" customWidth="1"/>
    <col min="13063" max="13063" width="14.28515625" customWidth="1"/>
    <col min="13064" max="13064" width="17.42578125" customWidth="1"/>
    <col min="13314" max="13314" width="14.140625" customWidth="1"/>
    <col min="13315" max="13315" width="16" customWidth="1"/>
    <col min="13316" max="13316" width="16.7109375" customWidth="1"/>
    <col min="13317" max="13317" width="16.140625" customWidth="1"/>
    <col min="13318" max="13318" width="15.5703125" customWidth="1"/>
    <col min="13319" max="13319" width="14.28515625" customWidth="1"/>
    <col min="13320" max="13320" width="17.42578125" customWidth="1"/>
    <col min="13570" max="13570" width="14.140625" customWidth="1"/>
    <col min="13571" max="13571" width="16" customWidth="1"/>
    <col min="13572" max="13572" width="16.7109375" customWidth="1"/>
    <col min="13573" max="13573" width="16.140625" customWidth="1"/>
    <col min="13574" max="13574" width="15.5703125" customWidth="1"/>
    <col min="13575" max="13575" width="14.28515625" customWidth="1"/>
    <col min="13576" max="13576" width="17.42578125" customWidth="1"/>
    <col min="13826" max="13826" width="14.140625" customWidth="1"/>
    <col min="13827" max="13827" width="16" customWidth="1"/>
    <col min="13828" max="13828" width="16.7109375" customWidth="1"/>
    <col min="13829" max="13829" width="16.140625" customWidth="1"/>
    <col min="13830" max="13830" width="15.5703125" customWidth="1"/>
    <col min="13831" max="13831" width="14.28515625" customWidth="1"/>
    <col min="13832" max="13832" width="17.42578125" customWidth="1"/>
    <col min="14082" max="14082" width="14.140625" customWidth="1"/>
    <col min="14083" max="14083" width="16" customWidth="1"/>
    <col min="14084" max="14084" width="16.7109375" customWidth="1"/>
    <col min="14085" max="14085" width="16.140625" customWidth="1"/>
    <col min="14086" max="14086" width="15.5703125" customWidth="1"/>
    <col min="14087" max="14087" width="14.28515625" customWidth="1"/>
    <col min="14088" max="14088" width="17.42578125" customWidth="1"/>
    <col min="14338" max="14338" width="14.140625" customWidth="1"/>
    <col min="14339" max="14339" width="16" customWidth="1"/>
    <col min="14340" max="14340" width="16.7109375" customWidth="1"/>
    <col min="14341" max="14341" width="16.140625" customWidth="1"/>
    <col min="14342" max="14342" width="15.5703125" customWidth="1"/>
    <col min="14343" max="14343" width="14.28515625" customWidth="1"/>
    <col min="14344" max="14344" width="17.42578125" customWidth="1"/>
    <col min="14594" max="14594" width="14.140625" customWidth="1"/>
    <col min="14595" max="14595" width="16" customWidth="1"/>
    <col min="14596" max="14596" width="16.7109375" customWidth="1"/>
    <col min="14597" max="14597" width="16.140625" customWidth="1"/>
    <col min="14598" max="14598" width="15.5703125" customWidth="1"/>
    <col min="14599" max="14599" width="14.28515625" customWidth="1"/>
    <col min="14600" max="14600" width="17.42578125" customWidth="1"/>
    <col min="14850" max="14850" width="14.140625" customWidth="1"/>
    <col min="14851" max="14851" width="16" customWidth="1"/>
    <col min="14852" max="14852" width="16.7109375" customWidth="1"/>
    <col min="14853" max="14853" width="16.140625" customWidth="1"/>
    <col min="14854" max="14854" width="15.5703125" customWidth="1"/>
    <col min="14855" max="14855" width="14.28515625" customWidth="1"/>
    <col min="14856" max="14856" width="17.42578125" customWidth="1"/>
    <col min="15106" max="15106" width="14.140625" customWidth="1"/>
    <col min="15107" max="15107" width="16" customWidth="1"/>
    <col min="15108" max="15108" width="16.7109375" customWidth="1"/>
    <col min="15109" max="15109" width="16.140625" customWidth="1"/>
    <col min="15110" max="15110" width="15.5703125" customWidth="1"/>
    <col min="15111" max="15111" width="14.28515625" customWidth="1"/>
    <col min="15112" max="15112" width="17.42578125" customWidth="1"/>
    <col min="15362" max="15362" width="14.140625" customWidth="1"/>
    <col min="15363" max="15363" width="16" customWidth="1"/>
    <col min="15364" max="15364" width="16.7109375" customWidth="1"/>
    <col min="15365" max="15365" width="16.140625" customWidth="1"/>
    <col min="15366" max="15366" width="15.5703125" customWidth="1"/>
    <col min="15367" max="15367" width="14.28515625" customWidth="1"/>
    <col min="15368" max="15368" width="17.42578125" customWidth="1"/>
    <col min="15618" max="15618" width="14.140625" customWidth="1"/>
    <col min="15619" max="15619" width="16" customWidth="1"/>
    <col min="15620" max="15620" width="16.7109375" customWidth="1"/>
    <col min="15621" max="15621" width="16.140625" customWidth="1"/>
    <col min="15622" max="15622" width="15.5703125" customWidth="1"/>
    <col min="15623" max="15623" width="14.28515625" customWidth="1"/>
    <col min="15624" max="15624" width="17.42578125" customWidth="1"/>
    <col min="15874" max="15874" width="14.140625" customWidth="1"/>
    <col min="15875" max="15875" width="16" customWidth="1"/>
    <col min="15876" max="15876" width="16.7109375" customWidth="1"/>
    <col min="15877" max="15877" width="16.140625" customWidth="1"/>
    <col min="15878" max="15878" width="15.5703125" customWidth="1"/>
    <col min="15879" max="15879" width="14.28515625" customWidth="1"/>
    <col min="15880" max="15880" width="17.42578125" customWidth="1"/>
    <col min="16130" max="16130" width="14.140625" customWidth="1"/>
    <col min="16131" max="16131" width="16" customWidth="1"/>
    <col min="16132" max="16132" width="16.7109375" customWidth="1"/>
    <col min="16133" max="16133" width="16.140625" customWidth="1"/>
    <col min="16134" max="16134" width="15.5703125" customWidth="1"/>
    <col min="16135" max="16135" width="14.28515625" customWidth="1"/>
    <col min="16136" max="16136" width="17.42578125" customWidth="1"/>
  </cols>
  <sheetData>
    <row r="1" spans="1:8" x14ac:dyDescent="0.25">
      <c r="F1" s="359" t="s">
        <v>842</v>
      </c>
    </row>
    <row r="2" spans="1:8" x14ac:dyDescent="0.25">
      <c r="F2" s="359" t="s">
        <v>87</v>
      </c>
    </row>
    <row r="3" spans="1:8" x14ac:dyDescent="0.25">
      <c r="F3" s="359" t="s">
        <v>88</v>
      </c>
    </row>
    <row r="4" spans="1:8" x14ac:dyDescent="0.25">
      <c r="F4" s="359" t="s">
        <v>89</v>
      </c>
    </row>
    <row r="5" spans="1:8" x14ac:dyDescent="0.25">
      <c r="F5" s="359" t="s">
        <v>817</v>
      </c>
    </row>
    <row r="6" spans="1:8" x14ac:dyDescent="0.25">
      <c r="F6" s="359" t="s">
        <v>818</v>
      </c>
    </row>
    <row r="7" spans="1:8" x14ac:dyDescent="0.25">
      <c r="F7" s="4" t="s">
        <v>906</v>
      </c>
    </row>
    <row r="10" spans="1:8" ht="18.75" x14ac:dyDescent="0.3">
      <c r="B10" s="350"/>
      <c r="C10" s="718" t="s">
        <v>535</v>
      </c>
      <c r="D10" s="718"/>
      <c r="E10" s="718"/>
      <c r="F10" s="718"/>
      <c r="G10" s="718"/>
    </row>
    <row r="11" spans="1:8" ht="18.75" x14ac:dyDescent="0.25">
      <c r="B11" s="717" t="s">
        <v>819</v>
      </c>
      <c r="C11" s="717"/>
      <c r="D11" s="717"/>
      <c r="E11" s="717"/>
      <c r="F11" s="717"/>
      <c r="G11" s="717"/>
      <c r="H11" s="717"/>
    </row>
    <row r="12" spans="1:8" ht="15.75" x14ac:dyDescent="0.25">
      <c r="B12" s="167"/>
    </row>
    <row r="13" spans="1:8" ht="15.75" x14ac:dyDescent="0.25">
      <c r="B13" s="354" t="s">
        <v>820</v>
      </c>
    </row>
    <row r="14" spans="1:8" ht="15.75" x14ac:dyDescent="0.25">
      <c r="B14" s="354"/>
    </row>
    <row r="15" spans="1:8" ht="75" x14ac:dyDescent="0.25">
      <c r="A15" s="72"/>
      <c r="B15" s="742" t="s">
        <v>642</v>
      </c>
      <c r="C15" s="744"/>
      <c r="D15" s="486" t="s">
        <v>639</v>
      </c>
      <c r="E15" s="366" t="s">
        <v>536</v>
      </c>
      <c r="F15" s="366" t="s">
        <v>640</v>
      </c>
      <c r="G15" s="366" t="s">
        <v>537</v>
      </c>
      <c r="H15" s="366" t="s">
        <v>641</v>
      </c>
    </row>
    <row r="16" spans="1:8" x14ac:dyDescent="0.25">
      <c r="A16" s="486">
        <v>1</v>
      </c>
      <c r="B16" s="742">
        <v>2</v>
      </c>
      <c r="C16" s="744"/>
      <c r="D16" s="366">
        <v>3</v>
      </c>
      <c r="E16" s="366">
        <v>4</v>
      </c>
      <c r="F16" s="366">
        <v>5</v>
      </c>
      <c r="G16" s="366">
        <v>6</v>
      </c>
      <c r="H16" s="366">
        <v>7</v>
      </c>
    </row>
    <row r="17" spans="1:8" x14ac:dyDescent="0.25">
      <c r="A17" s="72"/>
      <c r="B17" s="742"/>
      <c r="C17" s="744"/>
      <c r="D17" s="492"/>
      <c r="E17" s="486"/>
      <c r="F17" s="366"/>
      <c r="G17" s="366"/>
      <c r="H17" s="366"/>
    </row>
    <row r="18" spans="1:8" s="480" customFormat="1" x14ac:dyDescent="0.25">
      <c r="A18" s="72"/>
      <c r="B18" s="735" t="s">
        <v>646</v>
      </c>
      <c r="C18" s="736"/>
      <c r="D18" s="492" t="s">
        <v>528</v>
      </c>
      <c r="E18" s="492" t="s">
        <v>528</v>
      </c>
      <c r="F18" s="492" t="s">
        <v>528</v>
      </c>
      <c r="G18" s="492" t="s">
        <v>528</v>
      </c>
      <c r="H18" s="492" t="s">
        <v>528</v>
      </c>
    </row>
    <row r="19" spans="1:8" ht="15.75" x14ac:dyDescent="0.25">
      <c r="B19" s="354"/>
    </row>
    <row r="20" spans="1:8" ht="15.75" x14ac:dyDescent="0.25">
      <c r="B20" s="740" t="s">
        <v>538</v>
      </c>
      <c r="C20" s="740"/>
      <c r="D20" s="740"/>
      <c r="E20" s="740"/>
      <c r="F20" s="740"/>
      <c r="G20" s="740"/>
      <c r="H20" s="740"/>
    </row>
    <row r="21" spans="1:8" ht="15.75" x14ac:dyDescent="0.25">
      <c r="B21" s="741" t="s">
        <v>821</v>
      </c>
      <c r="C21" s="741"/>
      <c r="D21" s="741"/>
      <c r="E21" s="741"/>
      <c r="F21" s="741"/>
      <c r="G21" s="741"/>
      <c r="H21" s="741"/>
    </row>
    <row r="22" spans="1:8" ht="15.75" x14ac:dyDescent="0.25">
      <c r="B22" s="367" t="s">
        <v>539</v>
      </c>
    </row>
    <row r="23" spans="1:8" ht="43.5" customHeight="1" x14ac:dyDescent="0.25">
      <c r="A23" s="742" t="s">
        <v>643</v>
      </c>
      <c r="B23" s="743"/>
      <c r="C23" s="743"/>
      <c r="D23" s="744"/>
      <c r="E23" s="742" t="s">
        <v>644</v>
      </c>
      <c r="F23" s="743"/>
      <c r="G23" s="743"/>
      <c r="H23" s="744"/>
    </row>
    <row r="24" spans="1:8" s="480" customFormat="1" ht="17.25" customHeight="1" x14ac:dyDescent="0.25">
      <c r="A24" s="735" t="s">
        <v>540</v>
      </c>
      <c r="B24" s="745"/>
      <c r="C24" s="745"/>
      <c r="D24" s="736"/>
      <c r="E24" s="742">
        <v>0</v>
      </c>
      <c r="F24" s="743"/>
      <c r="G24" s="743"/>
      <c r="H24" s="744"/>
    </row>
    <row r="25" spans="1:8" ht="15" customHeight="1" x14ac:dyDescent="0.25">
      <c r="A25" s="735" t="s">
        <v>645</v>
      </c>
      <c r="B25" s="745"/>
      <c r="C25" s="745"/>
      <c r="D25" s="736"/>
      <c r="E25" s="737">
        <v>0</v>
      </c>
      <c r="F25" s="738"/>
      <c r="G25" s="738"/>
      <c r="H25" s="739"/>
    </row>
    <row r="26" spans="1:8" ht="15.75" x14ac:dyDescent="0.25">
      <c r="B26" s="367"/>
      <c r="E26" s="368"/>
    </row>
  </sheetData>
  <mergeCells count="14">
    <mergeCell ref="B18:C18"/>
    <mergeCell ref="E25:H25"/>
    <mergeCell ref="C10:G10"/>
    <mergeCell ref="B11:H11"/>
    <mergeCell ref="B20:H20"/>
    <mergeCell ref="B21:H21"/>
    <mergeCell ref="E23:H23"/>
    <mergeCell ref="B15:C15"/>
    <mergeCell ref="B16:C16"/>
    <mergeCell ref="B17:C17"/>
    <mergeCell ref="A23:D23"/>
    <mergeCell ref="A25:D25"/>
    <mergeCell ref="A24:D24"/>
    <mergeCell ref="E24:H24"/>
  </mergeCells>
  <pageMargins left="0.7" right="0.7" top="0.75" bottom="0.75" header="0.3" footer="0.3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6"/>
  <sheetViews>
    <sheetView zoomScaleNormal="100" workbookViewId="0">
      <selection activeCell="E8" sqref="E8"/>
    </sheetView>
  </sheetViews>
  <sheetFormatPr defaultRowHeight="15" x14ac:dyDescent="0.25"/>
  <cols>
    <col min="1" max="1" width="7.28515625" customWidth="1"/>
    <col min="2" max="2" width="32.42578125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359" t="s">
        <v>764</v>
      </c>
    </row>
    <row r="2" spans="1:7" x14ac:dyDescent="0.25">
      <c r="E2" s="359" t="s">
        <v>87</v>
      </c>
    </row>
    <row r="3" spans="1:7" x14ac:dyDescent="0.25">
      <c r="E3" s="359" t="s">
        <v>88</v>
      </c>
    </row>
    <row r="4" spans="1:7" x14ac:dyDescent="0.25">
      <c r="E4" s="359" t="s">
        <v>89</v>
      </c>
    </row>
    <row r="5" spans="1:7" x14ac:dyDescent="0.25">
      <c r="E5" s="359" t="s">
        <v>817</v>
      </c>
    </row>
    <row r="6" spans="1:7" x14ac:dyDescent="0.25">
      <c r="E6" s="359" t="s">
        <v>818</v>
      </c>
    </row>
    <row r="7" spans="1:7" x14ac:dyDescent="0.25">
      <c r="E7" s="4" t="s">
        <v>906</v>
      </c>
    </row>
    <row r="10" spans="1:7" ht="18.75" x14ac:dyDescent="0.3">
      <c r="A10" s="350"/>
      <c r="B10" s="718" t="s">
        <v>535</v>
      </c>
      <c r="C10" s="718"/>
      <c r="D10" s="718"/>
      <c r="E10" s="718"/>
      <c r="F10" s="718"/>
    </row>
    <row r="11" spans="1:7" ht="18.75" x14ac:dyDescent="0.25">
      <c r="A11" s="717" t="s">
        <v>822</v>
      </c>
      <c r="B11" s="717"/>
      <c r="C11" s="717"/>
      <c r="D11" s="717"/>
      <c r="E11" s="717"/>
      <c r="F11" s="717"/>
      <c r="G11" s="717"/>
    </row>
    <row r="12" spans="1:7" ht="15.75" x14ac:dyDescent="0.25">
      <c r="A12" s="167"/>
    </row>
    <row r="13" spans="1:7" ht="28.5" customHeight="1" x14ac:dyDescent="0.25">
      <c r="A13" s="749" t="s">
        <v>823</v>
      </c>
      <c r="B13" s="749"/>
      <c r="C13" s="749"/>
      <c r="D13" s="749"/>
      <c r="E13" s="749"/>
      <c r="F13" s="749"/>
      <c r="G13" s="749"/>
    </row>
    <row r="14" spans="1:7" ht="15.75" x14ac:dyDescent="0.25">
      <c r="A14" s="354"/>
    </row>
    <row r="15" spans="1:7" ht="75" x14ac:dyDescent="0.25">
      <c r="A15" s="365"/>
      <c r="B15" s="366" t="s">
        <v>642</v>
      </c>
      <c r="C15" s="486" t="s">
        <v>639</v>
      </c>
      <c r="D15" s="486" t="s">
        <v>536</v>
      </c>
      <c r="E15" s="486" t="s">
        <v>640</v>
      </c>
      <c r="F15" s="366" t="s">
        <v>537</v>
      </c>
      <c r="G15" s="486" t="s">
        <v>641</v>
      </c>
    </row>
    <row r="16" spans="1:7" x14ac:dyDescent="0.25">
      <c r="A16" s="366">
        <v>1</v>
      </c>
      <c r="B16" s="366">
        <v>2</v>
      </c>
      <c r="C16" s="366">
        <v>3</v>
      </c>
      <c r="D16" s="366">
        <v>4</v>
      </c>
      <c r="E16" s="366">
        <v>5</v>
      </c>
      <c r="F16" s="366">
        <v>6</v>
      </c>
      <c r="G16" s="366">
        <v>7</v>
      </c>
    </row>
    <row r="17" spans="1:7" s="480" customFormat="1" x14ac:dyDescent="0.25">
      <c r="A17" s="486"/>
      <c r="B17" s="486"/>
      <c r="C17" s="486"/>
      <c r="D17" s="486"/>
      <c r="E17" s="486"/>
      <c r="F17" s="486"/>
      <c r="G17" s="486"/>
    </row>
    <row r="18" spans="1:7" x14ac:dyDescent="0.25">
      <c r="A18" s="366"/>
      <c r="B18" s="491" t="s">
        <v>646</v>
      </c>
      <c r="C18" s="486" t="s">
        <v>528</v>
      </c>
      <c r="D18" s="492" t="s">
        <v>528</v>
      </c>
      <c r="E18" s="492" t="s">
        <v>528</v>
      </c>
      <c r="F18" s="492" t="s">
        <v>528</v>
      </c>
      <c r="G18" s="492" t="s">
        <v>528</v>
      </c>
    </row>
    <row r="19" spans="1:7" ht="15.75" x14ac:dyDescent="0.25">
      <c r="A19" s="354"/>
    </row>
    <row r="20" spans="1:7" ht="15.75" x14ac:dyDescent="0.25">
      <c r="A20" s="740" t="s">
        <v>538</v>
      </c>
      <c r="B20" s="740"/>
      <c r="C20" s="740"/>
      <c r="D20" s="740"/>
      <c r="E20" s="740"/>
      <c r="F20" s="740"/>
      <c r="G20" s="740"/>
    </row>
    <row r="21" spans="1:7" ht="15.75" x14ac:dyDescent="0.25">
      <c r="A21" s="740" t="s">
        <v>824</v>
      </c>
      <c r="B21" s="740"/>
      <c r="C21" s="740"/>
      <c r="D21" s="740"/>
      <c r="E21" s="740"/>
      <c r="F21" s="740"/>
      <c r="G21" s="740"/>
    </row>
    <row r="22" spans="1:7" ht="15.75" x14ac:dyDescent="0.25">
      <c r="A22" s="367" t="s">
        <v>539</v>
      </c>
    </row>
    <row r="23" spans="1:7" ht="72.75" customHeight="1" x14ac:dyDescent="0.25">
      <c r="A23" s="748" t="s">
        <v>643</v>
      </c>
      <c r="B23" s="748"/>
      <c r="C23" s="748"/>
      <c r="D23" s="742" t="s">
        <v>762</v>
      </c>
      <c r="E23" s="743"/>
      <c r="F23" s="748" t="s">
        <v>825</v>
      </c>
      <c r="G23" s="748"/>
    </row>
    <row r="24" spans="1:7" s="480" customFormat="1" ht="18" customHeight="1" x14ac:dyDescent="0.25">
      <c r="A24" s="746" t="s">
        <v>540</v>
      </c>
      <c r="B24" s="746"/>
      <c r="C24" s="746"/>
      <c r="D24" s="742">
        <v>0</v>
      </c>
      <c r="E24" s="744"/>
      <c r="F24" s="742">
        <v>0</v>
      </c>
      <c r="G24" s="744"/>
    </row>
    <row r="25" spans="1:7" x14ac:dyDescent="0.25">
      <c r="A25" s="746" t="s">
        <v>647</v>
      </c>
      <c r="B25" s="746"/>
      <c r="C25" s="746"/>
      <c r="D25" s="747">
        <v>0</v>
      </c>
      <c r="E25" s="747"/>
      <c r="F25" s="747">
        <v>0</v>
      </c>
      <c r="G25" s="747"/>
    </row>
    <row r="26" spans="1:7" ht="15.75" x14ac:dyDescent="0.25">
      <c r="A26" s="367"/>
      <c r="D26" s="368"/>
    </row>
  </sheetData>
  <mergeCells count="14">
    <mergeCell ref="A25:C25"/>
    <mergeCell ref="D25:E25"/>
    <mergeCell ref="F25:G25"/>
    <mergeCell ref="B10:F10"/>
    <mergeCell ref="A11:G11"/>
    <mergeCell ref="A20:G20"/>
    <mergeCell ref="A21:G21"/>
    <mergeCell ref="A23:C23"/>
    <mergeCell ref="D23:E23"/>
    <mergeCell ref="F23:G23"/>
    <mergeCell ref="A24:C24"/>
    <mergeCell ref="D24:E24"/>
    <mergeCell ref="F24:G24"/>
    <mergeCell ref="A13:G13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прил11т1</vt:lpstr>
      <vt:lpstr>прил11т2</vt:lpstr>
      <vt:lpstr>прил11т3</vt:lpstr>
      <vt:lpstr>прил11т4</vt:lpstr>
      <vt:lpstr>прил11т5</vt:lpstr>
      <vt:lpstr>прил12</vt:lpstr>
      <vt:lpstr>прил11т4!Область_печати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2023-02-06T14:21:03Z</cp:lastPrinted>
  <dcterms:created xsi:type="dcterms:W3CDTF">2011-10-10T13:40:01Z</dcterms:created>
  <dcterms:modified xsi:type="dcterms:W3CDTF">2023-02-13T10:02:18Z</dcterms:modified>
</cp:coreProperties>
</file>