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окументы\бюджет 2021-2023\"/>
    </mc:Choice>
  </mc:AlternateContent>
  <xr:revisionPtr revIDLastSave="0" documentId="13_ncr:1_{DB44D850-0844-4E9F-9118-15FF7865E4EA}" xr6:coauthVersionLast="45" xr6:coauthVersionMax="45" xr10:uidLastSave="{00000000-0000-0000-0000-000000000000}"/>
  <bookViews>
    <workbookView xWindow="-120" yWindow="-120" windowWidth="25440" windowHeight="15390" activeTab="9" xr2:uid="{00000000-000D-0000-FFFF-FFFF00000000}"/>
  </bookViews>
  <sheets>
    <sheet name="прил1" sheetId="42" r:id="rId1"/>
    <sheet name="прил2" sheetId="59" r:id="rId2"/>
    <sheet name="прил3" sheetId="61" r:id="rId3"/>
    <sheet name="прил4" sheetId="60" r:id="rId4"/>
    <sheet name="прил5" sheetId="41" r:id="rId5"/>
    <sheet name="прил6" sheetId="62" r:id="rId6"/>
    <sheet name="прил7" sheetId="2" r:id="rId7"/>
    <sheet name="прил8" sheetId="63" r:id="rId8"/>
    <sheet name="прил9" sheetId="51" r:id="rId9"/>
    <sheet name="прил10" sheetId="64" r:id="rId10"/>
    <sheet name="прил11" sheetId="40" r:id="rId11"/>
    <sheet name="прил12" sheetId="65" r:id="rId12"/>
    <sheet name="прил19т1" sheetId="52" r:id="rId13"/>
    <sheet name="прил19т3" sheetId="72" r:id="rId14"/>
    <sheet name="прил20" sheetId="74" r:id="rId15"/>
  </sheets>
  <definedNames>
    <definedName name="_xlnm._FilterDatabase" localSheetId="9" hidden="1">прил10!$H$1:$H$505</definedName>
    <definedName name="_xlnm._FilterDatabase" localSheetId="10" hidden="1">прил11!$D$1:$D$432</definedName>
    <definedName name="_xlnm._FilterDatabase" localSheetId="6" hidden="1">прил7!$G$1:$G$614</definedName>
    <definedName name="_xlnm._FilterDatabase" localSheetId="7" hidden="1">прил8!$G$1:$G$476</definedName>
    <definedName name="_xlnm._FilterDatabase" localSheetId="8" hidden="1">прил9!$E$1:$E$552</definedName>
    <definedName name="_xlnm.Print_Area" localSheetId="9">прил10!$A$1:$J$505</definedName>
    <definedName name="_xlnm.Print_Area" localSheetId="10">прил11!$A$1:$F$430</definedName>
    <definedName name="_xlnm.Print_Area" localSheetId="4">прил5!$A$1:$C$107</definedName>
    <definedName name="_xlnm.Print_Area" localSheetId="5">прил6!$A$1:$D$89</definedName>
    <definedName name="_xlnm.Print_Area" localSheetId="6">прил7!$A$1:$H$613</definedName>
    <definedName name="_xlnm.Print_Area" localSheetId="7">прил8!$A$1:$I$476</definedName>
    <definedName name="_xlnm.Print_Area" localSheetId="8">прил9!$A$1:$I$656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64" l="1"/>
  <c r="I16" i="64"/>
  <c r="H242" i="2" l="1"/>
  <c r="F198" i="65" l="1"/>
  <c r="I173" i="63"/>
  <c r="H173" i="63"/>
  <c r="J141" i="64"/>
  <c r="I141" i="64"/>
  <c r="F267" i="40" l="1"/>
  <c r="F266" i="40" s="1"/>
  <c r="H248" i="2"/>
  <c r="H247" i="2" s="1"/>
  <c r="I203" i="51"/>
  <c r="H177" i="2"/>
  <c r="F339" i="40" s="1"/>
  <c r="F338" i="40" s="1"/>
  <c r="H176" i="2"/>
  <c r="I137" i="51"/>
  <c r="I132" i="51" s="1"/>
  <c r="C63" i="41"/>
  <c r="G201" i="65" l="1"/>
  <c r="H175" i="63"/>
  <c r="H174" i="63" s="1"/>
  <c r="I174" i="63"/>
  <c r="I172" i="63"/>
  <c r="I171" i="63" s="1"/>
  <c r="I170" i="63" s="1"/>
  <c r="I169" i="63" s="1"/>
  <c r="J142" i="64"/>
  <c r="J140" i="64" s="1"/>
  <c r="J139" i="64" s="1"/>
  <c r="J138" i="64" s="1"/>
  <c r="J137" i="64" s="1"/>
  <c r="I142" i="64"/>
  <c r="H244" i="2"/>
  <c r="F253" i="40" s="1"/>
  <c r="F252" i="40" s="1"/>
  <c r="I199" i="51"/>
  <c r="F202" i="65" l="1"/>
  <c r="F201" i="65" s="1"/>
  <c r="I140" i="64"/>
  <c r="I139" i="64" s="1"/>
  <c r="I138" i="64" s="1"/>
  <c r="I137" i="64" s="1"/>
  <c r="H243" i="2"/>
  <c r="H172" i="63"/>
  <c r="H171" i="63" s="1"/>
  <c r="H170" i="63" s="1"/>
  <c r="H169" i="63" s="1"/>
  <c r="C101" i="41" l="1"/>
  <c r="C81" i="41" l="1"/>
  <c r="H151" i="2" l="1"/>
  <c r="F413" i="40" s="1"/>
  <c r="F412" i="40" s="1"/>
  <c r="I108" i="51"/>
  <c r="I111" i="51"/>
  <c r="H150" i="2" l="1"/>
  <c r="I380" i="51"/>
  <c r="I270" i="63"/>
  <c r="H270" i="63"/>
  <c r="H374" i="2" l="1"/>
  <c r="H213" i="2"/>
  <c r="H246" i="2"/>
  <c r="H245" i="2" s="1"/>
  <c r="H241" i="2" l="1"/>
  <c r="F259" i="40"/>
  <c r="F258" i="40" s="1"/>
  <c r="D74" i="62"/>
  <c r="C74" i="62"/>
  <c r="G15" i="74"/>
  <c r="F15" i="74"/>
  <c r="E15" i="74"/>
  <c r="G32" i="74"/>
  <c r="F32" i="74"/>
  <c r="E32" i="74"/>
  <c r="C84" i="41" l="1"/>
  <c r="I202" i="63" l="1"/>
  <c r="H202" i="63"/>
  <c r="J225" i="64"/>
  <c r="I225" i="64"/>
  <c r="I204" i="63"/>
  <c r="I203" i="63" s="1"/>
  <c r="H204" i="63"/>
  <c r="F132" i="65" s="1"/>
  <c r="F131" i="65" s="1"/>
  <c r="J228" i="64"/>
  <c r="I228" i="64"/>
  <c r="I427" i="63"/>
  <c r="G89" i="65" s="1"/>
  <c r="G88" i="65" s="1"/>
  <c r="I425" i="63"/>
  <c r="G87" i="65" s="1"/>
  <c r="G86" i="65" s="1"/>
  <c r="H427" i="63"/>
  <c r="H426" i="63" s="1"/>
  <c r="H425" i="63"/>
  <c r="H424" i="63" s="1"/>
  <c r="I426" i="63"/>
  <c r="I424" i="63"/>
  <c r="J483" i="64"/>
  <c r="J481" i="64"/>
  <c r="I483" i="64"/>
  <c r="I481" i="64"/>
  <c r="I451" i="63"/>
  <c r="G67" i="65" s="1"/>
  <c r="I450" i="63"/>
  <c r="G66" i="65" s="1"/>
  <c r="H451" i="63"/>
  <c r="F67" i="65" s="1"/>
  <c r="H450" i="63"/>
  <c r="F66" i="65" s="1"/>
  <c r="J492" i="64"/>
  <c r="I492" i="64"/>
  <c r="H203" i="63" l="1"/>
  <c r="F87" i="65"/>
  <c r="F86" i="65" s="1"/>
  <c r="G65" i="65"/>
  <c r="F89" i="65"/>
  <c r="F88" i="65" s="1"/>
  <c r="G132" i="65"/>
  <c r="G131" i="65" s="1"/>
  <c r="F65" i="65"/>
  <c r="I449" i="63"/>
  <c r="H449" i="63"/>
  <c r="G28" i="74" l="1"/>
  <c r="F28" i="74"/>
  <c r="E28" i="74"/>
  <c r="G21" i="74"/>
  <c r="F21" i="74"/>
  <c r="E21" i="74"/>
  <c r="G18" i="74"/>
  <c r="F18" i="74"/>
  <c r="E18" i="74"/>
  <c r="E14" i="74"/>
  <c r="G14" i="74"/>
  <c r="F14" i="74"/>
  <c r="E17" i="74" l="1"/>
  <c r="E13" i="74" s="1"/>
  <c r="G17" i="74"/>
  <c r="G13" i="74" s="1"/>
  <c r="F17" i="74"/>
  <c r="F13" i="74" s="1"/>
  <c r="I223" i="63" l="1"/>
  <c r="H223" i="63"/>
  <c r="I215" i="63"/>
  <c r="H215" i="63"/>
  <c r="I286" i="63"/>
  <c r="G177" i="65" s="1"/>
  <c r="H286" i="63"/>
  <c r="H285" i="63" s="1"/>
  <c r="H284" i="63" s="1"/>
  <c r="H283" i="63" s="1"/>
  <c r="J293" i="64"/>
  <c r="J292" i="64" s="1"/>
  <c r="J291" i="64" s="1"/>
  <c r="I293" i="64"/>
  <c r="I292" i="64" s="1"/>
  <c r="I291" i="64" s="1"/>
  <c r="F177" i="65" l="1"/>
  <c r="I285" i="63"/>
  <c r="I284" i="63" s="1"/>
  <c r="I283" i="63" s="1"/>
  <c r="H305" i="2"/>
  <c r="F175" i="40" s="1"/>
  <c r="F174" i="40" s="1"/>
  <c r="H303" i="2"/>
  <c r="H302" i="2" s="1"/>
  <c r="H301" i="2"/>
  <c r="F171" i="40" s="1"/>
  <c r="F170" i="40" s="1"/>
  <c r="H287" i="2"/>
  <c r="H286" i="2" s="1"/>
  <c r="H285" i="2"/>
  <c r="F155" i="40" s="1"/>
  <c r="F154" i="40" s="1"/>
  <c r="C77" i="41"/>
  <c r="I339" i="51"/>
  <c r="I337" i="51"/>
  <c r="I335" i="51"/>
  <c r="I319" i="51"/>
  <c r="I321" i="51"/>
  <c r="H300" i="2" l="1"/>
  <c r="H304" i="2"/>
  <c r="H284" i="2"/>
  <c r="F157" i="40"/>
  <c r="F156" i="40" s="1"/>
  <c r="F173" i="40"/>
  <c r="F172" i="40" s="1"/>
  <c r="H283" i="2"/>
  <c r="I317" i="51"/>
  <c r="C76" i="41"/>
  <c r="C74" i="41"/>
  <c r="C68" i="41"/>
  <c r="D62" i="62"/>
  <c r="C62" i="62"/>
  <c r="D68" i="62"/>
  <c r="C68" i="62"/>
  <c r="C61" i="62" l="1"/>
  <c r="D61" i="62"/>
  <c r="H282" i="2"/>
  <c r="F153" i="40"/>
  <c r="F152" i="40" s="1"/>
  <c r="C67" i="41"/>
  <c r="D23" i="42" l="1"/>
  <c r="I220" i="51" l="1"/>
  <c r="H555" i="2" l="1"/>
  <c r="H554" i="2" s="1"/>
  <c r="I631" i="51"/>
  <c r="F98" i="40" l="1"/>
  <c r="F97" i="40" s="1"/>
  <c r="H281" i="2"/>
  <c r="H279" i="2"/>
  <c r="H277" i="2"/>
  <c r="H289" i="2" l="1"/>
  <c r="H288" i="2" s="1"/>
  <c r="I323" i="51"/>
  <c r="F159" i="40" l="1"/>
  <c r="F158" i="40" s="1"/>
  <c r="H345" i="2"/>
  <c r="F56" i="40" s="1"/>
  <c r="F55" i="40" s="1"/>
  <c r="I487" i="51"/>
  <c r="H547" i="2"/>
  <c r="H546" i="2" s="1"/>
  <c r="I462" i="51"/>
  <c r="H526" i="2"/>
  <c r="H525" i="2" s="1"/>
  <c r="I441" i="51"/>
  <c r="H408" i="2"/>
  <c r="H380" i="2"/>
  <c r="F286" i="40" s="1"/>
  <c r="H377" i="2"/>
  <c r="H376" i="2"/>
  <c r="I398" i="51"/>
  <c r="I395" i="51"/>
  <c r="H359" i="2"/>
  <c r="H358" i="2" s="1"/>
  <c r="H357" i="2" s="1"/>
  <c r="H356" i="2" s="1"/>
  <c r="I384" i="51"/>
  <c r="I383" i="51" s="1"/>
  <c r="I382" i="51" s="1"/>
  <c r="H335" i="2"/>
  <c r="F374" i="40" s="1"/>
  <c r="F373" i="40" s="1"/>
  <c r="F372" i="40" s="1"/>
  <c r="F371" i="40" s="1"/>
  <c r="I369" i="51"/>
  <c r="I368" i="51" s="1"/>
  <c r="I367" i="51" s="1"/>
  <c r="I366" i="51" s="1"/>
  <c r="I394" i="51" l="1"/>
  <c r="H344" i="2"/>
  <c r="F208" i="40"/>
  <c r="F207" i="40" s="1"/>
  <c r="F137" i="40"/>
  <c r="H334" i="2"/>
  <c r="H333" i="2" s="1"/>
  <c r="H332" i="2" s="1"/>
  <c r="H331" i="2" s="1"/>
  <c r="H299" i="2" l="1"/>
  <c r="F169" i="40" s="1"/>
  <c r="I332" i="51"/>
  <c r="H583" i="2"/>
  <c r="F78" i="40" s="1"/>
  <c r="H582" i="2"/>
  <c r="F77" i="40" s="1"/>
  <c r="I644" i="51"/>
  <c r="H559" i="2"/>
  <c r="H558" i="2" s="1"/>
  <c r="H557" i="2"/>
  <c r="H556" i="2" s="1"/>
  <c r="I633" i="51"/>
  <c r="I635" i="51"/>
  <c r="F76" i="40" l="1"/>
  <c r="F102" i="40"/>
  <c r="F101" i="40" s="1"/>
  <c r="H581" i="2"/>
  <c r="F100" i="40"/>
  <c r="F99" i="40" s="1"/>
  <c r="H166" i="2" l="1"/>
  <c r="F432" i="40" s="1"/>
  <c r="H145" i="2"/>
  <c r="F403" i="40" s="1"/>
  <c r="F402" i="40" s="1"/>
  <c r="H143" i="2"/>
  <c r="I105" i="51"/>
  <c r="I102" i="51"/>
  <c r="I101" i="51" l="1"/>
  <c r="H165" i="2"/>
  <c r="H144" i="2"/>
  <c r="H613" i="2" l="1"/>
  <c r="F355" i="40" l="1"/>
  <c r="I229" i="63"/>
  <c r="I228" i="63" s="1"/>
  <c r="I227" i="63" s="1"/>
  <c r="H229" i="63"/>
  <c r="J253" i="64"/>
  <c r="J252" i="64" s="1"/>
  <c r="I253" i="64"/>
  <c r="I252" i="64" s="1"/>
  <c r="H228" i="63" l="1"/>
  <c r="H227" i="63" s="1"/>
  <c r="F157" i="65"/>
  <c r="F156" i="65" s="1"/>
  <c r="F155" i="65" s="1"/>
  <c r="G157" i="65"/>
  <c r="G156" i="65" s="1"/>
  <c r="G155" i="65" s="1"/>
  <c r="H35" i="2"/>
  <c r="F396" i="40" s="1"/>
  <c r="H34" i="2"/>
  <c r="F395" i="40" s="1"/>
  <c r="I273" i="51"/>
  <c r="I272" i="51" s="1"/>
  <c r="F394" i="40" l="1"/>
  <c r="F393" i="40" s="1"/>
  <c r="H33" i="2"/>
  <c r="H32" i="2" s="1"/>
  <c r="D81" i="62"/>
  <c r="D71" i="62" s="1"/>
  <c r="D70" i="62" s="1"/>
  <c r="C81" i="62"/>
  <c r="C71" i="62" s="1"/>
  <c r="C70" i="62" s="1"/>
  <c r="D72" i="62"/>
  <c r="C72" i="62"/>
  <c r="D58" i="62"/>
  <c r="C58" i="62"/>
  <c r="D54" i="62"/>
  <c r="C54" i="62"/>
  <c r="D52" i="62"/>
  <c r="C52" i="62"/>
  <c r="D47" i="62"/>
  <c r="C47" i="62"/>
  <c r="D41" i="62"/>
  <c r="C41" i="62"/>
  <c r="D28" i="62"/>
  <c r="C28" i="62"/>
  <c r="C27" i="41"/>
  <c r="C50" i="41"/>
  <c r="C44" i="41"/>
  <c r="C62" i="41"/>
  <c r="C59" i="41"/>
  <c r="C57" i="41"/>
  <c r="C92" i="41"/>
  <c r="I232" i="63" l="1"/>
  <c r="G160" i="65" s="1"/>
  <c r="G159" i="65" s="1"/>
  <c r="G158" i="65" s="1"/>
  <c r="H232" i="63"/>
  <c r="H231" i="63" s="1"/>
  <c r="H230" i="63" s="1"/>
  <c r="I226" i="63"/>
  <c r="G154" i="65" s="1"/>
  <c r="G153" i="65" s="1"/>
  <c r="G152" i="65" s="1"/>
  <c r="H226" i="63"/>
  <c r="H225" i="63" s="1"/>
  <c r="H224" i="63" s="1"/>
  <c r="J250" i="64"/>
  <c r="J249" i="64" s="1"/>
  <c r="I250" i="64"/>
  <c r="I249" i="64" s="1"/>
  <c r="J256" i="64"/>
  <c r="J255" i="64" s="1"/>
  <c r="I256" i="64"/>
  <c r="I255" i="64" s="1"/>
  <c r="H355" i="2"/>
  <c r="H354" i="2" s="1"/>
  <c r="H353" i="2" s="1"/>
  <c r="H321" i="2"/>
  <c r="F193" i="40" s="1"/>
  <c r="F192" i="40" s="1"/>
  <c r="F191" i="40" s="1"/>
  <c r="H318" i="2"/>
  <c r="H317" i="2" s="1"/>
  <c r="H316" i="2" s="1"/>
  <c r="I379" i="51"/>
  <c r="I355" i="51"/>
  <c r="I354" i="51" s="1"/>
  <c r="I352" i="51"/>
  <c r="I351" i="51" s="1"/>
  <c r="H320" i="2" l="1"/>
  <c r="H319" i="2" s="1"/>
  <c r="I231" i="63"/>
  <c r="I230" i="63" s="1"/>
  <c r="I225" i="63"/>
  <c r="I224" i="63" s="1"/>
  <c r="F211" i="40"/>
  <c r="F210" i="40" s="1"/>
  <c r="F209" i="40" s="1"/>
  <c r="F154" i="65"/>
  <c r="F153" i="65" s="1"/>
  <c r="F152" i="65" s="1"/>
  <c r="F160" i="65"/>
  <c r="F159" i="65" s="1"/>
  <c r="F158" i="65" s="1"/>
  <c r="F190" i="40"/>
  <c r="F189" i="40" s="1"/>
  <c r="F188" i="40" s="1"/>
  <c r="G151" i="65" l="1"/>
  <c r="G150" i="65" s="1"/>
  <c r="F151" i="65"/>
  <c r="F150" i="65" s="1"/>
  <c r="G143" i="65"/>
  <c r="G142" i="65" s="1"/>
  <c r="F143" i="65"/>
  <c r="F142" i="65" s="1"/>
  <c r="I222" i="63"/>
  <c r="H222" i="63"/>
  <c r="I214" i="63"/>
  <c r="H214" i="63"/>
  <c r="I239" i="64"/>
  <c r="J247" i="64"/>
  <c r="I247" i="64"/>
  <c r="J239" i="64"/>
  <c r="D33" i="62" l="1"/>
  <c r="C33" i="62"/>
  <c r="C34" i="41"/>
  <c r="H396" i="2" l="1"/>
  <c r="H395" i="2" s="1"/>
  <c r="H394" i="2" s="1"/>
  <c r="H393" i="2" s="1"/>
  <c r="I410" i="51"/>
  <c r="I409" i="51" s="1"/>
  <c r="I408" i="51" s="1"/>
  <c r="H49" i="2"/>
  <c r="F235" i="40" s="1"/>
  <c r="I35" i="51"/>
  <c r="H437" i="2"/>
  <c r="H436" i="2" s="1"/>
  <c r="H435" i="2" s="1"/>
  <c r="H434" i="2" s="1"/>
  <c r="H433" i="2" s="1"/>
  <c r="I535" i="51"/>
  <c r="I534" i="51" s="1"/>
  <c r="I533" i="51" s="1"/>
  <c r="I532" i="51" s="1"/>
  <c r="H222" i="2" l="1"/>
  <c r="H221" i="2" s="1"/>
  <c r="I177" i="51"/>
  <c r="F265" i="40" l="1"/>
  <c r="F264" i="40" s="1"/>
  <c r="H296" i="2" l="1"/>
  <c r="H295" i="2" s="1"/>
  <c r="H278" i="2"/>
  <c r="F166" i="40" l="1"/>
  <c r="F165" i="40" s="1"/>
  <c r="F149" i="40"/>
  <c r="F148" i="40" s="1"/>
  <c r="I330" i="51"/>
  <c r="I313" i="51"/>
  <c r="I175" i="51"/>
  <c r="I173" i="51"/>
  <c r="I172" i="51" l="1"/>
  <c r="H194" i="2"/>
  <c r="H198" i="2"/>
  <c r="H315" i="2" l="1"/>
  <c r="F187" i="40" s="1"/>
  <c r="F186" i="40" s="1"/>
  <c r="I349" i="51"/>
  <c r="H314" i="2" l="1"/>
  <c r="I483" i="51"/>
  <c r="I482" i="51" s="1"/>
  <c r="I457" i="63" l="1"/>
  <c r="I456" i="63" s="1"/>
  <c r="I455" i="63" s="1"/>
  <c r="I454" i="63" s="1"/>
  <c r="H457" i="63"/>
  <c r="F93" i="65" s="1"/>
  <c r="J499" i="64"/>
  <c r="J498" i="64" s="1"/>
  <c r="J497" i="64" s="1"/>
  <c r="I499" i="64"/>
  <c r="I498" i="64" s="1"/>
  <c r="I497" i="64" s="1"/>
  <c r="H589" i="2"/>
  <c r="H588" i="2" s="1"/>
  <c r="H587" i="2" s="1"/>
  <c r="H586" i="2" s="1"/>
  <c r="I651" i="51"/>
  <c r="I650" i="51" s="1"/>
  <c r="I649" i="51" s="1"/>
  <c r="I322" i="63"/>
  <c r="I321" i="63" s="1"/>
  <c r="I320" i="63" s="1"/>
  <c r="I319" i="63" s="1"/>
  <c r="I318" i="63" s="1"/>
  <c r="H322" i="63"/>
  <c r="H321" i="63" s="1"/>
  <c r="H320" i="63" s="1"/>
  <c r="H319" i="63" s="1"/>
  <c r="H318" i="63" s="1"/>
  <c r="I257" i="63"/>
  <c r="H257" i="63"/>
  <c r="J394" i="64"/>
  <c r="J393" i="64" s="1"/>
  <c r="J392" i="64" s="1"/>
  <c r="J391" i="64" s="1"/>
  <c r="I394" i="64"/>
  <c r="I393" i="64" s="1"/>
  <c r="I392" i="64" s="1"/>
  <c r="I391" i="64" s="1"/>
  <c r="J359" i="64"/>
  <c r="J358" i="64" s="1"/>
  <c r="J357" i="64" s="1"/>
  <c r="J356" i="64" s="1"/>
  <c r="I359" i="64"/>
  <c r="I358" i="64" s="1"/>
  <c r="I357" i="64" s="1"/>
  <c r="I356" i="64" s="1"/>
  <c r="H442" i="2"/>
  <c r="H441" i="2" s="1"/>
  <c r="H440" i="2" s="1"/>
  <c r="H439" i="2" s="1"/>
  <c r="H438" i="2" s="1"/>
  <c r="H364" i="2"/>
  <c r="I540" i="51"/>
  <c r="I539" i="51" s="1"/>
  <c r="I538" i="51" s="1"/>
  <c r="I537" i="51" s="1"/>
  <c r="I492" i="51"/>
  <c r="I491" i="51" s="1"/>
  <c r="I490" i="51" s="1"/>
  <c r="I489" i="51" s="1"/>
  <c r="G93" i="65" l="1"/>
  <c r="F106" i="40"/>
  <c r="H456" i="63"/>
  <c r="H455" i="63" s="1"/>
  <c r="H454" i="63" s="1"/>
  <c r="H476" i="63" l="1"/>
  <c r="F334" i="65" l="1"/>
  <c r="H15" i="63"/>
  <c r="H138" i="2"/>
  <c r="F309" i="40" s="1"/>
  <c r="F308" i="40" s="1"/>
  <c r="I154" i="51"/>
  <c r="I116" i="51"/>
  <c r="H81" i="2" l="1"/>
  <c r="H80" i="2" s="1"/>
  <c r="H79" i="2" s="1"/>
  <c r="H78" i="2" s="1"/>
  <c r="H77" i="2" s="1"/>
  <c r="I68" i="51"/>
  <c r="I67" i="51" s="1"/>
  <c r="I66" i="51" s="1"/>
  <c r="I65" i="51" s="1"/>
  <c r="H154" i="2"/>
  <c r="F411" i="40" l="1"/>
  <c r="H311" i="2"/>
  <c r="I345" i="51"/>
  <c r="H310" i="2" l="1"/>
  <c r="F183" i="40"/>
  <c r="H420" i="2" l="1"/>
  <c r="I518" i="51"/>
  <c r="H536" i="2"/>
  <c r="F181" i="40" s="1"/>
  <c r="I451" i="51"/>
  <c r="I310" i="51"/>
  <c r="F144" i="40"/>
  <c r="H419" i="2" l="1"/>
  <c r="F25" i="40"/>
  <c r="F24" i="40" s="1"/>
  <c r="H535" i="2"/>
  <c r="F180" i="40"/>
  <c r="I423" i="63"/>
  <c r="G73" i="65" s="1"/>
  <c r="H423" i="63"/>
  <c r="F73" i="65" s="1"/>
  <c r="J479" i="64"/>
  <c r="I479" i="64"/>
  <c r="I478" i="64" l="1"/>
  <c r="I477" i="64" s="1"/>
  <c r="I476" i="64" s="1"/>
  <c r="I475" i="64" s="1"/>
  <c r="J478" i="64"/>
  <c r="J477" i="64" s="1"/>
  <c r="J476" i="64" s="1"/>
  <c r="J475" i="64" s="1"/>
  <c r="H553" i="2"/>
  <c r="I629" i="51"/>
  <c r="I628" i="51" s="1"/>
  <c r="I641" i="51"/>
  <c r="I422" i="63"/>
  <c r="H422" i="63"/>
  <c r="I421" i="63" l="1"/>
  <c r="I420" i="63" s="1"/>
  <c r="H421" i="63"/>
  <c r="H420" i="63" s="1"/>
  <c r="I627" i="51"/>
  <c r="I626" i="51" s="1"/>
  <c r="I625" i="51" s="1"/>
  <c r="I476" i="63" l="1"/>
  <c r="G334" i="65" l="1"/>
  <c r="J120" i="64"/>
  <c r="J119" i="64" s="1"/>
  <c r="I21" i="64"/>
  <c r="I20" i="64" s="1"/>
  <c r="I19" i="64" s="1"/>
  <c r="I18" i="64" s="1"/>
  <c r="I27" i="64"/>
  <c r="I29" i="64"/>
  <c r="I34" i="64"/>
  <c r="I33" i="64" s="1"/>
  <c r="I39" i="64"/>
  <c r="I38" i="64" s="1"/>
  <c r="I37" i="64" s="1"/>
  <c r="I36" i="64" s="1"/>
  <c r="I44" i="64"/>
  <c r="I43" i="64" s="1"/>
  <c r="I42" i="64" s="1"/>
  <c r="I41" i="64" s="1"/>
  <c r="I49" i="64"/>
  <c r="I51" i="64"/>
  <c r="I56" i="64"/>
  <c r="I55" i="64" s="1"/>
  <c r="I54" i="64" s="1"/>
  <c r="I53" i="64" s="1"/>
  <c r="I60" i="64"/>
  <c r="I59" i="64" s="1"/>
  <c r="I58" i="64" s="1"/>
  <c r="I65" i="64"/>
  <c r="I64" i="64" s="1"/>
  <c r="I63" i="64" s="1"/>
  <c r="I71" i="64"/>
  <c r="I70" i="64" s="1"/>
  <c r="I69" i="64" s="1"/>
  <c r="I68" i="64" s="1"/>
  <c r="I76" i="64"/>
  <c r="I75" i="64" s="1"/>
  <c r="I74" i="64" s="1"/>
  <c r="I73" i="64" s="1"/>
  <c r="I80" i="64"/>
  <c r="I79" i="64" s="1"/>
  <c r="I84" i="64"/>
  <c r="I88" i="64"/>
  <c r="I86" i="64"/>
  <c r="I92" i="64"/>
  <c r="I91" i="64" s="1"/>
  <c r="I90" i="64" s="1"/>
  <c r="I101" i="64"/>
  <c r="I100" i="64" s="1"/>
  <c r="I99" i="64" s="1"/>
  <c r="I107" i="64"/>
  <c r="I106" i="64" s="1"/>
  <c r="I105" i="64" s="1"/>
  <c r="I114" i="64"/>
  <c r="I113" i="64" s="1"/>
  <c r="I112" i="64" s="1"/>
  <c r="I111" i="64" s="1"/>
  <c r="I110" i="64" s="1"/>
  <c r="I120" i="64"/>
  <c r="I119" i="64" s="1"/>
  <c r="I124" i="64"/>
  <c r="I123" i="64" s="1"/>
  <c r="I122" i="64" s="1"/>
  <c r="I130" i="64"/>
  <c r="I129" i="64" s="1"/>
  <c r="I128" i="64" s="1"/>
  <c r="I127" i="64" s="1"/>
  <c r="I135" i="64"/>
  <c r="I134" i="64" s="1"/>
  <c r="I148" i="64"/>
  <c r="I147" i="64" s="1"/>
  <c r="I146" i="64" s="1"/>
  <c r="I145" i="64" s="1"/>
  <c r="I144" i="64" s="1"/>
  <c r="I160" i="64"/>
  <c r="I159" i="64" s="1"/>
  <c r="I155" i="64"/>
  <c r="I154" i="64" s="1"/>
  <c r="I153" i="64" s="1"/>
  <c r="I152" i="64" s="1"/>
  <c r="I168" i="64"/>
  <c r="I167" i="64" s="1"/>
  <c r="I166" i="64" s="1"/>
  <c r="I165" i="64" s="1"/>
  <c r="I173" i="64"/>
  <c r="I172" i="64" s="1"/>
  <c r="I171" i="64" s="1"/>
  <c r="I170" i="64" s="1"/>
  <c r="I178" i="64"/>
  <c r="I177" i="64" s="1"/>
  <c r="I176" i="64" s="1"/>
  <c r="I175" i="64" s="1"/>
  <c r="I450" i="64"/>
  <c r="I449" i="64" s="1"/>
  <c r="I448" i="64" s="1"/>
  <c r="I447" i="64" s="1"/>
  <c r="I446" i="64" s="1"/>
  <c r="I457" i="64"/>
  <c r="I456" i="64" s="1"/>
  <c r="I455" i="64" s="1"/>
  <c r="I454" i="64" s="1"/>
  <c r="I453" i="64" s="1"/>
  <c r="I463" i="64"/>
  <c r="I466" i="64"/>
  <c r="I469" i="64"/>
  <c r="I472" i="64"/>
  <c r="I489" i="64"/>
  <c r="I495" i="64"/>
  <c r="I503" i="64"/>
  <c r="I502" i="64" s="1"/>
  <c r="I501" i="64" s="1"/>
  <c r="I186" i="64"/>
  <c r="I185" i="64" s="1"/>
  <c r="I184" i="64" s="1"/>
  <c r="I183" i="64" s="1"/>
  <c r="I182" i="64" s="1"/>
  <c r="I181" i="64" s="1"/>
  <c r="I194" i="64"/>
  <c r="I193" i="64" s="1"/>
  <c r="I192" i="64" s="1"/>
  <c r="I191" i="64" s="1"/>
  <c r="I198" i="64"/>
  <c r="I197" i="64" s="1"/>
  <c r="I196" i="64" s="1"/>
  <c r="I206" i="64"/>
  <c r="I209" i="64"/>
  <c r="I216" i="64"/>
  <c r="I215" i="64" s="1"/>
  <c r="I214" i="64" s="1"/>
  <c r="I213" i="64" s="1"/>
  <c r="I222" i="64"/>
  <c r="I230" i="64"/>
  <c r="I232" i="64"/>
  <c r="I234" i="64"/>
  <c r="I236" i="64"/>
  <c r="I241" i="64"/>
  <c r="I243" i="64"/>
  <c r="I261" i="64"/>
  <c r="I260" i="64" s="1"/>
  <c r="I259" i="64" s="1"/>
  <c r="I258" i="64" s="1"/>
  <c r="I267" i="64"/>
  <c r="I266" i="64" s="1"/>
  <c r="I265" i="64" s="1"/>
  <c r="I274" i="64"/>
  <c r="I273" i="64" s="1"/>
  <c r="I272" i="64" s="1"/>
  <c r="I271" i="64" s="1"/>
  <c r="I280" i="64"/>
  <c r="I282" i="64"/>
  <c r="I288" i="64"/>
  <c r="I287" i="64" s="1"/>
  <c r="I286" i="64" s="1"/>
  <c r="I285" i="64" s="1"/>
  <c r="I297" i="64"/>
  <c r="I299" i="64"/>
  <c r="I304" i="64"/>
  <c r="I303" i="64" s="1"/>
  <c r="I309" i="64"/>
  <c r="I308" i="64" s="1"/>
  <c r="I307" i="64" s="1"/>
  <c r="I306" i="64" s="1"/>
  <c r="I316" i="64"/>
  <c r="I318" i="64"/>
  <c r="I321" i="64"/>
  <c r="I324" i="64"/>
  <c r="I326" i="64"/>
  <c r="I329" i="64"/>
  <c r="I333" i="64"/>
  <c r="I335" i="64"/>
  <c r="I338" i="64"/>
  <c r="I344" i="64"/>
  <c r="I343" i="64" s="1"/>
  <c r="I342" i="64" s="1"/>
  <c r="I341" i="64" s="1"/>
  <c r="I340" i="64" s="1"/>
  <c r="I352" i="64"/>
  <c r="I351" i="64" s="1"/>
  <c r="I350" i="64" s="1"/>
  <c r="I349" i="64" s="1"/>
  <c r="I348" i="64" s="1"/>
  <c r="I365" i="64"/>
  <c r="I364" i="64" s="1"/>
  <c r="I363" i="64" s="1"/>
  <c r="I369" i="64"/>
  <c r="I368" i="64" s="1"/>
  <c r="I374" i="64"/>
  <c r="I373" i="64" s="1"/>
  <c r="I372" i="64" s="1"/>
  <c r="I371" i="64" s="1"/>
  <c r="I381" i="64"/>
  <c r="I380" i="64" s="1"/>
  <c r="I387" i="64"/>
  <c r="I386" i="64" s="1"/>
  <c r="I385" i="64" s="1"/>
  <c r="I399" i="64"/>
  <c r="I398" i="64" s="1"/>
  <c r="I405" i="64"/>
  <c r="I404" i="64" s="1"/>
  <c r="I408" i="64"/>
  <c r="I410" i="64"/>
  <c r="I417" i="64"/>
  <c r="I416" i="64" s="1"/>
  <c r="I415" i="64" s="1"/>
  <c r="I414" i="64" s="1"/>
  <c r="I424" i="64"/>
  <c r="I429" i="64"/>
  <c r="I428" i="64" s="1"/>
  <c r="I427" i="64" s="1"/>
  <c r="I434" i="64"/>
  <c r="I433" i="64" s="1"/>
  <c r="I432" i="64" s="1"/>
  <c r="I442" i="64"/>
  <c r="I441" i="64" s="1"/>
  <c r="I440" i="64" s="1"/>
  <c r="I439" i="64" s="1"/>
  <c r="I438" i="64" s="1"/>
  <c r="F240" i="40"/>
  <c r="I141" i="51"/>
  <c r="I279" i="64" l="1"/>
  <c r="I278" i="64" s="1"/>
  <c r="I277" i="64" s="1"/>
  <c r="I276" i="64" s="1"/>
  <c r="I205" i="64"/>
  <c r="I204" i="64" s="1"/>
  <c r="I203" i="64" s="1"/>
  <c r="I202" i="64" s="1"/>
  <c r="I221" i="64"/>
  <c r="I190" i="64"/>
  <c r="I189" i="64" s="1"/>
  <c r="I188" i="64" s="1"/>
  <c r="I83" i="64"/>
  <c r="I82" i="64" s="1"/>
  <c r="I488" i="64"/>
  <c r="I487" i="64" s="1"/>
  <c r="I264" i="64"/>
  <c r="I263" i="64" s="1"/>
  <c r="I423" i="64"/>
  <c r="I422" i="64" s="1"/>
  <c r="I421" i="64" s="1"/>
  <c r="I420" i="64" s="1"/>
  <c r="I419" i="64" s="1"/>
  <c r="I133" i="64"/>
  <c r="I132" i="64" s="1"/>
  <c r="I126" i="64" s="1"/>
  <c r="I462" i="64"/>
  <c r="I461" i="64" s="1"/>
  <c r="I460" i="64" s="1"/>
  <c r="I459" i="64" s="1"/>
  <c r="I48" i="64"/>
  <c r="I47" i="64" s="1"/>
  <c r="I46" i="64" s="1"/>
  <c r="I32" i="64"/>
  <c r="I31" i="64" s="1"/>
  <c r="I78" i="64"/>
  <c r="I296" i="64"/>
  <c r="I295" i="64" s="1"/>
  <c r="I323" i="64"/>
  <c r="I397" i="64"/>
  <c r="I396" i="64" s="1"/>
  <c r="I407" i="64"/>
  <c r="I403" i="64" s="1"/>
  <c r="I402" i="64" s="1"/>
  <c r="I164" i="64"/>
  <c r="I163" i="64" s="1"/>
  <c r="I158" i="64"/>
  <c r="I157" i="64" s="1"/>
  <c r="I315" i="64"/>
  <c r="I26" i="64"/>
  <c r="I25" i="64" s="1"/>
  <c r="I24" i="64" s="1"/>
  <c r="I437" i="64"/>
  <c r="I379" i="64"/>
  <c r="I378" i="64" s="1"/>
  <c r="I445" i="64"/>
  <c r="I367" i="64"/>
  <c r="I362" i="64" s="1"/>
  <c r="I361" i="64" s="1"/>
  <c r="I347" i="64" s="1"/>
  <c r="I332" i="64"/>
  <c r="I331" i="64" s="1"/>
  <c r="I118" i="64"/>
  <c r="I117" i="64" s="1"/>
  <c r="I116" i="64" s="1"/>
  <c r="I98" i="64"/>
  <c r="I97" i="64" s="1"/>
  <c r="I96" i="64" s="1"/>
  <c r="F227" i="40"/>
  <c r="I67" i="64" l="1"/>
  <c r="I162" i="64"/>
  <c r="I290" i="64"/>
  <c r="I284" i="64" s="1"/>
  <c r="I151" i="64"/>
  <c r="I150" i="64" s="1"/>
  <c r="I220" i="64"/>
  <c r="I377" i="64"/>
  <c r="I486" i="64"/>
  <c r="I314" i="64"/>
  <c r="I313" i="64" s="1"/>
  <c r="I312" i="64" s="1"/>
  <c r="I311" i="64" s="1"/>
  <c r="I23" i="64"/>
  <c r="I401" i="64"/>
  <c r="I475" i="63"/>
  <c r="G276" i="65" s="1"/>
  <c r="G275" i="65" s="1"/>
  <c r="G274" i="65" s="1"/>
  <c r="G273" i="65" s="1"/>
  <c r="H475" i="63"/>
  <c r="F276" i="65" s="1"/>
  <c r="F275" i="65" s="1"/>
  <c r="F274" i="65" s="1"/>
  <c r="F273" i="65" s="1"/>
  <c r="G211" i="65"/>
  <c r="G210" i="65" s="1"/>
  <c r="G209" i="65" s="1"/>
  <c r="G208" i="65" s="1"/>
  <c r="G92" i="65"/>
  <c r="I461" i="63"/>
  <c r="I460" i="63" s="1"/>
  <c r="I459" i="63" s="1"/>
  <c r="I458" i="63" s="1"/>
  <c r="H461" i="63"/>
  <c r="H460" i="63" s="1"/>
  <c r="H459" i="63" s="1"/>
  <c r="H458" i="63" s="1"/>
  <c r="I453" i="63"/>
  <c r="G69" i="65" s="1"/>
  <c r="G68" i="65" s="1"/>
  <c r="H453" i="63"/>
  <c r="F69" i="65" s="1"/>
  <c r="F68" i="65" s="1"/>
  <c r="I448" i="63"/>
  <c r="G64" i="65" s="1"/>
  <c r="H448" i="63"/>
  <c r="I447" i="63"/>
  <c r="G63" i="65" s="1"/>
  <c r="H447" i="63"/>
  <c r="F63" i="65" s="1"/>
  <c r="I436" i="63"/>
  <c r="H436" i="63"/>
  <c r="I431" i="63"/>
  <c r="G99" i="65" s="1"/>
  <c r="G98" i="65" s="1"/>
  <c r="H431" i="63"/>
  <c r="F99" i="65" s="1"/>
  <c r="F98" i="65" s="1"/>
  <c r="I441" i="63"/>
  <c r="G200" i="65" s="1"/>
  <c r="G199" i="65" s="1"/>
  <c r="G198" i="65" s="1"/>
  <c r="H441" i="63"/>
  <c r="F200" i="65" s="1"/>
  <c r="F199" i="65" s="1"/>
  <c r="I417" i="63"/>
  <c r="G173" i="65" s="1"/>
  <c r="G172" i="65" s="1"/>
  <c r="H417" i="63"/>
  <c r="I415" i="63"/>
  <c r="G167" i="65" s="1"/>
  <c r="H415" i="63"/>
  <c r="F167" i="65" s="1"/>
  <c r="I414" i="63"/>
  <c r="G166" i="65" s="1"/>
  <c r="H414" i="63"/>
  <c r="F166" i="65" s="1"/>
  <c r="I412" i="63"/>
  <c r="G164" i="65" s="1"/>
  <c r="G163" i="65" s="1"/>
  <c r="H412" i="63"/>
  <c r="F164" i="65" s="1"/>
  <c r="F163" i="65" s="1"/>
  <c r="I408" i="63"/>
  <c r="I407" i="63" s="1"/>
  <c r="H408" i="63"/>
  <c r="H407" i="63" s="1"/>
  <c r="I406" i="63"/>
  <c r="G130" i="65" s="1"/>
  <c r="H406" i="63"/>
  <c r="F130" i="65" s="1"/>
  <c r="I405" i="63"/>
  <c r="G129" i="65" s="1"/>
  <c r="H405" i="63"/>
  <c r="I403" i="63"/>
  <c r="H403" i="63"/>
  <c r="I400" i="63"/>
  <c r="H400" i="63"/>
  <c r="I398" i="63"/>
  <c r="G114" i="65" s="1"/>
  <c r="H398" i="63"/>
  <c r="F114" i="65" s="1"/>
  <c r="I397" i="63"/>
  <c r="H397" i="63"/>
  <c r="I395" i="63"/>
  <c r="G111" i="65" s="1"/>
  <c r="G110" i="65" s="1"/>
  <c r="H395" i="63"/>
  <c r="F111" i="65" s="1"/>
  <c r="F110" i="65" s="1"/>
  <c r="I390" i="63"/>
  <c r="G85" i="65" s="1"/>
  <c r="H390" i="63"/>
  <c r="I389" i="63"/>
  <c r="G84" i="65" s="1"/>
  <c r="H389" i="63"/>
  <c r="F84" i="65" s="1"/>
  <c r="I387" i="63"/>
  <c r="H387" i="63"/>
  <c r="I386" i="63"/>
  <c r="G81" i="65" s="1"/>
  <c r="H386" i="63"/>
  <c r="F81" i="65" s="1"/>
  <c r="I384" i="63"/>
  <c r="H384" i="63"/>
  <c r="I383" i="63"/>
  <c r="G78" i="65" s="1"/>
  <c r="H383" i="63"/>
  <c r="F78" i="65" s="1"/>
  <c r="I381" i="63"/>
  <c r="G76" i="65" s="1"/>
  <c r="H381" i="63"/>
  <c r="F76" i="65" s="1"/>
  <c r="I380" i="63"/>
  <c r="G75" i="65" s="1"/>
  <c r="H380" i="63"/>
  <c r="F75" i="65" s="1"/>
  <c r="G72" i="65"/>
  <c r="I375" i="63"/>
  <c r="G41" i="65" s="1"/>
  <c r="H375" i="63"/>
  <c r="F41" i="65" s="1"/>
  <c r="I374" i="63"/>
  <c r="H374" i="63"/>
  <c r="I370" i="63"/>
  <c r="G32" i="65" s="1"/>
  <c r="H370" i="63"/>
  <c r="F32" i="65" s="1"/>
  <c r="I369" i="63"/>
  <c r="H369" i="63"/>
  <c r="I365" i="63"/>
  <c r="G23" i="65" s="1"/>
  <c r="H365" i="63"/>
  <c r="F23" i="65" s="1"/>
  <c r="I364" i="63"/>
  <c r="G22" i="65" s="1"/>
  <c r="H364" i="63"/>
  <c r="I358" i="63"/>
  <c r="G91" i="65" s="1"/>
  <c r="G90" i="65" s="1"/>
  <c r="H358" i="63"/>
  <c r="F91" i="65" s="1"/>
  <c r="F90" i="65" s="1"/>
  <c r="I351" i="63"/>
  <c r="G317" i="65" s="1"/>
  <c r="G316" i="65" s="1"/>
  <c r="H351" i="63"/>
  <c r="F317" i="65" s="1"/>
  <c r="F316" i="65" s="1"/>
  <c r="I345" i="63"/>
  <c r="I344" i="63" s="1"/>
  <c r="I343" i="63" s="1"/>
  <c r="I342" i="63" s="1"/>
  <c r="I341" i="63" s="1"/>
  <c r="H345" i="63"/>
  <c r="H344" i="63" s="1"/>
  <c r="H343" i="63" s="1"/>
  <c r="H342" i="63" s="1"/>
  <c r="H341" i="63" s="1"/>
  <c r="I340" i="63"/>
  <c r="G56" i="65" s="1"/>
  <c r="H340" i="63"/>
  <c r="F56" i="65" s="1"/>
  <c r="I339" i="63"/>
  <c r="G55" i="65" s="1"/>
  <c r="H339" i="63"/>
  <c r="F55" i="65" s="1"/>
  <c r="I338" i="63"/>
  <c r="G54" i="65" s="1"/>
  <c r="H338" i="63"/>
  <c r="I336" i="63"/>
  <c r="G52" i="65" s="1"/>
  <c r="G51" i="65" s="1"/>
  <c r="H336" i="63"/>
  <c r="F52" i="65" s="1"/>
  <c r="F51" i="65" s="1"/>
  <c r="I333" i="63"/>
  <c r="H333" i="63"/>
  <c r="I327" i="63"/>
  <c r="H327" i="63"/>
  <c r="I317" i="63"/>
  <c r="G36" i="65" s="1"/>
  <c r="H317" i="63"/>
  <c r="F36" i="65" s="1"/>
  <c r="I316" i="63"/>
  <c r="G35" i="65" s="1"/>
  <c r="H316" i="63"/>
  <c r="F35" i="65" s="1"/>
  <c r="I315" i="63"/>
  <c r="G34" i="65" s="1"/>
  <c r="H315" i="63"/>
  <c r="I311" i="63"/>
  <c r="G27" i="65" s="1"/>
  <c r="H311" i="63"/>
  <c r="F27" i="65" s="1"/>
  <c r="I310" i="63"/>
  <c r="G26" i="65" s="1"/>
  <c r="H310" i="63"/>
  <c r="F26" i="65" s="1"/>
  <c r="I309" i="63"/>
  <c r="G25" i="65" s="1"/>
  <c r="H309" i="63"/>
  <c r="I302" i="63"/>
  <c r="I301" i="63" s="1"/>
  <c r="I300" i="63" s="1"/>
  <c r="I299" i="63" s="1"/>
  <c r="I298" i="63" s="1"/>
  <c r="H302" i="63"/>
  <c r="H301" i="63" s="1"/>
  <c r="H300" i="63" s="1"/>
  <c r="H299" i="63" s="1"/>
  <c r="H298" i="63" s="1"/>
  <c r="I297" i="63"/>
  <c r="H297" i="63"/>
  <c r="I294" i="63"/>
  <c r="G185" i="65" s="1"/>
  <c r="H294" i="63"/>
  <c r="F185" i="65" s="1"/>
  <c r="I293" i="63"/>
  <c r="G184" i="65" s="1"/>
  <c r="H293" i="63"/>
  <c r="I292" i="63"/>
  <c r="G183" i="65" s="1"/>
  <c r="H292" i="63"/>
  <c r="F183" i="65" s="1"/>
  <c r="I290" i="63"/>
  <c r="H290" i="63"/>
  <c r="I281" i="63"/>
  <c r="I280" i="63" s="1"/>
  <c r="I279" i="63" s="1"/>
  <c r="I278" i="63" s="1"/>
  <c r="I277" i="63" s="1"/>
  <c r="H281" i="63"/>
  <c r="H280" i="63" s="1"/>
  <c r="H279" i="63" s="1"/>
  <c r="H278" i="63" s="1"/>
  <c r="H277" i="63" s="1"/>
  <c r="I275" i="63"/>
  <c r="G250" i="65" s="1"/>
  <c r="H275" i="63"/>
  <c r="F250" i="65" s="1"/>
  <c r="G218" i="65"/>
  <c r="G217" i="65" s="1"/>
  <c r="F218" i="65"/>
  <c r="F217" i="65" s="1"/>
  <c r="I268" i="63"/>
  <c r="G216" i="65" s="1"/>
  <c r="H268" i="63"/>
  <c r="I267" i="63"/>
  <c r="G215" i="65" s="1"/>
  <c r="H267" i="63"/>
  <c r="F215" i="65" s="1"/>
  <c r="I263" i="63"/>
  <c r="G207" i="65" s="1"/>
  <c r="G206" i="65" s="1"/>
  <c r="G205" i="65" s="1"/>
  <c r="G204" i="65" s="1"/>
  <c r="H263" i="63"/>
  <c r="F207" i="65" s="1"/>
  <c r="F206" i="65" s="1"/>
  <c r="F205" i="65" s="1"/>
  <c r="F204" i="65" s="1"/>
  <c r="I256" i="63"/>
  <c r="I255" i="63" s="1"/>
  <c r="I254" i="63" s="1"/>
  <c r="I253" i="63" s="1"/>
  <c r="H256" i="63"/>
  <c r="H255" i="63" s="1"/>
  <c r="H254" i="63" s="1"/>
  <c r="H253" i="63" s="1"/>
  <c r="I252" i="63"/>
  <c r="G171" i="65" s="1"/>
  <c r="H252" i="63"/>
  <c r="F171" i="65" s="1"/>
  <c r="I251" i="63"/>
  <c r="H251" i="63"/>
  <c r="I250" i="63"/>
  <c r="G169" i="65" s="1"/>
  <c r="H250" i="63"/>
  <c r="F169" i="65" s="1"/>
  <c r="I245" i="63"/>
  <c r="G45" i="65" s="1"/>
  <c r="H245" i="63"/>
  <c r="F45" i="65" s="1"/>
  <c r="I244" i="63"/>
  <c r="G44" i="65" s="1"/>
  <c r="H244" i="63"/>
  <c r="F44" i="65" s="1"/>
  <c r="I243" i="63"/>
  <c r="G43" i="65" s="1"/>
  <c r="H243" i="63"/>
  <c r="I237" i="63"/>
  <c r="I236" i="63" s="1"/>
  <c r="I235" i="63" s="1"/>
  <c r="I234" i="63" s="1"/>
  <c r="I233" i="63" s="1"/>
  <c r="H237" i="63"/>
  <c r="H236" i="63" s="1"/>
  <c r="H235" i="63" s="1"/>
  <c r="H234" i="63" s="1"/>
  <c r="H233" i="63" s="1"/>
  <c r="G176" i="65"/>
  <c r="G175" i="65" s="1"/>
  <c r="G174" i="65" s="1"/>
  <c r="F176" i="65"/>
  <c r="F175" i="65" s="1"/>
  <c r="F174" i="65" s="1"/>
  <c r="I221" i="63"/>
  <c r="G149" i="65" s="1"/>
  <c r="H221" i="63"/>
  <c r="F149" i="65" s="1"/>
  <c r="I220" i="63"/>
  <c r="G148" i="65" s="1"/>
  <c r="H220" i="63"/>
  <c r="F148" i="65" s="1"/>
  <c r="I219" i="63"/>
  <c r="H219" i="63"/>
  <c r="I217" i="63"/>
  <c r="G145" i="65" s="1"/>
  <c r="G144" i="65" s="1"/>
  <c r="H217" i="63"/>
  <c r="F145" i="65" s="1"/>
  <c r="F144" i="65" s="1"/>
  <c r="I213" i="63"/>
  <c r="H213" i="63"/>
  <c r="I212" i="63"/>
  <c r="G140" i="65" s="1"/>
  <c r="H212" i="63"/>
  <c r="F140" i="65" s="1"/>
  <c r="I210" i="63"/>
  <c r="I209" i="63" s="1"/>
  <c r="G138" i="65" s="1"/>
  <c r="G137" i="65" s="1"/>
  <c r="H210" i="63"/>
  <c r="H209" i="63" s="1"/>
  <c r="F138" i="65" s="1"/>
  <c r="F137" i="65" s="1"/>
  <c r="I208" i="63"/>
  <c r="G136" i="65" s="1"/>
  <c r="G135" i="65" s="1"/>
  <c r="H208" i="63"/>
  <c r="F136" i="65" s="1"/>
  <c r="F135" i="65" s="1"/>
  <c r="I206" i="63"/>
  <c r="H206" i="63"/>
  <c r="I201" i="63"/>
  <c r="H201" i="63"/>
  <c r="I199" i="63"/>
  <c r="G124" i="65" s="1"/>
  <c r="H199" i="63"/>
  <c r="F124" i="65" s="1"/>
  <c r="I198" i="63"/>
  <c r="G123" i="65" s="1"/>
  <c r="H198" i="63"/>
  <c r="F123" i="65" s="1"/>
  <c r="I192" i="63"/>
  <c r="I191" i="63" s="1"/>
  <c r="I190" i="63" s="1"/>
  <c r="I189" i="63" s="1"/>
  <c r="I188" i="63" s="1"/>
  <c r="H192" i="63"/>
  <c r="H191" i="63" s="1"/>
  <c r="H190" i="63" s="1"/>
  <c r="H189" i="63" s="1"/>
  <c r="H188" i="63" s="1"/>
  <c r="I187" i="63"/>
  <c r="G120" i="65" s="1"/>
  <c r="H187" i="63"/>
  <c r="F120" i="65" s="1"/>
  <c r="I186" i="63"/>
  <c r="H186" i="63"/>
  <c r="F119" i="65" s="1"/>
  <c r="I185" i="63"/>
  <c r="G118" i="65" s="1"/>
  <c r="H185" i="63"/>
  <c r="F118" i="65" s="1"/>
  <c r="I183" i="63"/>
  <c r="H183" i="63"/>
  <c r="I182" i="63"/>
  <c r="G108" i="65" s="1"/>
  <c r="H182" i="63"/>
  <c r="F108" i="65" s="1"/>
  <c r="I168" i="63"/>
  <c r="G290" i="65" s="1"/>
  <c r="G289" i="65" s="1"/>
  <c r="G288" i="65" s="1"/>
  <c r="H168" i="63"/>
  <c r="I163" i="63"/>
  <c r="I162" i="63" s="1"/>
  <c r="I161" i="63" s="1"/>
  <c r="I160" i="63" s="1"/>
  <c r="I159" i="63" s="1"/>
  <c r="H163" i="63"/>
  <c r="H162" i="63" s="1"/>
  <c r="H161" i="63" s="1"/>
  <c r="H160" i="63" s="1"/>
  <c r="H159" i="63" s="1"/>
  <c r="I157" i="63"/>
  <c r="G245" i="65" s="1"/>
  <c r="H157" i="63"/>
  <c r="F245" i="65" s="1"/>
  <c r="I153" i="63"/>
  <c r="H153" i="63"/>
  <c r="F237" i="65" s="1"/>
  <c r="F236" i="65" s="1"/>
  <c r="F235" i="65" s="1"/>
  <c r="I147" i="63"/>
  <c r="G241" i="65" s="1"/>
  <c r="G240" i="65" s="1"/>
  <c r="G239" i="65" s="1"/>
  <c r="G238" i="65" s="1"/>
  <c r="H147" i="63"/>
  <c r="I140" i="63"/>
  <c r="G271" i="65" s="1"/>
  <c r="G270" i="65" s="1"/>
  <c r="G269" i="65" s="1"/>
  <c r="G268" i="65" s="1"/>
  <c r="H140" i="63"/>
  <c r="F271" i="65" s="1"/>
  <c r="F270" i="65" s="1"/>
  <c r="F269" i="65" s="1"/>
  <c r="F268" i="65" s="1"/>
  <c r="I136" i="63"/>
  <c r="G263" i="65" s="1"/>
  <c r="H136" i="63"/>
  <c r="F263" i="65" s="1"/>
  <c r="I135" i="63"/>
  <c r="G262" i="65" s="1"/>
  <c r="H135" i="63"/>
  <c r="F262" i="65" s="1"/>
  <c r="I134" i="63"/>
  <c r="G261" i="65" s="1"/>
  <c r="H134" i="63"/>
  <c r="I127" i="63"/>
  <c r="G333" i="65" s="1"/>
  <c r="H127" i="63"/>
  <c r="F333" i="65" s="1"/>
  <c r="I126" i="63"/>
  <c r="G332" i="65" s="1"/>
  <c r="H126" i="63"/>
  <c r="F332" i="65" s="1"/>
  <c r="I125" i="63"/>
  <c r="G331" i="65" s="1"/>
  <c r="H125" i="63"/>
  <c r="F331" i="65" s="1"/>
  <c r="I119" i="63"/>
  <c r="G323" i="65" s="1"/>
  <c r="H119" i="63"/>
  <c r="F323" i="65" s="1"/>
  <c r="I121" i="63"/>
  <c r="G321" i="65" s="1"/>
  <c r="G320" i="65" s="1"/>
  <c r="H121" i="63"/>
  <c r="F321" i="65" s="1"/>
  <c r="F320" i="65" s="1"/>
  <c r="I117" i="63"/>
  <c r="H117" i="63"/>
  <c r="I113" i="63"/>
  <c r="H113" i="63"/>
  <c r="I109" i="63"/>
  <c r="H109" i="63"/>
  <c r="I104" i="63"/>
  <c r="H104" i="63"/>
  <c r="I99" i="63"/>
  <c r="G61" i="65" s="1"/>
  <c r="G60" i="65" s="1"/>
  <c r="H99" i="63"/>
  <c r="F61" i="65" s="1"/>
  <c r="F60" i="65" s="1"/>
  <c r="I93" i="63"/>
  <c r="H93" i="63"/>
  <c r="I88" i="63"/>
  <c r="G281" i="65" s="1"/>
  <c r="H88" i="63"/>
  <c r="F281" i="65" s="1"/>
  <c r="I87" i="63"/>
  <c r="H87" i="63"/>
  <c r="I82" i="63"/>
  <c r="H82" i="63"/>
  <c r="I77" i="63"/>
  <c r="I76" i="63" s="1"/>
  <c r="I75" i="63" s="1"/>
  <c r="I74" i="63" s="1"/>
  <c r="I73" i="63" s="1"/>
  <c r="H77" i="63"/>
  <c r="H76" i="63" s="1"/>
  <c r="H75" i="63" s="1"/>
  <c r="H74" i="63" s="1"/>
  <c r="H73" i="63" s="1"/>
  <c r="I71" i="63"/>
  <c r="G305" i="65" s="1"/>
  <c r="H71" i="63"/>
  <c r="F305" i="65" s="1"/>
  <c r="I70" i="63"/>
  <c r="H70" i="63"/>
  <c r="I66" i="63"/>
  <c r="G295" i="65" s="1"/>
  <c r="G294" i="65" s="1"/>
  <c r="G293" i="65" s="1"/>
  <c r="G292" i="65" s="1"/>
  <c r="G291" i="65" s="1"/>
  <c r="H66" i="63"/>
  <c r="F295" i="65" s="1"/>
  <c r="F294" i="65" s="1"/>
  <c r="F293" i="65" s="1"/>
  <c r="F292" i="65" s="1"/>
  <c r="F291" i="65" s="1"/>
  <c r="I61" i="63"/>
  <c r="H61" i="63"/>
  <c r="I59" i="63"/>
  <c r="G254" i="65" s="1"/>
  <c r="G253" i="65" s="1"/>
  <c r="H59" i="63"/>
  <c r="F254" i="65" s="1"/>
  <c r="F253" i="65" s="1"/>
  <c r="I54" i="63"/>
  <c r="G228" i="65" s="1"/>
  <c r="G227" i="65" s="1"/>
  <c r="G226" i="65" s="1"/>
  <c r="G225" i="65" s="1"/>
  <c r="H54" i="63"/>
  <c r="I49" i="63"/>
  <c r="I48" i="63" s="1"/>
  <c r="I47" i="63" s="1"/>
  <c r="I46" i="63" s="1"/>
  <c r="I45" i="63" s="1"/>
  <c r="H49" i="63"/>
  <c r="H48" i="63" s="1"/>
  <c r="H47" i="63" s="1"/>
  <c r="H46" i="63" s="1"/>
  <c r="H45" i="63" s="1"/>
  <c r="I44" i="63"/>
  <c r="G195" i="65" s="1"/>
  <c r="G194" i="65" s="1"/>
  <c r="H44" i="63"/>
  <c r="I39" i="63"/>
  <c r="H39" i="63"/>
  <c r="I37" i="63"/>
  <c r="G97" i="65" s="1"/>
  <c r="G96" i="65" s="1"/>
  <c r="H37" i="63"/>
  <c r="F97" i="65" s="1"/>
  <c r="F96" i="65" s="1"/>
  <c r="I31" i="63"/>
  <c r="G309" i="65" s="1"/>
  <c r="G308" i="65" s="1"/>
  <c r="G307" i="65" s="1"/>
  <c r="G306" i="65" s="1"/>
  <c r="H31" i="63"/>
  <c r="I27" i="63"/>
  <c r="H27" i="63"/>
  <c r="I21" i="63"/>
  <c r="H21" i="63"/>
  <c r="H258" i="2"/>
  <c r="F124" i="40" s="1"/>
  <c r="H542" i="2"/>
  <c r="F199" i="40" s="1"/>
  <c r="H227" i="2"/>
  <c r="F369" i="40" s="1"/>
  <c r="J442" i="64"/>
  <c r="J441" i="64" s="1"/>
  <c r="J440" i="64" s="1"/>
  <c r="J439" i="64" s="1"/>
  <c r="J438" i="64" s="1"/>
  <c r="J434" i="64"/>
  <c r="J433" i="64" s="1"/>
  <c r="J432" i="64" s="1"/>
  <c r="J429" i="64"/>
  <c r="J428" i="64" s="1"/>
  <c r="J427" i="64" s="1"/>
  <c r="J424" i="64"/>
  <c r="J423" i="64" s="1"/>
  <c r="J422" i="64" s="1"/>
  <c r="J417" i="64"/>
  <c r="J416" i="64" s="1"/>
  <c r="J415" i="64" s="1"/>
  <c r="J414" i="64" s="1"/>
  <c r="J410" i="64"/>
  <c r="J408" i="64"/>
  <c r="J405" i="64"/>
  <c r="J404" i="64" s="1"/>
  <c r="J399" i="64"/>
  <c r="J398" i="64" s="1"/>
  <c r="J387" i="64"/>
  <c r="J386" i="64" s="1"/>
  <c r="J385" i="64" s="1"/>
  <c r="J381" i="64"/>
  <c r="J380" i="64" s="1"/>
  <c r="J374" i="64"/>
  <c r="J373" i="64" s="1"/>
  <c r="J372" i="64" s="1"/>
  <c r="J371" i="64" s="1"/>
  <c r="J369" i="64"/>
  <c r="J368" i="64" s="1"/>
  <c r="J365" i="64"/>
  <c r="J364" i="64" s="1"/>
  <c r="J363" i="64" s="1"/>
  <c r="J352" i="64"/>
  <c r="J351" i="64" s="1"/>
  <c r="J350" i="64" s="1"/>
  <c r="J349" i="64" s="1"/>
  <c r="J348" i="64" s="1"/>
  <c r="J344" i="64"/>
  <c r="J343" i="64" s="1"/>
  <c r="J342" i="64" s="1"/>
  <c r="J341" i="64" s="1"/>
  <c r="J340" i="64" s="1"/>
  <c r="J338" i="64"/>
  <c r="J335" i="64"/>
  <c r="J333" i="64"/>
  <c r="J329" i="64"/>
  <c r="J326" i="64"/>
  <c r="J324" i="64"/>
  <c r="J321" i="64"/>
  <c r="J318" i="64"/>
  <c r="J316" i="64"/>
  <c r="J309" i="64"/>
  <c r="J308" i="64" s="1"/>
  <c r="J307" i="64" s="1"/>
  <c r="J306" i="64" s="1"/>
  <c r="J304" i="64"/>
  <c r="J303" i="64" s="1"/>
  <c r="J299" i="64"/>
  <c r="J297" i="64"/>
  <c r="J288" i="64"/>
  <c r="J287" i="64" s="1"/>
  <c r="J286" i="64" s="1"/>
  <c r="J285" i="64" s="1"/>
  <c r="J282" i="64"/>
  <c r="J280" i="64"/>
  <c r="J274" i="64"/>
  <c r="J273" i="64" s="1"/>
  <c r="J272" i="64" s="1"/>
  <c r="J271" i="64" s="1"/>
  <c r="J267" i="64"/>
  <c r="J266" i="64" s="1"/>
  <c r="J265" i="64" s="1"/>
  <c r="J261" i="64"/>
  <c r="J260" i="64" s="1"/>
  <c r="J259" i="64" s="1"/>
  <c r="J258" i="64" s="1"/>
  <c r="J243" i="64"/>
  <c r="J241" i="64"/>
  <c r="J236" i="64"/>
  <c r="J234" i="64"/>
  <c r="J232" i="64"/>
  <c r="J230" i="64"/>
  <c r="J222" i="64"/>
  <c r="J216" i="64"/>
  <c r="J215" i="64" s="1"/>
  <c r="J214" i="64" s="1"/>
  <c r="J213" i="64" s="1"/>
  <c r="J209" i="64"/>
  <c r="J206" i="64"/>
  <c r="J198" i="64"/>
  <c r="J197" i="64" s="1"/>
  <c r="J196" i="64" s="1"/>
  <c r="J194" i="64"/>
  <c r="J193" i="64" s="1"/>
  <c r="J192" i="64" s="1"/>
  <c r="J191" i="64" s="1"/>
  <c r="J186" i="64"/>
  <c r="J185" i="64" s="1"/>
  <c r="J184" i="64" s="1"/>
  <c r="J183" i="64" s="1"/>
  <c r="J182" i="64" s="1"/>
  <c r="J181" i="64" s="1"/>
  <c r="J503" i="64"/>
  <c r="J502" i="64" s="1"/>
  <c r="J501" i="64" s="1"/>
  <c r="J495" i="64"/>
  <c r="J489" i="64"/>
  <c r="J472" i="64"/>
  <c r="J469" i="64"/>
  <c r="J466" i="64"/>
  <c r="J463" i="64"/>
  <c r="J457" i="64"/>
  <c r="J456" i="64" s="1"/>
  <c r="J455" i="64" s="1"/>
  <c r="J454" i="64" s="1"/>
  <c r="J453" i="64" s="1"/>
  <c r="J450" i="64"/>
  <c r="J449" i="64" s="1"/>
  <c r="J448" i="64" s="1"/>
  <c r="J447" i="64" s="1"/>
  <c r="J446" i="64" s="1"/>
  <c r="J178" i="64"/>
  <c r="J177" i="64" s="1"/>
  <c r="J176" i="64" s="1"/>
  <c r="J175" i="64" s="1"/>
  <c r="J173" i="64"/>
  <c r="J172" i="64" s="1"/>
  <c r="J171" i="64" s="1"/>
  <c r="J170" i="64" s="1"/>
  <c r="J168" i="64"/>
  <c r="J167" i="64" s="1"/>
  <c r="J166" i="64" s="1"/>
  <c r="J165" i="64" s="1"/>
  <c r="J155" i="64"/>
  <c r="J154" i="64" s="1"/>
  <c r="J153" i="64" s="1"/>
  <c r="J152" i="64" s="1"/>
  <c r="J160" i="64"/>
  <c r="J159" i="64" s="1"/>
  <c r="J148" i="64"/>
  <c r="J147" i="64" s="1"/>
  <c r="J146" i="64" s="1"/>
  <c r="J145" i="64" s="1"/>
  <c r="J144" i="64" s="1"/>
  <c r="J135" i="64"/>
  <c r="J134" i="64" s="1"/>
  <c r="J130" i="64"/>
  <c r="J129" i="64" s="1"/>
  <c r="J128" i="64" s="1"/>
  <c r="J127" i="64" s="1"/>
  <c r="J124" i="64"/>
  <c r="J123" i="64" s="1"/>
  <c r="J122" i="64" s="1"/>
  <c r="J114" i="64"/>
  <c r="J113" i="64" s="1"/>
  <c r="J112" i="64" s="1"/>
  <c r="J111" i="64" s="1"/>
  <c r="J110" i="64" s="1"/>
  <c r="J107" i="64"/>
  <c r="J106" i="64" s="1"/>
  <c r="J105" i="64" s="1"/>
  <c r="J101" i="64"/>
  <c r="J100" i="64" s="1"/>
  <c r="J99" i="64" s="1"/>
  <c r="J92" i="64"/>
  <c r="J91" i="64" s="1"/>
  <c r="J90" i="64" s="1"/>
  <c r="J86" i="64"/>
  <c r="J88" i="64"/>
  <c r="J84" i="64"/>
  <c r="J80" i="64"/>
  <c r="J79" i="64" s="1"/>
  <c r="J76" i="64"/>
  <c r="J75" i="64" s="1"/>
  <c r="J74" i="64" s="1"/>
  <c r="J73" i="64" s="1"/>
  <c r="J71" i="64"/>
  <c r="J70" i="64" s="1"/>
  <c r="J69" i="64" s="1"/>
  <c r="J68" i="64" s="1"/>
  <c r="J65" i="64"/>
  <c r="J64" i="64" s="1"/>
  <c r="J63" i="64" s="1"/>
  <c r="J60" i="64"/>
  <c r="J59" i="64" s="1"/>
  <c r="J58" i="64" s="1"/>
  <c r="J56" i="64"/>
  <c r="J55" i="64" s="1"/>
  <c r="J54" i="64" s="1"/>
  <c r="J53" i="64" s="1"/>
  <c r="J51" i="64"/>
  <c r="J49" i="64"/>
  <c r="J44" i="64"/>
  <c r="J43" i="64" s="1"/>
  <c r="J42" i="64" s="1"/>
  <c r="J41" i="64" s="1"/>
  <c r="J39" i="64"/>
  <c r="J38" i="64" s="1"/>
  <c r="J37" i="64" s="1"/>
  <c r="J36" i="64" s="1"/>
  <c r="J34" i="64"/>
  <c r="J33" i="64" s="1"/>
  <c r="J29" i="64"/>
  <c r="J27" i="64"/>
  <c r="J21" i="64"/>
  <c r="J20" i="64" s="1"/>
  <c r="J19" i="64" s="1"/>
  <c r="J18" i="64" s="1"/>
  <c r="H313" i="2"/>
  <c r="F185" i="40" s="1"/>
  <c r="H607" i="2"/>
  <c r="F352" i="40" s="1"/>
  <c r="H600" i="2"/>
  <c r="F276" i="40" s="1"/>
  <c r="H593" i="2"/>
  <c r="H585" i="2"/>
  <c r="F80" i="40" s="1"/>
  <c r="H580" i="2"/>
  <c r="F75" i="40" s="1"/>
  <c r="H579" i="2"/>
  <c r="F74" i="40" s="1"/>
  <c r="H568" i="2"/>
  <c r="F119" i="40" s="1"/>
  <c r="H563" i="2"/>
  <c r="F112" i="40" s="1"/>
  <c r="H573" i="2"/>
  <c r="F257" i="40" s="1"/>
  <c r="H545" i="2"/>
  <c r="F206" i="40" s="1"/>
  <c r="H543" i="2"/>
  <c r="F200" i="40" s="1"/>
  <c r="H540" i="2"/>
  <c r="F197" i="40" s="1"/>
  <c r="H534" i="2"/>
  <c r="H532" i="2"/>
  <c r="F147" i="40" s="1"/>
  <c r="H531" i="2"/>
  <c r="F146" i="40" s="1"/>
  <c r="H529" i="2"/>
  <c r="H524" i="2"/>
  <c r="F131" i="40" s="1"/>
  <c r="H522" i="2"/>
  <c r="F129" i="40" s="1"/>
  <c r="H521" i="2"/>
  <c r="F128" i="40" s="1"/>
  <c r="H519" i="2"/>
  <c r="F126" i="40" s="1"/>
  <c r="H514" i="2"/>
  <c r="F96" i="40" s="1"/>
  <c r="H513" i="2"/>
  <c r="F95" i="40" s="1"/>
  <c r="H511" i="2"/>
  <c r="F93" i="40" s="1"/>
  <c r="H510" i="2"/>
  <c r="F92" i="40" s="1"/>
  <c r="H508" i="2"/>
  <c r="F90" i="40" s="1"/>
  <c r="H507" i="2"/>
  <c r="F89" i="40" s="1"/>
  <c r="H505" i="2"/>
  <c r="F87" i="40" s="1"/>
  <c r="H504" i="2"/>
  <c r="F86" i="40" s="1"/>
  <c r="F84" i="40"/>
  <c r="H499" i="2"/>
  <c r="F50" i="40" s="1"/>
  <c r="H498" i="2"/>
  <c r="F49" i="40" s="1"/>
  <c r="H494" i="2"/>
  <c r="F36" i="40" s="1"/>
  <c r="H493" i="2"/>
  <c r="F35" i="40" s="1"/>
  <c r="H489" i="2"/>
  <c r="F23" i="40" s="1"/>
  <c r="H488" i="2"/>
  <c r="F22" i="40" s="1"/>
  <c r="H482" i="2"/>
  <c r="F104" i="40" s="1"/>
  <c r="H475" i="2"/>
  <c r="F407" i="40" s="1"/>
  <c r="H469" i="2"/>
  <c r="H464" i="2"/>
  <c r="F67" i="40" s="1"/>
  <c r="H463" i="2"/>
  <c r="F66" i="40" s="1"/>
  <c r="H462" i="2"/>
  <c r="F65" i="40" s="1"/>
  <c r="H460" i="2"/>
  <c r="F63" i="40" s="1"/>
  <c r="H457" i="2"/>
  <c r="F60" i="40" s="1"/>
  <c r="H453" i="2"/>
  <c r="F43" i="40" s="1"/>
  <c r="H447" i="2"/>
  <c r="F365" i="40" s="1"/>
  <c r="H432" i="2"/>
  <c r="F40" i="40" s="1"/>
  <c r="H431" i="2"/>
  <c r="F39" i="40" s="1"/>
  <c r="H430" i="2"/>
  <c r="F38" i="40" s="1"/>
  <c r="H426" i="2"/>
  <c r="F31" i="40" s="1"/>
  <c r="H424" i="2"/>
  <c r="F29" i="40" s="1"/>
  <c r="H423" i="2"/>
  <c r="F28" i="40" s="1"/>
  <c r="H422" i="2"/>
  <c r="F27" i="40" s="1"/>
  <c r="H413" i="2"/>
  <c r="H407" i="2"/>
  <c r="F226" i="40" s="1"/>
  <c r="H404" i="2"/>
  <c r="F223" i="40" s="1"/>
  <c r="H403" i="2"/>
  <c r="F222" i="40" s="1"/>
  <c r="H402" i="2"/>
  <c r="F221" i="40" s="1"/>
  <c r="H400" i="2"/>
  <c r="F219" i="40" s="1"/>
  <c r="H391" i="2"/>
  <c r="H385" i="2"/>
  <c r="F324" i="40" s="1"/>
  <c r="H379" i="2"/>
  <c r="F283" i="40"/>
  <c r="F282" i="40"/>
  <c r="F280" i="40"/>
  <c r="H370" i="2"/>
  <c r="F272" i="40" s="1"/>
  <c r="H352" i="2"/>
  <c r="F204" i="40" s="1"/>
  <c r="H351" i="2"/>
  <c r="F203" i="40" s="1"/>
  <c r="H350" i="2"/>
  <c r="F202" i="40" s="1"/>
  <c r="H343" i="2"/>
  <c r="F54" i="40" s="1"/>
  <c r="H342" i="2"/>
  <c r="F53" i="40" s="1"/>
  <c r="H341" i="2"/>
  <c r="F52" i="40" s="1"/>
  <c r="H330" i="2"/>
  <c r="H325" i="2"/>
  <c r="F215" i="40" s="1"/>
  <c r="H309" i="2"/>
  <c r="F179" i="40" s="1"/>
  <c r="H308" i="2"/>
  <c r="F178" i="40" s="1"/>
  <c r="H307" i="2"/>
  <c r="F177" i="40" s="1"/>
  <c r="H298" i="2"/>
  <c r="H294" i="2"/>
  <c r="H293" i="2"/>
  <c r="F163" i="40" s="1"/>
  <c r="H291" i="2"/>
  <c r="F161" i="40" s="1"/>
  <c r="F151" i="40"/>
  <c r="H276" i="2"/>
  <c r="H275" i="2" s="1"/>
  <c r="H274" i="2"/>
  <c r="F141" i="40" s="1"/>
  <c r="H273" i="2"/>
  <c r="F140" i="40" s="1"/>
  <c r="H267" i="2"/>
  <c r="H262" i="2"/>
  <c r="F135" i="40" s="1"/>
  <c r="H261" i="2"/>
  <c r="F134" i="40" s="1"/>
  <c r="H260" i="2"/>
  <c r="F133" i="40" s="1"/>
  <c r="H256" i="2"/>
  <c r="F122" i="40" s="1"/>
  <c r="H255" i="2"/>
  <c r="F121" i="40" s="1"/>
  <c r="H240" i="2"/>
  <c r="F247" i="40" s="1"/>
  <c r="H234" i="2"/>
  <c r="F245" i="40" s="1"/>
  <c r="H220" i="2"/>
  <c r="H218" i="2"/>
  <c r="H208" i="2"/>
  <c r="H202" i="2"/>
  <c r="F319" i="40" s="1"/>
  <c r="H196" i="2"/>
  <c r="F307" i="40" s="1"/>
  <c r="F305" i="40"/>
  <c r="F311" i="40"/>
  <c r="H188" i="2"/>
  <c r="F315" i="40" s="1"/>
  <c r="H181" i="2"/>
  <c r="F347" i="40" s="1"/>
  <c r="H175" i="2"/>
  <c r="F337" i="40" s="1"/>
  <c r="H174" i="2"/>
  <c r="F336" i="40" s="1"/>
  <c r="H173" i="2"/>
  <c r="F335" i="40" s="1"/>
  <c r="H164" i="2"/>
  <c r="F430" i="40" s="1"/>
  <c r="H163" i="2"/>
  <c r="F429" i="40" s="1"/>
  <c r="H162" i="2"/>
  <c r="F428" i="40" s="1"/>
  <c r="H26" i="63" l="1"/>
  <c r="H25" i="63" s="1"/>
  <c r="H24" i="63" s="1"/>
  <c r="H23" i="63" s="1"/>
  <c r="F223" i="65"/>
  <c r="F222" i="65" s="1"/>
  <c r="F221" i="65" s="1"/>
  <c r="F220" i="65" s="1"/>
  <c r="F219" i="65" s="1"/>
  <c r="I485" i="64"/>
  <c r="I452" i="64" s="1"/>
  <c r="I444" i="64" s="1"/>
  <c r="I26" i="63"/>
  <c r="I25" i="63" s="1"/>
  <c r="I24" i="63" s="1"/>
  <c r="I23" i="63" s="1"/>
  <c r="G223" i="65"/>
  <c r="J205" i="64"/>
  <c r="J204" i="64" s="1"/>
  <c r="J203" i="64" s="1"/>
  <c r="J202" i="64" s="1"/>
  <c r="J279" i="64"/>
  <c r="J278" i="64" s="1"/>
  <c r="J277" i="64" s="1"/>
  <c r="J276" i="64" s="1"/>
  <c r="J221" i="64"/>
  <c r="J220" i="64" s="1"/>
  <c r="J219" i="64" s="1"/>
  <c r="I219" i="64"/>
  <c r="I218" i="64" s="1"/>
  <c r="I201" i="64" s="1"/>
  <c r="I200" i="64" s="1"/>
  <c r="J190" i="64"/>
  <c r="J189" i="64" s="1"/>
  <c r="J188" i="64" s="1"/>
  <c r="J83" i="64"/>
  <c r="J82" i="64" s="1"/>
  <c r="J488" i="64"/>
  <c r="J487" i="64" s="1"/>
  <c r="H402" i="63"/>
  <c r="F127" i="65"/>
  <c r="H200" i="63"/>
  <c r="F126" i="65"/>
  <c r="I200" i="63"/>
  <c r="G126" i="65"/>
  <c r="I402" i="63"/>
  <c r="G127" i="65"/>
  <c r="F193" i="65"/>
  <c r="F192" i="65" s="1"/>
  <c r="F285" i="40"/>
  <c r="F284" i="40" s="1"/>
  <c r="H378" i="2"/>
  <c r="F168" i="40"/>
  <c r="F167" i="40" s="1"/>
  <c r="H297" i="2"/>
  <c r="F244" i="65"/>
  <c r="F243" i="65" s="1"/>
  <c r="F242" i="65" s="1"/>
  <c r="J264" i="64"/>
  <c r="J263" i="64" s="1"/>
  <c r="I376" i="64"/>
  <c r="I346" i="64" s="1"/>
  <c r="G244" i="65"/>
  <c r="G243" i="65" s="1"/>
  <c r="G242" i="65" s="1"/>
  <c r="F165" i="65"/>
  <c r="G165" i="65"/>
  <c r="G197" i="65"/>
  <c r="G196" i="65" s="1"/>
  <c r="F101" i="65"/>
  <c r="F100" i="65" s="1"/>
  <c r="F95" i="65" s="1"/>
  <c r="F255" i="40"/>
  <c r="F254" i="40" s="1"/>
  <c r="H217" i="2"/>
  <c r="F261" i="40"/>
  <c r="F260" i="40" s="1"/>
  <c r="H219" i="2"/>
  <c r="G101" i="65"/>
  <c r="G100" i="65" s="1"/>
  <c r="G94" i="65" s="1"/>
  <c r="H81" i="63"/>
  <c r="H80" i="63" s="1"/>
  <c r="H79" i="63" s="1"/>
  <c r="H78" i="63" s="1"/>
  <c r="F267" i="65"/>
  <c r="F266" i="65" s="1"/>
  <c r="I81" i="63"/>
  <c r="I80" i="63" s="1"/>
  <c r="I79" i="63" s="1"/>
  <c r="I78" i="63" s="1"/>
  <c r="G267" i="65"/>
  <c r="G266" i="65" s="1"/>
  <c r="I109" i="64"/>
  <c r="I17" i="64"/>
  <c r="G193" i="65"/>
  <c r="G192" i="65" s="1"/>
  <c r="G141" i="65"/>
  <c r="G139" i="65" s="1"/>
  <c r="J462" i="64"/>
  <c r="J461" i="64" s="1"/>
  <c r="J460" i="64" s="1"/>
  <c r="J459" i="64" s="1"/>
  <c r="F164" i="40"/>
  <c r="H269" i="63"/>
  <c r="I120" i="63"/>
  <c r="F143" i="40"/>
  <c r="F142" i="40" s="1"/>
  <c r="H440" i="63"/>
  <c r="H439" i="63" s="1"/>
  <c r="G237" i="65"/>
  <c r="G236" i="65" s="1"/>
  <c r="G235" i="65" s="1"/>
  <c r="I152" i="63"/>
  <c r="I151" i="63" s="1"/>
  <c r="J296" i="64"/>
  <c r="J295" i="64" s="1"/>
  <c r="I43" i="63"/>
  <c r="I42" i="63" s="1"/>
  <c r="I314" i="63"/>
  <c r="I313" i="63" s="1"/>
  <c r="I312" i="63" s="1"/>
  <c r="I363" i="63"/>
  <c r="I362" i="63" s="1"/>
  <c r="I361" i="63" s="1"/>
  <c r="J133" i="64"/>
  <c r="J132" i="64" s="1"/>
  <c r="J126" i="64" s="1"/>
  <c r="I65" i="63"/>
  <c r="I64" i="63" s="1"/>
  <c r="I63" i="63" s="1"/>
  <c r="I62" i="63" s="1"/>
  <c r="I167" i="63"/>
  <c r="I166" i="63" s="1"/>
  <c r="I467" i="63"/>
  <c r="I466" i="63" s="1"/>
  <c r="I465" i="63" s="1"/>
  <c r="I464" i="63" s="1"/>
  <c r="I463" i="63" s="1"/>
  <c r="J118" i="64"/>
  <c r="J117" i="64" s="1"/>
  <c r="J116" i="64" s="1"/>
  <c r="H394" i="63"/>
  <c r="H452" i="63"/>
  <c r="J78" i="64"/>
  <c r="J367" i="64"/>
  <c r="J362" i="64" s="1"/>
  <c r="J361" i="64" s="1"/>
  <c r="J347" i="64" s="1"/>
  <c r="H139" i="63"/>
  <c r="H138" i="63" s="1"/>
  <c r="H137" i="63" s="1"/>
  <c r="H411" i="63"/>
  <c r="I103" i="63"/>
  <c r="I102" i="63" s="1"/>
  <c r="I101" i="63" s="1"/>
  <c r="I100" i="63" s="1"/>
  <c r="I139" i="63"/>
  <c r="I138" i="63" s="1"/>
  <c r="I137" i="63" s="1"/>
  <c r="I262" i="63"/>
  <c r="I261" i="63" s="1"/>
  <c r="I260" i="63" s="1"/>
  <c r="I394" i="63"/>
  <c r="I452" i="63"/>
  <c r="J407" i="64"/>
  <c r="J403" i="64" s="1"/>
  <c r="J402" i="64" s="1"/>
  <c r="H152" i="63"/>
  <c r="H151" i="63" s="1"/>
  <c r="H335" i="63"/>
  <c r="I216" i="63"/>
  <c r="I335" i="63"/>
  <c r="I411" i="63"/>
  <c r="I413" i="63"/>
  <c r="J26" i="64"/>
  <c r="J25" i="64" s="1"/>
  <c r="J24" i="64" s="1"/>
  <c r="J397" i="64"/>
  <c r="J396" i="64" s="1"/>
  <c r="I98" i="63"/>
  <c r="I97" i="63" s="1"/>
  <c r="I96" i="63" s="1"/>
  <c r="I95" i="63" s="1"/>
  <c r="I207" i="63"/>
  <c r="I357" i="63"/>
  <c r="I356" i="63" s="1"/>
  <c r="I355" i="63" s="1"/>
  <c r="I354" i="63" s="1"/>
  <c r="I353" i="63" s="1"/>
  <c r="I440" i="63"/>
  <c r="I439" i="63" s="1"/>
  <c r="I474" i="63"/>
  <c r="I473" i="63" s="1"/>
  <c r="I472" i="63" s="1"/>
  <c r="I471" i="63" s="1"/>
  <c r="I470" i="63" s="1"/>
  <c r="I469" i="63" s="1"/>
  <c r="I30" i="63"/>
  <c r="I29" i="63" s="1"/>
  <c r="I28" i="63" s="1"/>
  <c r="G74" i="65"/>
  <c r="J32" i="64"/>
  <c r="J31" i="64" s="1"/>
  <c r="I211" i="63"/>
  <c r="I269" i="63"/>
  <c r="I337" i="63"/>
  <c r="I388" i="63"/>
  <c r="I430" i="63"/>
  <c r="I429" i="63" s="1"/>
  <c r="I428" i="63" s="1"/>
  <c r="I419" i="63" s="1"/>
  <c r="H58" i="63"/>
  <c r="H103" i="63"/>
  <c r="H102" i="63" s="1"/>
  <c r="H101" i="63" s="1"/>
  <c r="H100" i="63" s="1"/>
  <c r="F122" i="65"/>
  <c r="H413" i="63"/>
  <c r="H36" i="63"/>
  <c r="H65" i="63"/>
  <c r="H64" i="63" s="1"/>
  <c r="H63" i="63" s="1"/>
  <c r="H62" i="63" s="1"/>
  <c r="H120" i="63"/>
  <c r="H216" i="63"/>
  <c r="H262" i="63"/>
  <c r="H261" i="63" s="1"/>
  <c r="H260" i="63" s="1"/>
  <c r="H430" i="63"/>
  <c r="H429" i="63" s="1"/>
  <c r="H428" i="63" s="1"/>
  <c r="H419" i="63" s="1"/>
  <c r="I36" i="63"/>
  <c r="I58" i="63"/>
  <c r="G260" i="65"/>
  <c r="G259" i="65" s="1"/>
  <c r="G258" i="65" s="1"/>
  <c r="G122" i="65"/>
  <c r="G42" i="65"/>
  <c r="G182" i="65"/>
  <c r="G24" i="65"/>
  <c r="G33" i="65"/>
  <c r="G128" i="65"/>
  <c r="H207" i="63"/>
  <c r="H357" i="63"/>
  <c r="H356" i="63" s="1"/>
  <c r="H355" i="63" s="1"/>
  <c r="H354" i="63" s="1"/>
  <c r="H353" i="63" s="1"/>
  <c r="H474" i="63"/>
  <c r="H473" i="63" s="1"/>
  <c r="H472" i="63" s="1"/>
  <c r="H471" i="63" s="1"/>
  <c r="H470" i="63" s="1"/>
  <c r="H469" i="63" s="1"/>
  <c r="H98" i="63"/>
  <c r="H97" i="63" s="1"/>
  <c r="H96" i="63" s="1"/>
  <c r="H95" i="63" s="1"/>
  <c r="H197" i="63"/>
  <c r="I146" i="63"/>
  <c r="I145" i="63" s="1"/>
  <c r="I144" i="63" s="1"/>
  <c r="I143" i="63" s="1"/>
  <c r="I142" i="63" s="1"/>
  <c r="I291" i="63"/>
  <c r="I416" i="63"/>
  <c r="H350" i="63"/>
  <c r="H349" i="63" s="1"/>
  <c r="H348" i="63" s="1"/>
  <c r="H347" i="63" s="1"/>
  <c r="H346" i="63" s="1"/>
  <c r="I53" i="63"/>
  <c r="I52" i="63" s="1"/>
  <c r="I51" i="63" s="1"/>
  <c r="I50" i="63" s="1"/>
  <c r="I133" i="63"/>
  <c r="I132" i="63" s="1"/>
  <c r="I131" i="63" s="1"/>
  <c r="I197" i="63"/>
  <c r="I266" i="63"/>
  <c r="I350" i="63"/>
  <c r="I349" i="63" s="1"/>
  <c r="I348" i="63" s="1"/>
  <c r="I347" i="63" s="1"/>
  <c r="I346" i="63" s="1"/>
  <c r="I379" i="63"/>
  <c r="I404" i="63"/>
  <c r="I446" i="63"/>
  <c r="G222" i="65"/>
  <c r="G221" i="65" s="1"/>
  <c r="G220" i="65" s="1"/>
  <c r="G219" i="65" s="1"/>
  <c r="G83" i="65"/>
  <c r="J98" i="64"/>
  <c r="J97" i="64" s="1"/>
  <c r="J96" i="64" s="1"/>
  <c r="J445" i="64"/>
  <c r="F117" i="65"/>
  <c r="F74" i="65"/>
  <c r="H20" i="63"/>
  <c r="H19" i="63" s="1"/>
  <c r="H18" i="63" s="1"/>
  <c r="H17" i="63" s="1"/>
  <c r="F300" i="65"/>
  <c r="F299" i="65" s="1"/>
  <c r="F298" i="65" s="1"/>
  <c r="F297" i="65" s="1"/>
  <c r="H30" i="63"/>
  <c r="H29" i="63" s="1"/>
  <c r="H28" i="63" s="1"/>
  <c r="F309" i="65"/>
  <c r="F308" i="65" s="1"/>
  <c r="F307" i="65" s="1"/>
  <c r="F306" i="65" s="1"/>
  <c r="H38" i="63"/>
  <c r="H43" i="63"/>
  <c r="H42" i="63" s="1"/>
  <c r="F195" i="65"/>
  <c r="F194" i="65" s="1"/>
  <c r="H53" i="63"/>
  <c r="H52" i="63" s="1"/>
  <c r="H51" i="63" s="1"/>
  <c r="H50" i="63" s="1"/>
  <c r="F228" i="65"/>
  <c r="F227" i="65" s="1"/>
  <c r="F226" i="65" s="1"/>
  <c r="F225" i="65" s="1"/>
  <c r="H60" i="63"/>
  <c r="F256" i="65"/>
  <c r="F255" i="65" s="1"/>
  <c r="F252" i="65" s="1"/>
  <c r="F251" i="65" s="1"/>
  <c r="H69" i="63"/>
  <c r="H68" i="63" s="1"/>
  <c r="H67" i="63" s="1"/>
  <c r="F304" i="65"/>
  <c r="F303" i="65" s="1"/>
  <c r="F302" i="65" s="1"/>
  <c r="F301" i="65" s="1"/>
  <c r="H86" i="63"/>
  <c r="H85" i="63" s="1"/>
  <c r="H84" i="63" s="1"/>
  <c r="H83" i="63" s="1"/>
  <c r="F280" i="65"/>
  <c r="F279" i="65" s="1"/>
  <c r="F278" i="65" s="1"/>
  <c r="F277" i="65" s="1"/>
  <c r="H92" i="63"/>
  <c r="H91" i="63" s="1"/>
  <c r="H90" i="63" s="1"/>
  <c r="H89" i="63" s="1"/>
  <c r="F327" i="65"/>
  <c r="F326" i="65" s="1"/>
  <c r="F232" i="65"/>
  <c r="F231" i="65" s="1"/>
  <c r="F230" i="65" s="1"/>
  <c r="F229" i="65" s="1"/>
  <c r="H108" i="63"/>
  <c r="H107" i="63" s="1"/>
  <c r="H106" i="63" s="1"/>
  <c r="H105" i="63" s="1"/>
  <c r="F313" i="65"/>
  <c r="F312" i="65" s="1"/>
  <c r="H112" i="63"/>
  <c r="H111" i="63" s="1"/>
  <c r="H116" i="63"/>
  <c r="F319" i="65"/>
  <c r="F318" i="65" s="1"/>
  <c r="H124" i="63"/>
  <c r="H123" i="63" s="1"/>
  <c r="H122" i="63" s="1"/>
  <c r="H133" i="63"/>
  <c r="H132" i="63" s="1"/>
  <c r="H131" i="63" s="1"/>
  <c r="F261" i="65"/>
  <c r="F260" i="65" s="1"/>
  <c r="F259" i="65" s="1"/>
  <c r="F258" i="65" s="1"/>
  <c r="H146" i="63"/>
  <c r="H145" i="63" s="1"/>
  <c r="H144" i="63" s="1"/>
  <c r="H143" i="63" s="1"/>
  <c r="H142" i="63" s="1"/>
  <c r="F241" i="65"/>
  <c r="F240" i="65" s="1"/>
  <c r="F239" i="65" s="1"/>
  <c r="F238" i="65" s="1"/>
  <c r="H156" i="63"/>
  <c r="H155" i="63" s="1"/>
  <c r="H154" i="63" s="1"/>
  <c r="H167" i="63"/>
  <c r="H166" i="63" s="1"/>
  <c r="F290" i="65"/>
  <c r="F289" i="65" s="1"/>
  <c r="H181" i="63"/>
  <c r="F109" i="65"/>
  <c r="F107" i="65" s="1"/>
  <c r="H205" i="63"/>
  <c r="F134" i="65"/>
  <c r="F133" i="65" s="1"/>
  <c r="H211" i="63"/>
  <c r="F141" i="65"/>
  <c r="F139" i="65" s="1"/>
  <c r="H218" i="63"/>
  <c r="F147" i="65"/>
  <c r="F146" i="65" s="1"/>
  <c r="H242" i="63"/>
  <c r="H241" i="63" s="1"/>
  <c r="H240" i="63" s="1"/>
  <c r="F43" i="65"/>
  <c r="F42" i="65" s="1"/>
  <c r="H249" i="63"/>
  <c r="H248" i="63" s="1"/>
  <c r="H247" i="63" s="1"/>
  <c r="F170" i="65"/>
  <c r="F168" i="65" s="1"/>
  <c r="H266" i="63"/>
  <c r="F216" i="65"/>
  <c r="F214" i="65" s="1"/>
  <c r="F213" i="65" s="1"/>
  <c r="F249" i="65"/>
  <c r="H274" i="63"/>
  <c r="H273" i="63" s="1"/>
  <c r="H272" i="63" s="1"/>
  <c r="H271" i="63" s="1"/>
  <c r="H289" i="63"/>
  <c r="F181" i="65"/>
  <c r="F180" i="65" s="1"/>
  <c r="H291" i="63"/>
  <c r="F184" i="65"/>
  <c r="F182" i="65" s="1"/>
  <c r="H296" i="63"/>
  <c r="H295" i="63" s="1"/>
  <c r="F188" i="65"/>
  <c r="F187" i="65" s="1"/>
  <c r="F186" i="65" s="1"/>
  <c r="F25" i="65"/>
  <c r="F24" i="65" s="1"/>
  <c r="H308" i="63"/>
  <c r="H307" i="63" s="1"/>
  <c r="H314" i="63"/>
  <c r="H313" i="63" s="1"/>
  <c r="H312" i="63" s="1"/>
  <c r="F34" i="65"/>
  <c r="F33" i="65" s="1"/>
  <c r="H326" i="63"/>
  <c r="H325" i="63" s="1"/>
  <c r="F286" i="65"/>
  <c r="F285" i="65" s="1"/>
  <c r="H332" i="63"/>
  <c r="H331" i="63" s="1"/>
  <c r="F49" i="65"/>
  <c r="F48" i="65" s="1"/>
  <c r="F47" i="65" s="1"/>
  <c r="H337" i="63"/>
  <c r="F54" i="65"/>
  <c r="F53" i="65" s="1"/>
  <c r="F50" i="65" s="1"/>
  <c r="H363" i="63"/>
  <c r="H362" i="63" s="1"/>
  <c r="H361" i="63" s="1"/>
  <c r="F22" i="65"/>
  <c r="F21" i="65" s="1"/>
  <c r="H368" i="63"/>
  <c r="H367" i="63" s="1"/>
  <c r="H366" i="63" s="1"/>
  <c r="F31" i="65"/>
  <c r="F30" i="65" s="1"/>
  <c r="H373" i="63"/>
  <c r="H372" i="63" s="1"/>
  <c r="H371" i="63" s="1"/>
  <c r="F40" i="65"/>
  <c r="F39" i="65" s="1"/>
  <c r="F72" i="65"/>
  <c r="H382" i="63"/>
  <c r="F79" i="65"/>
  <c r="F77" i="65" s="1"/>
  <c r="H385" i="63"/>
  <c r="F82" i="65"/>
  <c r="F80" i="65" s="1"/>
  <c r="F85" i="65"/>
  <c r="F83" i="65" s="1"/>
  <c r="H388" i="63"/>
  <c r="H396" i="63"/>
  <c r="F113" i="65"/>
  <c r="F112" i="65" s="1"/>
  <c r="H399" i="63"/>
  <c r="F116" i="65"/>
  <c r="F115" i="65" s="1"/>
  <c r="H404" i="63"/>
  <c r="F129" i="65"/>
  <c r="F128" i="65" s="1"/>
  <c r="H416" i="63"/>
  <c r="F173" i="65"/>
  <c r="F172" i="65" s="1"/>
  <c r="H435" i="63"/>
  <c r="H434" i="63" s="1"/>
  <c r="H433" i="63" s="1"/>
  <c r="H432" i="63" s="1"/>
  <c r="F106" i="65"/>
  <c r="F105" i="65" s="1"/>
  <c r="H446" i="63"/>
  <c r="F64" i="65"/>
  <c r="F62" i="65" s="1"/>
  <c r="F92" i="65"/>
  <c r="H467" i="63"/>
  <c r="H466" i="63" s="1"/>
  <c r="H465" i="63" s="1"/>
  <c r="H464" i="63" s="1"/>
  <c r="H463" i="63" s="1"/>
  <c r="F211" i="65"/>
  <c r="F210" i="65" s="1"/>
  <c r="F209" i="65" s="1"/>
  <c r="F208" i="65" s="1"/>
  <c r="J48" i="64"/>
  <c r="J47" i="64" s="1"/>
  <c r="J46" i="64" s="1"/>
  <c r="J158" i="64"/>
  <c r="J157" i="64" s="1"/>
  <c r="G62" i="65"/>
  <c r="I20" i="63"/>
  <c r="I19" i="63" s="1"/>
  <c r="I18" i="63" s="1"/>
  <c r="I17" i="63" s="1"/>
  <c r="G300" i="65"/>
  <c r="G299" i="65" s="1"/>
  <c r="G298" i="65" s="1"/>
  <c r="G297" i="65" s="1"/>
  <c r="I38" i="63"/>
  <c r="I60" i="63"/>
  <c r="G256" i="65"/>
  <c r="G255" i="65" s="1"/>
  <c r="G252" i="65" s="1"/>
  <c r="G251" i="65" s="1"/>
  <c r="I69" i="63"/>
  <c r="I68" i="63" s="1"/>
  <c r="I67" i="63" s="1"/>
  <c r="G304" i="65"/>
  <c r="G303" i="65" s="1"/>
  <c r="G302" i="65" s="1"/>
  <c r="G301" i="65" s="1"/>
  <c r="I86" i="63"/>
  <c r="I85" i="63" s="1"/>
  <c r="I84" i="63" s="1"/>
  <c r="I83" i="63" s="1"/>
  <c r="G280" i="65"/>
  <c r="G279" i="65" s="1"/>
  <c r="G278" i="65" s="1"/>
  <c r="G277" i="65" s="1"/>
  <c r="I92" i="63"/>
  <c r="I91" i="63" s="1"/>
  <c r="I90" i="63" s="1"/>
  <c r="I89" i="63" s="1"/>
  <c r="G327" i="65"/>
  <c r="G326" i="65" s="1"/>
  <c r="I108" i="63"/>
  <c r="I107" i="63" s="1"/>
  <c r="I106" i="63" s="1"/>
  <c r="I105" i="63" s="1"/>
  <c r="G232" i="65"/>
  <c r="G231" i="65" s="1"/>
  <c r="G230" i="65" s="1"/>
  <c r="G229" i="65" s="1"/>
  <c r="G224" i="65" s="1"/>
  <c r="I112" i="63"/>
  <c r="I111" i="63" s="1"/>
  <c r="G313" i="65"/>
  <c r="G312" i="65" s="1"/>
  <c r="I116" i="63"/>
  <c r="G319" i="65"/>
  <c r="G318" i="65" s="1"/>
  <c r="I118" i="63"/>
  <c r="G322" i="65"/>
  <c r="I156" i="63"/>
  <c r="I155" i="63" s="1"/>
  <c r="I154" i="63" s="1"/>
  <c r="I181" i="63"/>
  <c r="G109" i="65"/>
  <c r="G107" i="65" s="1"/>
  <c r="I184" i="63"/>
  <c r="G119" i="65"/>
  <c r="G117" i="65" s="1"/>
  <c r="I205" i="63"/>
  <c r="G134" i="65"/>
  <c r="G133" i="65" s="1"/>
  <c r="I218" i="63"/>
  <c r="G147" i="65"/>
  <c r="G146" i="65" s="1"/>
  <c r="I249" i="63"/>
  <c r="I248" i="63" s="1"/>
  <c r="I247" i="63" s="1"/>
  <c r="I246" i="63" s="1"/>
  <c r="G170" i="65"/>
  <c r="G168" i="65" s="1"/>
  <c r="G214" i="65"/>
  <c r="I274" i="63"/>
  <c r="I273" i="63" s="1"/>
  <c r="I272" i="63" s="1"/>
  <c r="I271" i="63" s="1"/>
  <c r="G249" i="65"/>
  <c r="I289" i="63"/>
  <c r="G181" i="65"/>
  <c r="G180" i="65" s="1"/>
  <c r="I296" i="63"/>
  <c r="I295" i="63" s="1"/>
  <c r="G188" i="65"/>
  <c r="G187" i="65" s="1"/>
  <c r="G186" i="65" s="1"/>
  <c r="I326" i="63"/>
  <c r="I325" i="63" s="1"/>
  <c r="G286" i="65"/>
  <c r="G285" i="65" s="1"/>
  <c r="I332" i="63"/>
  <c r="I331" i="63" s="1"/>
  <c r="G49" i="65"/>
  <c r="G48" i="65" s="1"/>
  <c r="G47" i="65" s="1"/>
  <c r="G21" i="65"/>
  <c r="I368" i="63"/>
  <c r="I367" i="63" s="1"/>
  <c r="I366" i="63" s="1"/>
  <c r="G31" i="65"/>
  <c r="G30" i="65" s="1"/>
  <c r="I373" i="63"/>
  <c r="I372" i="63" s="1"/>
  <c r="I371" i="63" s="1"/>
  <c r="G40" i="65"/>
  <c r="G39" i="65" s="1"/>
  <c r="I382" i="63"/>
  <c r="G79" i="65"/>
  <c r="G77" i="65" s="1"/>
  <c r="I385" i="63"/>
  <c r="G82" i="65"/>
  <c r="G80" i="65" s="1"/>
  <c r="I396" i="63"/>
  <c r="G113" i="65"/>
  <c r="G112" i="65" s="1"/>
  <c r="I399" i="63"/>
  <c r="G116" i="65"/>
  <c r="G115" i="65" s="1"/>
  <c r="I435" i="63"/>
  <c r="I434" i="63" s="1"/>
  <c r="I433" i="63" s="1"/>
  <c r="I432" i="63" s="1"/>
  <c r="G106" i="65"/>
  <c r="G105" i="65" s="1"/>
  <c r="J332" i="64"/>
  <c r="J331" i="64" s="1"/>
  <c r="J379" i="64"/>
  <c r="J378" i="64" s="1"/>
  <c r="F322" i="65"/>
  <c r="G287" i="65"/>
  <c r="G53" i="65"/>
  <c r="G50" i="65" s="1"/>
  <c r="I242" i="63"/>
  <c r="I241" i="63" s="1"/>
  <c r="I240" i="63" s="1"/>
  <c r="I124" i="63"/>
  <c r="I123" i="63" s="1"/>
  <c r="I122" i="63" s="1"/>
  <c r="I308" i="63"/>
  <c r="I307" i="63" s="1"/>
  <c r="H118" i="63"/>
  <c r="H184" i="63"/>
  <c r="H379" i="63"/>
  <c r="J164" i="64"/>
  <c r="J163" i="64" s="1"/>
  <c r="J437" i="64"/>
  <c r="J323" i="64"/>
  <c r="J421" i="64"/>
  <c r="J420" i="64" s="1"/>
  <c r="J419" i="64" s="1"/>
  <c r="J315" i="64"/>
  <c r="F416" i="40"/>
  <c r="H153" i="2"/>
  <c r="F415" i="40" s="1"/>
  <c r="H156" i="2"/>
  <c r="F418" i="40" s="1"/>
  <c r="H158" i="2"/>
  <c r="F420" i="40" s="1"/>
  <c r="H149" i="2"/>
  <c r="F409" i="40" s="1"/>
  <c r="F401" i="40"/>
  <c r="H142" i="2"/>
  <c r="F400" i="40" s="1"/>
  <c r="H133" i="2"/>
  <c r="F300" i="40" s="1"/>
  <c r="H128" i="2"/>
  <c r="F263" i="40" s="1"/>
  <c r="H124" i="2"/>
  <c r="F249" i="40" s="1"/>
  <c r="H119" i="2"/>
  <c r="F232" i="40" s="1"/>
  <c r="H114" i="2"/>
  <c r="F72" i="40" s="1"/>
  <c r="H109" i="2"/>
  <c r="F45" i="40" s="1"/>
  <c r="H103" i="2"/>
  <c r="F424" i="40" s="1"/>
  <c r="H98" i="2"/>
  <c r="F360" i="40" s="1"/>
  <c r="H97" i="2"/>
  <c r="F359" i="40" s="1"/>
  <c r="H92" i="2"/>
  <c r="F343" i="40" s="1"/>
  <c r="H87" i="2"/>
  <c r="H76" i="2"/>
  <c r="F388" i="40" s="1"/>
  <c r="H75" i="2"/>
  <c r="F387" i="40" s="1"/>
  <c r="H71" i="2"/>
  <c r="F378" i="40" s="1"/>
  <c r="H66" i="2"/>
  <c r="F330" i="40" s="1"/>
  <c r="H64" i="2"/>
  <c r="F328" i="40" s="1"/>
  <c r="H59" i="2"/>
  <c r="F296" i="40" s="1"/>
  <c r="H54" i="2"/>
  <c r="H48" i="2"/>
  <c r="H43" i="2"/>
  <c r="F114" i="40" s="1"/>
  <c r="H41" i="2"/>
  <c r="F110" i="40" s="1"/>
  <c r="H31" i="2"/>
  <c r="F392" i="40" s="1"/>
  <c r="H27" i="2"/>
  <c r="H21" i="2"/>
  <c r="F383" i="40" s="1"/>
  <c r="F20" i="65" l="1"/>
  <c r="G20" i="65"/>
  <c r="I22" i="63"/>
  <c r="H22" i="63"/>
  <c r="G104" i="65"/>
  <c r="F104" i="65"/>
  <c r="G191" i="65"/>
  <c r="G190" i="65" s="1"/>
  <c r="G189" i="65" s="1"/>
  <c r="F191" i="65"/>
  <c r="G213" i="65"/>
  <c r="G212" i="65" s="1"/>
  <c r="G203" i="65" s="1"/>
  <c r="F248" i="65"/>
  <c r="F247" i="65" s="1"/>
  <c r="F246" i="65" s="1"/>
  <c r="G248" i="65"/>
  <c r="G247" i="65" s="1"/>
  <c r="G246" i="65" s="1"/>
  <c r="F265" i="65"/>
  <c r="F264" i="65" s="1"/>
  <c r="F257" i="65" s="1"/>
  <c r="G265" i="65"/>
  <c r="G264" i="65" s="1"/>
  <c r="G257" i="65" s="1"/>
  <c r="G284" i="65"/>
  <c r="G283" i="65" s="1"/>
  <c r="G282" i="65" s="1"/>
  <c r="F284" i="65"/>
  <c r="F283" i="65" s="1"/>
  <c r="F288" i="65"/>
  <c r="F287" i="65" s="1"/>
  <c r="G311" i="65"/>
  <c r="G310" i="65" s="1"/>
  <c r="F311" i="65"/>
  <c r="F310" i="65" s="1"/>
  <c r="G315" i="65"/>
  <c r="G314" i="65" s="1"/>
  <c r="F315" i="65"/>
  <c r="F314" i="65" s="1"/>
  <c r="G325" i="65"/>
  <c r="G324" i="65" s="1"/>
  <c r="F325" i="65"/>
  <c r="F324" i="65" s="1"/>
  <c r="H265" i="63"/>
  <c r="H264" i="63" s="1"/>
  <c r="H259" i="63" s="1"/>
  <c r="H258" i="63" s="1"/>
  <c r="I265" i="63"/>
  <c r="I264" i="63" s="1"/>
  <c r="I259" i="63" s="1"/>
  <c r="I258" i="63" s="1"/>
  <c r="I196" i="63"/>
  <c r="I195" i="63" s="1"/>
  <c r="I194" i="63" s="1"/>
  <c r="H196" i="63"/>
  <c r="H195" i="63" s="1"/>
  <c r="H194" i="63" s="1"/>
  <c r="I180" i="63"/>
  <c r="I179" i="63" s="1"/>
  <c r="I178" i="63" s="1"/>
  <c r="I177" i="63" s="1"/>
  <c r="H180" i="63"/>
  <c r="H179" i="63" s="1"/>
  <c r="H178" i="63" s="1"/>
  <c r="H177" i="63" s="1"/>
  <c r="J67" i="64"/>
  <c r="I115" i="63"/>
  <c r="I114" i="63" s="1"/>
  <c r="H115" i="63"/>
  <c r="H114" i="63" s="1"/>
  <c r="H445" i="63"/>
  <c r="H444" i="63" s="1"/>
  <c r="I445" i="63"/>
  <c r="I444" i="63" s="1"/>
  <c r="H401" i="63"/>
  <c r="F291" i="40"/>
  <c r="I401" i="63"/>
  <c r="G125" i="65"/>
  <c r="G121" i="65" s="1"/>
  <c r="F125" i="65"/>
  <c r="F121" i="65" s="1"/>
  <c r="G71" i="65"/>
  <c r="G70" i="65" s="1"/>
  <c r="F71" i="65"/>
  <c r="F70" i="65" s="1"/>
  <c r="G59" i="65"/>
  <c r="G58" i="65" s="1"/>
  <c r="F59" i="65"/>
  <c r="F58" i="65" s="1"/>
  <c r="J162" i="64"/>
  <c r="F190" i="65"/>
  <c r="F189" i="65" s="1"/>
  <c r="G162" i="65"/>
  <c r="G161" i="65" s="1"/>
  <c r="J290" i="64"/>
  <c r="J284" i="64" s="1"/>
  <c r="J151" i="64"/>
  <c r="J150" i="64" s="1"/>
  <c r="H246" i="63"/>
  <c r="I239" i="63"/>
  <c r="I238" i="63" s="1"/>
  <c r="H239" i="63"/>
  <c r="J218" i="64"/>
  <c r="I438" i="63"/>
  <c r="I437" i="63" s="1"/>
  <c r="I418" i="63" s="1"/>
  <c r="F234" i="40"/>
  <c r="F233" i="40" s="1"/>
  <c r="H47" i="2"/>
  <c r="H216" i="2"/>
  <c r="I72" i="63"/>
  <c r="J486" i="64"/>
  <c r="J377" i="64"/>
  <c r="H72" i="63"/>
  <c r="H324" i="63"/>
  <c r="H323" i="63" s="1"/>
  <c r="G29" i="65"/>
  <c r="G28" i="65" s="1"/>
  <c r="G330" i="65"/>
  <c r="G329" i="65" s="1"/>
  <c r="G328" i="65" s="1"/>
  <c r="H130" i="63"/>
  <c r="H129" i="63" s="1"/>
  <c r="H128" i="63" s="1"/>
  <c r="H378" i="63"/>
  <c r="H377" i="63" s="1"/>
  <c r="H376" i="63" s="1"/>
  <c r="I378" i="63"/>
  <c r="I377" i="63" s="1"/>
  <c r="I376" i="63" s="1"/>
  <c r="G37" i="65"/>
  <c r="H438" i="63"/>
  <c r="H437" i="63" s="1"/>
  <c r="H418" i="63" s="1"/>
  <c r="G46" i="65"/>
  <c r="H360" i="63"/>
  <c r="H334" i="63"/>
  <c r="H330" i="63" s="1"/>
  <c r="I410" i="63"/>
  <c r="I409" i="63" s="1"/>
  <c r="I306" i="63"/>
  <c r="I305" i="63" s="1"/>
  <c r="F94" i="65"/>
  <c r="J401" i="64"/>
  <c r="I150" i="63"/>
  <c r="I149" i="63" s="1"/>
  <c r="I148" i="63" s="1"/>
  <c r="H288" i="63"/>
  <c r="H287" i="63" s="1"/>
  <c r="G19" i="65"/>
  <c r="G234" i="65"/>
  <c r="G233" i="65" s="1"/>
  <c r="I41" i="63"/>
  <c r="I40" i="63" s="1"/>
  <c r="I334" i="63"/>
  <c r="I330" i="63" s="1"/>
  <c r="F197" i="65"/>
  <c r="F196" i="65" s="1"/>
  <c r="I130" i="63"/>
  <c r="I129" i="63" s="1"/>
  <c r="I128" i="63" s="1"/>
  <c r="I165" i="63"/>
  <c r="I164" i="63" s="1"/>
  <c r="I158" i="63" s="1"/>
  <c r="F29" i="65"/>
  <c r="F28" i="65" s="1"/>
  <c r="F46" i="65"/>
  <c r="F179" i="65"/>
  <c r="F178" i="65" s="1"/>
  <c r="F234" i="65"/>
  <c r="F233" i="65" s="1"/>
  <c r="H165" i="63"/>
  <c r="H164" i="63" s="1"/>
  <c r="H158" i="63" s="1"/>
  <c r="J23" i="64"/>
  <c r="I462" i="63"/>
  <c r="H410" i="63"/>
  <c r="H409" i="63" s="1"/>
  <c r="I110" i="63"/>
  <c r="I57" i="63"/>
  <c r="I56" i="63" s="1"/>
  <c r="I55" i="63" s="1"/>
  <c r="H57" i="63"/>
  <c r="H56" i="63" s="1"/>
  <c r="H55" i="63" s="1"/>
  <c r="H41" i="63"/>
  <c r="H40" i="63" s="1"/>
  <c r="G38" i="65"/>
  <c r="I324" i="63"/>
  <c r="I323" i="63" s="1"/>
  <c r="I288" i="63"/>
  <c r="I287" i="63" s="1"/>
  <c r="H306" i="63"/>
  <c r="H305" i="63" s="1"/>
  <c r="H110" i="63"/>
  <c r="F37" i="65"/>
  <c r="F19" i="65"/>
  <c r="I393" i="63"/>
  <c r="I360" i="63"/>
  <c r="G179" i="65"/>
  <c r="G178" i="65" s="1"/>
  <c r="H393" i="63"/>
  <c r="I35" i="63"/>
  <c r="I34" i="63" s="1"/>
  <c r="I33" i="63" s="1"/>
  <c r="H150" i="63"/>
  <c r="H149" i="63" s="1"/>
  <c r="H148" i="63" s="1"/>
  <c r="H35" i="63"/>
  <c r="H34" i="63" s="1"/>
  <c r="H33" i="63" s="1"/>
  <c r="H462" i="63"/>
  <c r="F272" i="65"/>
  <c r="F38" i="65"/>
  <c r="G95" i="65"/>
  <c r="F212" i="65"/>
  <c r="F203" i="65" s="1"/>
  <c r="F162" i="65"/>
  <c r="F161" i="65" s="1"/>
  <c r="J314" i="64"/>
  <c r="J313" i="64" s="1"/>
  <c r="J312" i="64" s="1"/>
  <c r="J311" i="64" s="1"/>
  <c r="F330" i="65"/>
  <c r="F329" i="65" s="1"/>
  <c r="F328" i="65" s="1"/>
  <c r="F224" i="65"/>
  <c r="G272" i="65"/>
  <c r="J452" i="64" l="1"/>
  <c r="J444" i="64" s="1"/>
  <c r="J485" i="64"/>
  <c r="F282" i="65"/>
  <c r="G296" i="65"/>
  <c r="F296" i="65"/>
  <c r="I329" i="63"/>
  <c r="I328" i="63" s="1"/>
  <c r="H329" i="63"/>
  <c r="H328" i="63" s="1"/>
  <c r="H94" i="63"/>
  <c r="I94" i="63"/>
  <c r="H392" i="63"/>
  <c r="H391" i="63" s="1"/>
  <c r="H359" i="63" s="1"/>
  <c r="G103" i="65"/>
  <c r="G102" i="65" s="1"/>
  <c r="I392" i="63"/>
  <c r="I391" i="63" s="1"/>
  <c r="I359" i="63" s="1"/>
  <c r="F103" i="65"/>
  <c r="F102" i="65" s="1"/>
  <c r="G57" i="65"/>
  <c r="J201" i="64"/>
  <c r="J200" i="64" s="1"/>
  <c r="I282" i="63"/>
  <c r="I276" i="63" s="1"/>
  <c r="H282" i="63"/>
  <c r="H276" i="63" s="1"/>
  <c r="H238" i="63"/>
  <c r="H193" i="63"/>
  <c r="I193" i="63"/>
  <c r="J109" i="64"/>
  <c r="H443" i="63"/>
  <c r="H442" i="63" s="1"/>
  <c r="H304" i="63"/>
  <c r="I443" i="63"/>
  <c r="I442" i="63" s="1"/>
  <c r="I304" i="63"/>
  <c r="J376" i="64"/>
  <c r="J346" i="64" s="1"/>
  <c r="J17" i="64"/>
  <c r="G18" i="65"/>
  <c r="F57" i="65"/>
  <c r="I32" i="63"/>
  <c r="H32" i="63"/>
  <c r="F18" i="65"/>
  <c r="F17" i="65" s="1"/>
  <c r="F16" i="65" s="1"/>
  <c r="G17" i="65" l="1"/>
  <c r="G16" i="65" s="1"/>
  <c r="J16" i="64"/>
  <c r="J15" i="64" s="1"/>
  <c r="H303" i="63"/>
  <c r="I303" i="63"/>
  <c r="I176" i="63"/>
  <c r="H176" i="63"/>
  <c r="H352" i="63"/>
  <c r="I352" i="63"/>
  <c r="I141" i="63"/>
  <c r="I16" i="63"/>
  <c r="H141" i="63"/>
  <c r="H16" i="63"/>
  <c r="F431" i="40"/>
  <c r="F427" i="40"/>
  <c r="F423" i="40"/>
  <c r="F422" i="40" s="1"/>
  <c r="F414" i="40"/>
  <c r="F417" i="40"/>
  <c r="F419" i="40"/>
  <c r="F410" i="40"/>
  <c r="F408" i="40"/>
  <c r="F406" i="40"/>
  <c r="F399" i="40"/>
  <c r="F398" i="40" s="1"/>
  <c r="F391" i="40"/>
  <c r="F390" i="40" s="1"/>
  <c r="F389" i="40" s="1"/>
  <c r="F386" i="40"/>
  <c r="F385" i="40" s="1"/>
  <c r="F384" i="40" s="1"/>
  <c r="F382" i="40"/>
  <c r="F381" i="40" s="1"/>
  <c r="F380" i="40" s="1"/>
  <c r="F377" i="40"/>
  <c r="F376" i="40" s="1"/>
  <c r="F375" i="40" s="1"/>
  <c r="F370" i="40" s="1"/>
  <c r="F368" i="40"/>
  <c r="F367" i="40" s="1"/>
  <c r="F364" i="40"/>
  <c r="F363" i="40" s="1"/>
  <c r="F358" i="40"/>
  <c r="F357" i="40" s="1"/>
  <c r="F356" i="40" s="1"/>
  <c r="F354" i="40"/>
  <c r="F353" i="40" s="1"/>
  <c r="F351" i="40"/>
  <c r="F350" i="40" s="1"/>
  <c r="F346" i="40"/>
  <c r="F345" i="40" s="1"/>
  <c r="F344" i="40" s="1"/>
  <c r="F342" i="40"/>
  <c r="F341" i="40" s="1"/>
  <c r="F334" i="40"/>
  <c r="F333" i="40" s="1"/>
  <c r="F329" i="40"/>
  <c r="F327" i="40"/>
  <c r="F323" i="40"/>
  <c r="F322" i="40" s="1"/>
  <c r="F314" i="40"/>
  <c r="F313" i="40" s="1"/>
  <c r="F312" i="40" s="1"/>
  <c r="F306" i="40"/>
  <c r="F304" i="40"/>
  <c r="F310" i="40"/>
  <c r="F299" i="40"/>
  <c r="F298" i="40" s="1"/>
  <c r="F297" i="40" s="1"/>
  <c r="F295" i="40"/>
  <c r="F294" i="40" s="1"/>
  <c r="F293" i="40" s="1"/>
  <c r="F290" i="40"/>
  <c r="F289" i="40" s="1"/>
  <c r="F288" i="40" s="1"/>
  <c r="F287" i="40" s="1"/>
  <c r="F281" i="40"/>
  <c r="F279" i="40"/>
  <c r="F275" i="40"/>
  <c r="F274" i="40" s="1"/>
  <c r="F273" i="40" s="1"/>
  <c r="F271" i="40"/>
  <c r="F270" i="40" s="1"/>
  <c r="F269" i="40" s="1"/>
  <c r="F262" i="40"/>
  <c r="F256" i="40"/>
  <c r="F251" i="40" s="1"/>
  <c r="F248" i="40"/>
  <c r="F246" i="40"/>
  <c r="F244" i="40"/>
  <c r="F239" i="40"/>
  <c r="F238" i="40" s="1"/>
  <c r="F237" i="40" s="1"/>
  <c r="F236" i="40" s="1"/>
  <c r="F231" i="40"/>
  <c r="F230" i="40" s="1"/>
  <c r="F225" i="40"/>
  <c r="F224" i="40" s="1"/>
  <c r="F220" i="40"/>
  <c r="F218" i="40"/>
  <c r="F214" i="40"/>
  <c r="F213" i="40" s="1"/>
  <c r="F212" i="40" s="1"/>
  <c r="F205" i="40"/>
  <c r="F201" i="40"/>
  <c r="F198" i="40"/>
  <c r="F196" i="40"/>
  <c r="F184" i="40"/>
  <c r="F182" i="40"/>
  <c r="F162" i="40"/>
  <c r="F160" i="40"/>
  <c r="F150" i="40"/>
  <c r="F145" i="40"/>
  <c r="F139" i="40"/>
  <c r="F132" i="40"/>
  <c r="F130" i="40"/>
  <c r="F136" i="40"/>
  <c r="F127" i="40"/>
  <c r="F125" i="40"/>
  <c r="F123" i="40"/>
  <c r="F120" i="40"/>
  <c r="F118" i="40"/>
  <c r="F113" i="40"/>
  <c r="F111" i="40"/>
  <c r="F109" i="40"/>
  <c r="F105" i="40"/>
  <c r="F103" i="40"/>
  <c r="F94" i="40"/>
  <c r="F91" i="40"/>
  <c r="F88" i="40"/>
  <c r="F85" i="40"/>
  <c r="F83" i="40"/>
  <c r="F79" i="40"/>
  <c r="F73" i="40"/>
  <c r="F71" i="40"/>
  <c r="F62" i="40"/>
  <c r="F59" i="40"/>
  <c r="F58" i="40" s="1"/>
  <c r="F51" i="40"/>
  <c r="F48" i="40"/>
  <c r="F44" i="40"/>
  <c r="F42" i="40"/>
  <c r="F37" i="40"/>
  <c r="F34" i="40"/>
  <c r="F30" i="40"/>
  <c r="F26" i="40"/>
  <c r="F21" i="40"/>
  <c r="I592" i="51"/>
  <c r="I591" i="51" s="1"/>
  <c r="I590" i="51" s="1"/>
  <c r="I589" i="51" s="1"/>
  <c r="I588" i="51" s="1"/>
  <c r="I584" i="51"/>
  <c r="I583" i="51" s="1"/>
  <c r="I582" i="51" s="1"/>
  <c r="I579" i="51"/>
  <c r="I578" i="51" s="1"/>
  <c r="I577" i="51" s="1"/>
  <c r="I574" i="51"/>
  <c r="I573" i="51" s="1"/>
  <c r="I572" i="51" s="1"/>
  <c r="I567" i="51"/>
  <c r="I566" i="51" s="1"/>
  <c r="I565" i="51" s="1"/>
  <c r="I564" i="51" s="1"/>
  <c r="I560" i="51"/>
  <c r="I558" i="51"/>
  <c r="I555" i="51"/>
  <c r="I554" i="51" s="1"/>
  <c r="I551" i="51"/>
  <c r="I550" i="51" s="1"/>
  <c r="I545" i="51"/>
  <c r="I544" i="51" s="1"/>
  <c r="I528" i="51"/>
  <c r="I527" i="51" s="1"/>
  <c r="I524" i="51"/>
  <c r="I520" i="51"/>
  <c r="I511" i="51"/>
  <c r="I510" i="51" s="1"/>
  <c r="I509" i="51" s="1"/>
  <c r="I508" i="51" s="1"/>
  <c r="I506" i="51"/>
  <c r="I504" i="51"/>
  <c r="I502" i="51"/>
  <c r="I498" i="51"/>
  <c r="I497" i="51" s="1"/>
  <c r="I496" i="51" s="1"/>
  <c r="I481" i="51"/>
  <c r="I480" i="51" s="1"/>
  <c r="I479" i="51" s="1"/>
  <c r="I476" i="51"/>
  <c r="I475" i="51" s="1"/>
  <c r="I474" i="51" s="1"/>
  <c r="I473" i="51" s="1"/>
  <c r="I472" i="51" s="1"/>
  <c r="I468" i="51"/>
  <c r="I467" i="51" s="1"/>
  <c r="I466" i="51" s="1"/>
  <c r="I465" i="51" s="1"/>
  <c r="I464" i="51" s="1"/>
  <c r="I460" i="51"/>
  <c r="I457" i="51"/>
  <c r="I455" i="51"/>
  <c r="I449" i="51"/>
  <c r="I446" i="51"/>
  <c r="I444" i="51"/>
  <c r="I439" i="51"/>
  <c r="I436" i="51"/>
  <c r="I434" i="51"/>
  <c r="I427" i="51"/>
  <c r="I426" i="51" s="1"/>
  <c r="I425" i="51" s="1"/>
  <c r="I424" i="51" s="1"/>
  <c r="I421" i="51"/>
  <c r="I420" i="51" s="1"/>
  <c r="I416" i="51"/>
  <c r="I414" i="51"/>
  <c r="I405" i="51"/>
  <c r="I404" i="51" s="1"/>
  <c r="I403" i="51" s="1"/>
  <c r="I402" i="51" s="1"/>
  <c r="I389" i="51"/>
  <c r="I388" i="51" s="1"/>
  <c r="I387" i="51" s="1"/>
  <c r="I386" i="51" s="1"/>
  <c r="I375" i="51"/>
  <c r="I374" i="51" s="1"/>
  <c r="I364" i="51"/>
  <c r="I363" i="51" s="1"/>
  <c r="I362" i="51" s="1"/>
  <c r="I361" i="51" s="1"/>
  <c r="I359" i="51"/>
  <c r="I358" i="51" s="1"/>
  <c r="I357" i="51" s="1"/>
  <c r="I347" i="51"/>
  <c r="I341" i="51"/>
  <c r="I327" i="51"/>
  <c r="I325" i="51"/>
  <c r="I315" i="51"/>
  <c r="I307" i="51"/>
  <c r="I301" i="51"/>
  <c r="I300" i="51" s="1"/>
  <c r="I299" i="51" s="1"/>
  <c r="I298" i="51" s="1"/>
  <c r="I294" i="51"/>
  <c r="I292" i="51"/>
  <c r="I289" i="51"/>
  <c r="I282" i="51"/>
  <c r="I281" i="51" s="1"/>
  <c r="I280" i="51" s="1"/>
  <c r="I279" i="51" s="1"/>
  <c r="I278" i="51" s="1"/>
  <c r="I277" i="51" s="1"/>
  <c r="I270" i="51"/>
  <c r="I269" i="51" s="1"/>
  <c r="I268" i="51" s="1"/>
  <c r="I266" i="51"/>
  <c r="I265" i="51" s="1"/>
  <c r="I264" i="51" s="1"/>
  <c r="I263" i="51" s="1"/>
  <c r="I258" i="51"/>
  <c r="I257" i="51" s="1"/>
  <c r="I256" i="51" s="1"/>
  <c r="I255" i="51" s="1"/>
  <c r="I254" i="51" s="1"/>
  <c r="I252" i="51"/>
  <c r="I251" i="51" s="1"/>
  <c r="I250" i="51" s="1"/>
  <c r="I249" i="51" s="1"/>
  <c r="I248" i="51" s="1"/>
  <c r="I655" i="51"/>
  <c r="I654" i="51" s="1"/>
  <c r="I653" i="51" s="1"/>
  <c r="I647" i="51"/>
  <c r="I622" i="51"/>
  <c r="I619" i="51"/>
  <c r="I616" i="51"/>
  <c r="I613" i="51"/>
  <c r="I607" i="51"/>
  <c r="I606" i="51" s="1"/>
  <c r="I605" i="51" s="1"/>
  <c r="I604" i="51" s="1"/>
  <c r="I603" i="51" s="1"/>
  <c r="I245" i="51"/>
  <c r="I244" i="51" s="1"/>
  <c r="I243" i="51" s="1"/>
  <c r="I242" i="51" s="1"/>
  <c r="I600" i="51"/>
  <c r="I599" i="51" s="1"/>
  <c r="I598" i="51" s="1"/>
  <c r="I597" i="51" s="1"/>
  <c r="I596" i="51" s="1"/>
  <c r="I239" i="51"/>
  <c r="I238" i="51" s="1"/>
  <c r="I237" i="51" s="1"/>
  <c r="I236" i="51" s="1"/>
  <c r="I234" i="51"/>
  <c r="I233" i="51" s="1"/>
  <c r="I232" i="51" s="1"/>
  <c r="I231" i="51" s="1"/>
  <c r="I229" i="51"/>
  <c r="I228" i="51" s="1"/>
  <c r="I227" i="51" s="1"/>
  <c r="I226" i="51" s="1"/>
  <c r="I216" i="51"/>
  <c r="I215" i="51" s="1"/>
  <c r="I214" i="51" s="1"/>
  <c r="I213" i="51" s="1"/>
  <c r="I221" i="51"/>
  <c r="I209" i="51"/>
  <c r="I208" i="51" s="1"/>
  <c r="I207" i="51" s="1"/>
  <c r="I206" i="51" s="1"/>
  <c r="I205" i="51" s="1"/>
  <c r="I201" i="51"/>
  <c r="I198" i="51" s="1"/>
  <c r="I195" i="51"/>
  <c r="I194" i="51" s="1"/>
  <c r="I193" i="51" s="1"/>
  <c r="I189" i="51"/>
  <c r="I188" i="51" s="1"/>
  <c r="I182" i="51"/>
  <c r="I181" i="51" s="1"/>
  <c r="I168" i="51"/>
  <c r="I167" i="51" s="1"/>
  <c r="I166" i="51" s="1"/>
  <c r="I165" i="51" s="1"/>
  <c r="I162" i="51"/>
  <c r="I161" i="51" s="1"/>
  <c r="I156" i="51"/>
  <c r="I158" i="51"/>
  <c r="I148" i="51"/>
  <c r="I147" i="51" s="1"/>
  <c r="I146" i="51" s="1"/>
  <c r="I145" i="51" s="1"/>
  <c r="I144" i="51" s="1"/>
  <c r="I140" i="51"/>
  <c r="I139" i="51" s="1"/>
  <c r="I133" i="51"/>
  <c r="I126" i="51"/>
  <c r="I122" i="51"/>
  <c r="I113" i="51"/>
  <c r="I118" i="51"/>
  <c r="I109" i="51"/>
  <c r="I98" i="51"/>
  <c r="I97" i="51" s="1"/>
  <c r="I96" i="51" s="1"/>
  <c r="I95" i="51" s="1"/>
  <c r="I93" i="51"/>
  <c r="I92" i="51" s="1"/>
  <c r="I91" i="51" s="1"/>
  <c r="I90" i="51" s="1"/>
  <c r="I88" i="51"/>
  <c r="I87" i="51" s="1"/>
  <c r="I86" i="51" s="1"/>
  <c r="I84" i="51"/>
  <c r="I83" i="51" s="1"/>
  <c r="I82" i="51" s="1"/>
  <c r="I79" i="51"/>
  <c r="I78" i="51" s="1"/>
  <c r="I77" i="51" s="1"/>
  <c r="I76" i="51" s="1"/>
  <c r="I73" i="51"/>
  <c r="I72" i="51" s="1"/>
  <c r="I71" i="51" s="1"/>
  <c r="I70" i="51" s="1"/>
  <c r="I62" i="51"/>
  <c r="I61" i="51" s="1"/>
  <c r="I60" i="51" s="1"/>
  <c r="I58" i="51"/>
  <c r="I57" i="51" s="1"/>
  <c r="I56" i="51" s="1"/>
  <c r="I55" i="51" s="1"/>
  <c r="I53" i="51"/>
  <c r="I51" i="51"/>
  <c r="I46" i="51"/>
  <c r="I45" i="51" s="1"/>
  <c r="I44" i="51" s="1"/>
  <c r="I43" i="51" s="1"/>
  <c r="I41" i="51"/>
  <c r="I40" i="51" s="1"/>
  <c r="I39" i="51" s="1"/>
  <c r="I38" i="51" s="1"/>
  <c r="I33" i="51"/>
  <c r="I28" i="51"/>
  <c r="I26" i="51"/>
  <c r="I20" i="51"/>
  <c r="I19" i="51" s="1"/>
  <c r="I18" i="51" s="1"/>
  <c r="I17" i="51" s="1"/>
  <c r="H612" i="2"/>
  <c r="H611" i="2" s="1"/>
  <c r="H610" i="2" s="1"/>
  <c r="H609" i="2" s="1"/>
  <c r="H608" i="2" s="1"/>
  <c r="H606" i="2"/>
  <c r="H605" i="2" s="1"/>
  <c r="H604" i="2" s="1"/>
  <c r="H603" i="2" s="1"/>
  <c r="H602" i="2" s="1"/>
  <c r="H599" i="2"/>
  <c r="H598" i="2" s="1"/>
  <c r="H597" i="2" s="1"/>
  <c r="H596" i="2" s="1"/>
  <c r="H595" i="2" s="1"/>
  <c r="H592" i="2"/>
  <c r="H591" i="2" s="1"/>
  <c r="H590" i="2" s="1"/>
  <c r="H584" i="2"/>
  <c r="H578" i="2"/>
  <c r="H567" i="2"/>
  <c r="H566" i="2" s="1"/>
  <c r="H565" i="2" s="1"/>
  <c r="H564" i="2" s="1"/>
  <c r="H562" i="2"/>
  <c r="H561" i="2" s="1"/>
  <c r="H560" i="2" s="1"/>
  <c r="H572" i="2"/>
  <c r="H571" i="2" s="1"/>
  <c r="H544" i="2"/>
  <c r="H541" i="2"/>
  <c r="H539" i="2"/>
  <c r="H533" i="2"/>
  <c r="H530" i="2"/>
  <c r="H528" i="2"/>
  <c r="H523" i="2"/>
  <c r="H520" i="2"/>
  <c r="H518" i="2"/>
  <c r="H512" i="2"/>
  <c r="H509" i="2"/>
  <c r="H506" i="2"/>
  <c r="H503" i="2"/>
  <c r="H552" i="2"/>
  <c r="H551" i="2" s="1"/>
  <c r="H492" i="2"/>
  <c r="H491" i="2" s="1"/>
  <c r="H490" i="2" s="1"/>
  <c r="H487" i="2"/>
  <c r="H486" i="2" s="1"/>
  <c r="H485" i="2" s="1"/>
  <c r="H481" i="2"/>
  <c r="H480" i="2" s="1"/>
  <c r="H479" i="2" s="1"/>
  <c r="H478" i="2" s="1"/>
  <c r="H477" i="2" s="1"/>
  <c r="H474" i="2"/>
  <c r="H473" i="2" s="1"/>
  <c r="H472" i="2" s="1"/>
  <c r="H471" i="2" s="1"/>
  <c r="H470" i="2" s="1"/>
  <c r="H468" i="2"/>
  <c r="H467" i="2" s="1"/>
  <c r="H466" i="2" s="1"/>
  <c r="H465" i="2" s="1"/>
  <c r="H461" i="2"/>
  <c r="H459" i="2"/>
  <c r="H456" i="2"/>
  <c r="H455" i="2" s="1"/>
  <c r="H452" i="2"/>
  <c r="H451" i="2" s="1"/>
  <c r="H446" i="2"/>
  <c r="H445" i="2" s="1"/>
  <c r="H429" i="2"/>
  <c r="H428" i="2" s="1"/>
  <c r="H425" i="2"/>
  <c r="H421" i="2"/>
  <c r="H412" i="2"/>
  <c r="H411" i="2" s="1"/>
  <c r="H410" i="2" s="1"/>
  <c r="H409" i="2" s="1"/>
  <c r="H406" i="2"/>
  <c r="H405" i="2" s="1"/>
  <c r="H401" i="2"/>
  <c r="H399" i="2"/>
  <c r="H390" i="2"/>
  <c r="H389" i="2" s="1"/>
  <c r="H388" i="2" s="1"/>
  <c r="H387" i="2" s="1"/>
  <c r="H384" i="2"/>
  <c r="H383" i="2" s="1"/>
  <c r="H382" i="2" s="1"/>
  <c r="H381" i="2" s="1"/>
  <c r="H375" i="2"/>
  <c r="H373" i="2"/>
  <c r="H369" i="2"/>
  <c r="H368" i="2" s="1"/>
  <c r="H367" i="2" s="1"/>
  <c r="H363" i="2"/>
  <c r="H362" i="2" s="1"/>
  <c r="H361" i="2" s="1"/>
  <c r="H360" i="2" s="1"/>
  <c r="H349" i="2"/>
  <c r="H348" i="2" s="1"/>
  <c r="H340" i="2"/>
  <c r="H329" i="2"/>
  <c r="H328" i="2" s="1"/>
  <c r="H327" i="2" s="1"/>
  <c r="H326" i="2" s="1"/>
  <c r="H324" i="2"/>
  <c r="H323" i="2" s="1"/>
  <c r="H322" i="2" s="1"/>
  <c r="H312" i="2"/>
  <c r="H306" i="2"/>
  <c r="H292" i="2"/>
  <c r="H290" i="2"/>
  <c r="H280" i="2"/>
  <c r="H272" i="2"/>
  <c r="H266" i="2"/>
  <c r="H265" i="2" s="1"/>
  <c r="H264" i="2" s="1"/>
  <c r="H263" i="2" s="1"/>
  <c r="F318" i="40"/>
  <c r="F317" i="40" s="1"/>
  <c r="H257" i="2"/>
  <c r="H239" i="2"/>
  <c r="H238" i="2" s="1"/>
  <c r="H237" i="2" s="1"/>
  <c r="H236" i="2" s="1"/>
  <c r="H235" i="2" s="1"/>
  <c r="H233" i="2"/>
  <c r="H232" i="2" s="1"/>
  <c r="H226" i="2"/>
  <c r="H225" i="2" s="1"/>
  <c r="H212" i="2"/>
  <c r="H211" i="2" s="1"/>
  <c r="H210" i="2" s="1"/>
  <c r="H209" i="2" s="1"/>
  <c r="H207" i="2"/>
  <c r="H206" i="2" s="1"/>
  <c r="H205" i="2" s="1"/>
  <c r="H204" i="2" s="1"/>
  <c r="H201" i="2"/>
  <c r="H200" i="2" s="1"/>
  <c r="H195" i="2"/>
  <c r="H193" i="2"/>
  <c r="H197" i="2"/>
  <c r="H187" i="2"/>
  <c r="H186" i="2" s="1"/>
  <c r="H185" i="2" s="1"/>
  <c r="H184" i="2" s="1"/>
  <c r="H183" i="2" s="1"/>
  <c r="H180" i="2"/>
  <c r="H179" i="2" s="1"/>
  <c r="H178" i="2" s="1"/>
  <c r="H172" i="2"/>
  <c r="H171" i="2" s="1"/>
  <c r="H161" i="2"/>
  <c r="H152" i="2"/>
  <c r="H155" i="2"/>
  <c r="H157" i="2"/>
  <c r="H148" i="2"/>
  <c r="H141" i="2"/>
  <c r="H140" i="2" s="1"/>
  <c r="H137" i="2"/>
  <c r="H136" i="2" s="1"/>
  <c r="H135" i="2" s="1"/>
  <c r="H134" i="2" s="1"/>
  <c r="H132" i="2"/>
  <c r="H131" i="2" s="1"/>
  <c r="H130" i="2" s="1"/>
  <c r="H129" i="2" s="1"/>
  <c r="H127" i="2"/>
  <c r="H126" i="2" s="1"/>
  <c r="H125" i="2" s="1"/>
  <c r="H123" i="2"/>
  <c r="H122" i="2" s="1"/>
  <c r="H121" i="2" s="1"/>
  <c r="H118" i="2"/>
  <c r="H117" i="2" s="1"/>
  <c r="H116" i="2" s="1"/>
  <c r="H115" i="2" s="1"/>
  <c r="H113" i="2"/>
  <c r="H112" i="2" s="1"/>
  <c r="H111" i="2" s="1"/>
  <c r="H110" i="2" s="1"/>
  <c r="H108" i="2"/>
  <c r="H107" i="2" s="1"/>
  <c r="H106" i="2" s="1"/>
  <c r="H105" i="2" s="1"/>
  <c r="H102" i="2"/>
  <c r="H101" i="2" s="1"/>
  <c r="H100" i="2" s="1"/>
  <c r="H99" i="2" s="1"/>
  <c r="H96" i="2"/>
  <c r="H95" i="2" s="1"/>
  <c r="H94" i="2" s="1"/>
  <c r="H93" i="2" s="1"/>
  <c r="H91" i="2"/>
  <c r="H90" i="2" s="1"/>
  <c r="H89" i="2" s="1"/>
  <c r="H88" i="2" s="1"/>
  <c r="H86" i="2"/>
  <c r="H85" i="2" s="1"/>
  <c r="H84" i="2" s="1"/>
  <c r="H83" i="2" s="1"/>
  <c r="H70" i="2"/>
  <c r="H69" i="2" s="1"/>
  <c r="H68" i="2" s="1"/>
  <c r="H67" i="2" s="1"/>
  <c r="H65" i="2"/>
  <c r="H63" i="2"/>
  <c r="H58" i="2"/>
  <c r="H57" i="2" s="1"/>
  <c r="H56" i="2" s="1"/>
  <c r="H55" i="2" s="1"/>
  <c r="H53" i="2"/>
  <c r="H52" i="2" s="1"/>
  <c r="H51" i="2" s="1"/>
  <c r="H50" i="2" s="1"/>
  <c r="H46" i="2"/>
  <c r="H42" i="2"/>
  <c r="H40" i="2"/>
  <c r="H30" i="2"/>
  <c r="H29" i="2" s="1"/>
  <c r="H28" i="2" s="1"/>
  <c r="H26" i="2"/>
  <c r="H25" i="2" s="1"/>
  <c r="H24" i="2" s="1"/>
  <c r="H23" i="2" s="1"/>
  <c r="H20" i="2"/>
  <c r="H19" i="2" s="1"/>
  <c r="H18" i="2" s="1"/>
  <c r="H17" i="2" s="1"/>
  <c r="C49" i="41"/>
  <c r="C40" i="41"/>
  <c r="C37" i="41"/>
  <c r="C36" i="41" s="1"/>
  <c r="C32" i="41"/>
  <c r="C30" i="41"/>
  <c r="C21" i="41"/>
  <c r="C20" i="41" s="1"/>
  <c r="C16" i="41"/>
  <c r="C15" i="41" s="1"/>
  <c r="D31" i="42"/>
  <c r="D30" i="42" s="1"/>
  <c r="D28" i="42"/>
  <c r="D27" i="42" s="1"/>
  <c r="D22" i="42"/>
  <c r="D21" i="42" s="1"/>
  <c r="D19" i="42"/>
  <c r="D18" i="42" s="1"/>
  <c r="D17" i="42" s="1"/>
  <c r="I15" i="63" l="1"/>
  <c r="F405" i="40"/>
  <c r="F404" i="40" s="1"/>
  <c r="H147" i="2"/>
  <c r="H146" i="2" s="1"/>
  <c r="F303" i="40"/>
  <c r="F302" i="40" s="1"/>
  <c r="F243" i="40"/>
  <c r="F242" i="40" s="1"/>
  <c r="F33" i="40"/>
  <c r="F41" i="40"/>
  <c r="F20" i="40"/>
  <c r="F19" i="40" s="1"/>
  <c r="H418" i="2"/>
  <c r="H417" i="2" s="1"/>
  <c r="I517" i="51"/>
  <c r="I516" i="51" s="1"/>
  <c r="I306" i="51"/>
  <c r="H271" i="2"/>
  <c r="H22" i="2"/>
  <c r="I262" i="51"/>
  <c r="I261" i="51" s="1"/>
  <c r="I260" i="51" s="1"/>
  <c r="H192" i="2"/>
  <c r="H191" i="2" s="1"/>
  <c r="I107" i="51"/>
  <c r="I153" i="51"/>
  <c r="I152" i="51" s="1"/>
  <c r="F250" i="40"/>
  <c r="I197" i="51"/>
  <c r="I192" i="51" s="1"/>
  <c r="I191" i="51" s="1"/>
  <c r="F117" i="40"/>
  <c r="I433" i="51"/>
  <c r="F82" i="40"/>
  <c r="F81" i="40" s="1"/>
  <c r="F47" i="40"/>
  <c r="F46" i="40" s="1"/>
  <c r="H339" i="2"/>
  <c r="H338" i="2" s="1"/>
  <c r="H337" i="2" s="1"/>
  <c r="H517" i="2"/>
  <c r="I471" i="51"/>
  <c r="I454" i="51"/>
  <c r="I453" i="51" s="1"/>
  <c r="F195" i="40"/>
  <c r="F194" i="40" s="1"/>
  <c r="H538" i="2"/>
  <c r="H537" i="2" s="1"/>
  <c r="F70" i="40"/>
  <c r="F69" i="40" s="1"/>
  <c r="H139" i="2"/>
  <c r="H577" i="2"/>
  <c r="H576" i="2" s="1"/>
  <c r="I640" i="51"/>
  <c r="I639" i="51" s="1"/>
  <c r="I638" i="51" s="1"/>
  <c r="I637" i="51" s="1"/>
  <c r="H550" i="2"/>
  <c r="H549" i="2" s="1"/>
  <c r="F332" i="40"/>
  <c r="H170" i="2"/>
  <c r="H169" i="2" s="1"/>
  <c r="H168" i="2" s="1"/>
  <c r="H167" i="2" s="1"/>
  <c r="I131" i="51"/>
  <c r="I130" i="51" s="1"/>
  <c r="I129" i="51" s="1"/>
  <c r="I128" i="51" s="1"/>
  <c r="I121" i="51"/>
  <c r="I120" i="51" s="1"/>
  <c r="F397" i="40"/>
  <c r="H160" i="2"/>
  <c r="H159" i="2" s="1"/>
  <c r="F426" i="40"/>
  <c r="F425" i="40" s="1"/>
  <c r="H347" i="2"/>
  <c r="H346" i="2" s="1"/>
  <c r="I373" i="51"/>
  <c r="I526" i="51"/>
  <c r="I288" i="51"/>
  <c r="H427" i="2"/>
  <c r="I160" i="51"/>
  <c r="H199" i="2"/>
  <c r="F316" i="40"/>
  <c r="I443" i="51"/>
  <c r="H527" i="2"/>
  <c r="I612" i="51"/>
  <c r="I611" i="51" s="1"/>
  <c r="I610" i="51" s="1"/>
  <c r="I609" i="51" s="1"/>
  <c r="H570" i="2"/>
  <c r="H569" i="2" s="1"/>
  <c r="I187" i="51"/>
  <c r="I186" i="51" s="1"/>
  <c r="I185" i="51" s="1"/>
  <c r="H502" i="2"/>
  <c r="H501" i="2" s="1"/>
  <c r="H500" i="2" s="1"/>
  <c r="I557" i="51"/>
  <c r="I553" i="51" s="1"/>
  <c r="I219" i="51"/>
  <c r="I218" i="51" s="1"/>
  <c r="I212" i="51" s="1"/>
  <c r="I211" i="51" s="1"/>
  <c r="C26" i="41"/>
  <c r="I32" i="51"/>
  <c r="I31" i="51" s="1"/>
  <c r="I30" i="51" s="1"/>
  <c r="I100" i="51"/>
  <c r="I549" i="51"/>
  <c r="I413" i="51"/>
  <c r="I412" i="51" s="1"/>
  <c r="H594" i="2"/>
  <c r="H444" i="2"/>
  <c r="H443" i="2" s="1"/>
  <c r="F421" i="40"/>
  <c r="F217" i="40"/>
  <c r="F216" i="40" s="1"/>
  <c r="F326" i="40"/>
  <c r="F325" i="40" s="1"/>
  <c r="I501" i="51"/>
  <c r="I500" i="51" s="1"/>
  <c r="I495" i="51" s="1"/>
  <c r="I494" i="51" s="1"/>
  <c r="I478" i="51" s="1"/>
  <c r="F340" i="40"/>
  <c r="F349" i="40"/>
  <c r="F348" i="40" s="1"/>
  <c r="H458" i="2"/>
  <c r="H454" i="2" s="1"/>
  <c r="I247" i="51"/>
  <c r="H62" i="2"/>
  <c r="H61" i="2" s="1"/>
  <c r="H60" i="2" s="1"/>
  <c r="I180" i="51"/>
  <c r="I179" i="51" s="1"/>
  <c r="I595" i="51"/>
  <c r="I543" i="51"/>
  <c r="I542" i="51" s="1"/>
  <c r="I571" i="51"/>
  <c r="I570" i="51" s="1"/>
  <c r="I569" i="51" s="1"/>
  <c r="F229" i="40"/>
  <c r="F228" i="40" s="1"/>
  <c r="H601" i="2"/>
  <c r="H231" i="2"/>
  <c r="H230" i="2" s="1"/>
  <c r="H229" i="2" s="1"/>
  <c r="F366" i="40"/>
  <c r="F321" i="40"/>
  <c r="F278" i="40"/>
  <c r="F277" i="40" s="1"/>
  <c r="F268" i="40" s="1"/>
  <c r="H450" i="2"/>
  <c r="H372" i="2"/>
  <c r="H371" i="2" s="1"/>
  <c r="H366" i="2" s="1"/>
  <c r="H365" i="2" s="1"/>
  <c r="H215" i="2"/>
  <c r="H214" i="2" s="1"/>
  <c r="H120" i="2"/>
  <c r="H39" i="2"/>
  <c r="H38" i="2" s="1"/>
  <c r="H37" i="2" s="1"/>
  <c r="I393" i="51"/>
  <c r="I392" i="51" s="1"/>
  <c r="I391" i="51" s="1"/>
  <c r="I225" i="51"/>
  <c r="I224" i="51" s="1"/>
  <c r="I171" i="51"/>
  <c r="I170" i="51" s="1"/>
  <c r="I50" i="51"/>
  <c r="I49" i="51" s="1"/>
  <c r="I48" i="51" s="1"/>
  <c r="I25" i="51"/>
  <c r="I24" i="51" s="1"/>
  <c r="I23" i="51" s="1"/>
  <c r="D16" i="42"/>
  <c r="D15" i="42" s="1"/>
  <c r="D26" i="42"/>
  <c r="D25" i="42" s="1"/>
  <c r="C56" i="41"/>
  <c r="C39" i="41"/>
  <c r="F108" i="40"/>
  <c r="F107" i="40"/>
  <c r="F292" i="40"/>
  <c r="F64" i="40"/>
  <c r="F61" i="40" s="1"/>
  <c r="F57" i="40" s="1"/>
  <c r="F176" i="40"/>
  <c r="F138" i="40" s="1"/>
  <c r="F362" i="40"/>
  <c r="I81" i="51"/>
  <c r="I587" i="51"/>
  <c r="H82" i="2"/>
  <c r="H45" i="2"/>
  <c r="H44" i="2" s="1"/>
  <c r="H224" i="2"/>
  <c r="H223" i="2" s="1"/>
  <c r="H398" i="2"/>
  <c r="H397" i="2" s="1"/>
  <c r="H74" i="2"/>
  <c r="H73" i="2" s="1"/>
  <c r="H72" i="2" s="1"/>
  <c r="H254" i="2"/>
  <c r="H259" i="2"/>
  <c r="H497" i="2"/>
  <c r="H496" i="2" s="1"/>
  <c r="H495" i="2" s="1"/>
  <c r="H484" i="2" s="1"/>
  <c r="F379" i="40" l="1"/>
  <c r="I287" i="51"/>
  <c r="I286" i="51" s="1"/>
  <c r="I285" i="51" s="1"/>
  <c r="I164" i="51"/>
  <c r="I75" i="51"/>
  <c r="H104" i="2"/>
  <c r="C14" i="41"/>
  <c r="I223" i="51"/>
  <c r="I432" i="51"/>
  <c r="I431" i="51" s="1"/>
  <c r="I430" i="51" s="1"/>
  <c r="I429" i="51" s="1"/>
  <c r="F116" i="40"/>
  <c r="F115" i="40" s="1"/>
  <c r="H548" i="2"/>
  <c r="I372" i="51"/>
  <c r="I371" i="51" s="1"/>
  <c r="F331" i="40"/>
  <c r="H336" i="2"/>
  <c r="H270" i="2"/>
  <c r="H269" i="2" s="1"/>
  <c r="H268" i="2" s="1"/>
  <c r="I305" i="51"/>
  <c r="I304" i="51" s="1"/>
  <c r="I303" i="51" s="1"/>
  <c r="I515" i="51"/>
  <c r="I514" i="51" s="1"/>
  <c r="H392" i="2"/>
  <c r="H386" i="2" s="1"/>
  <c r="I407" i="51"/>
  <c r="I401" i="51" s="1"/>
  <c r="H416" i="2"/>
  <c r="H415" i="2" s="1"/>
  <c r="H253" i="2"/>
  <c r="I151" i="51"/>
  <c r="I150" i="51" s="1"/>
  <c r="F301" i="40"/>
  <c r="H190" i="2"/>
  <c r="H189" i="2" s="1"/>
  <c r="H575" i="2"/>
  <c r="H574" i="2" s="1"/>
  <c r="H203" i="2"/>
  <c r="I602" i="51"/>
  <c r="I594" i="51" s="1"/>
  <c r="I548" i="51"/>
  <c r="I547" i="51" s="1"/>
  <c r="C80" i="41"/>
  <c r="C79" i="41" s="1"/>
  <c r="F361" i="40"/>
  <c r="H449" i="2"/>
  <c r="H448" i="2" s="1"/>
  <c r="F320" i="40"/>
  <c r="H36" i="2"/>
  <c r="I22" i="51"/>
  <c r="D33" i="42"/>
  <c r="F32" i="40"/>
  <c r="F18" i="40" s="1"/>
  <c r="H228" i="2"/>
  <c r="F241" i="40"/>
  <c r="F68" i="40"/>
  <c r="H516" i="2"/>
  <c r="H515" i="2" s="1"/>
  <c r="H483" i="2" s="1"/>
  <c r="I184" i="51"/>
  <c r="F17" i="40" l="1"/>
  <c r="F16" i="40" s="1"/>
  <c r="H252" i="2"/>
  <c r="H251" i="2" s="1"/>
  <c r="H250" i="2" s="1"/>
  <c r="H249" i="2" s="1"/>
  <c r="I16" i="51"/>
  <c r="H16" i="2"/>
  <c r="I143" i="51"/>
  <c r="I284" i="51"/>
  <c r="I276" i="51" s="1"/>
  <c r="H476" i="2"/>
  <c r="I513" i="51"/>
  <c r="I470" i="51" s="1"/>
  <c r="H182" i="2"/>
  <c r="C107" i="41"/>
  <c r="H414" i="2"/>
  <c r="I15" i="51" l="1"/>
  <c r="I14" i="51" s="1"/>
  <c r="H15" i="2"/>
  <c r="J29" i="52"/>
  <c r="I29" i="52"/>
  <c r="H29" i="52"/>
  <c r="G29" i="52"/>
  <c r="E29" i="52"/>
  <c r="F28" i="52"/>
  <c r="D28" i="52" s="1"/>
  <c r="F27" i="52"/>
  <c r="D27" i="52" s="1"/>
  <c r="F26" i="52"/>
  <c r="D26" i="52" s="1"/>
  <c r="F25" i="52"/>
  <c r="D25" i="52" s="1"/>
  <c r="F24" i="52"/>
  <c r="D24" i="52" s="1"/>
  <c r="F23" i="52"/>
  <c r="D23" i="52" s="1"/>
  <c r="F22" i="52"/>
  <c r="F29" i="52" l="1"/>
  <c r="D22" i="52"/>
  <c r="D29" i="52" s="1"/>
  <c r="D57" i="62"/>
  <c r="C57" i="62"/>
  <c r="D46" i="62"/>
  <c r="C46" i="62"/>
  <c r="D39" i="62"/>
  <c r="C39" i="62"/>
  <c r="D36" i="62"/>
  <c r="D35" i="62" s="1"/>
  <c r="C36" i="62"/>
  <c r="C35" i="62" s="1"/>
  <c r="D31" i="62"/>
  <c r="D27" i="62" s="1"/>
  <c r="C31" i="62"/>
  <c r="C27" i="62" s="1"/>
  <c r="D22" i="62"/>
  <c r="D21" i="62" s="1"/>
  <c r="C22" i="62"/>
  <c r="C21" i="62" s="1"/>
  <c r="D17" i="62"/>
  <c r="D16" i="62" s="1"/>
  <c r="C17" i="62"/>
  <c r="C16" i="62" s="1"/>
  <c r="D51" i="62" l="1"/>
  <c r="C51" i="62"/>
  <c r="C38" i="62"/>
  <c r="C15" i="62" s="1"/>
  <c r="D38" i="62"/>
  <c r="D15" i="62" s="1"/>
  <c r="D89" i="62" l="1"/>
  <c r="C89" i="62"/>
  <c r="G29" i="72"/>
  <c r="F29" i="72"/>
  <c r="E29" i="72"/>
  <c r="D28" i="72"/>
  <c r="D27" i="72"/>
  <c r="D26" i="72"/>
  <c r="D25" i="72"/>
  <c r="D24" i="72"/>
  <c r="D23" i="72"/>
  <c r="D22" i="72"/>
  <c r="D29" i="72" l="1"/>
  <c r="D31" i="59" l="1"/>
  <c r="D30" i="59" s="1"/>
  <c r="D28" i="59"/>
  <c r="D27" i="59" s="1"/>
  <c r="D23" i="59"/>
  <c r="D22" i="59" s="1"/>
  <c r="D21" i="59" s="1"/>
  <c r="D19" i="59"/>
  <c r="D18" i="59" s="1"/>
  <c r="D17" i="59" s="1"/>
  <c r="D16" i="59" l="1"/>
  <c r="D15" i="59" s="1"/>
  <c r="D26" i="59"/>
  <c r="D25" i="59" s="1"/>
  <c r="D33" i="59" l="1"/>
  <c r="E31" i="59"/>
  <c r="E30" i="59" s="1"/>
  <c r="E28" i="59"/>
  <c r="E27" i="59" s="1"/>
  <c r="E23" i="59"/>
  <c r="E22" i="59" s="1"/>
  <c r="E21" i="59" s="1"/>
  <c r="E19" i="59"/>
  <c r="E18" i="59" s="1"/>
  <c r="E17" i="59" s="1"/>
  <c r="E26" i="59" l="1"/>
  <c r="E25" i="59" s="1"/>
  <c r="E16" i="59"/>
  <c r="E15" i="59" s="1"/>
  <c r="E33" i="59" l="1"/>
</calcChain>
</file>

<file path=xl/sharedStrings.xml><?xml version="1.0" encoding="utf-8"?>
<sst xmlns="http://schemas.openxmlformats.org/spreadsheetml/2006/main" count="17589" uniqueCount="999">
  <si>
    <t>Наименование</t>
  </si>
  <si>
    <t>Рз</t>
  </si>
  <si>
    <t>ПР</t>
  </si>
  <si>
    <t>ЦСР</t>
  </si>
  <si>
    <t>ВР</t>
  </si>
  <si>
    <t>Сумма</t>
  </si>
  <si>
    <t xml:space="preserve"> Собрания Поныровского района</t>
  </si>
  <si>
    <t xml:space="preserve">  к решению Представительного </t>
  </si>
  <si>
    <t>В С Е Г О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</si>
  <si>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</si>
  <si>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</si>
  <si>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</si>
  <si>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</si>
  <si>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</si>
  <si>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</si>
  <si>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</si>
  <si>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200</t>
  </si>
  <si>
    <t>800</t>
  </si>
  <si>
    <t>Иные бюджетные ассигнования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</si>
  <si>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</si>
  <si>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</si>
  <si>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Межбюджетные трансферты</t>
  </si>
  <si>
    <t>Резервные фонды</t>
  </si>
  <si>
    <t>Другие общегосударственные вопросы</t>
  </si>
  <si>
    <t>Реализация государственных функций, связанных с общегосударственным управлением</t>
  </si>
  <si>
    <t>НАЦИОНАЛЬНАЯ ЭКОНОМИКА</t>
  </si>
  <si>
    <t>Другие вопросы в области национальной экономики</t>
  </si>
  <si>
    <t>ОБРАЗОВАНИЕ</t>
  </si>
  <si>
    <t>Дошкольное образование</t>
  </si>
  <si>
    <t>07</t>
  </si>
  <si>
    <t>Общее образование</t>
  </si>
  <si>
    <t>Другие вопросы в области образования</t>
  </si>
  <si>
    <t>09</t>
  </si>
  <si>
    <t xml:space="preserve">КУЛЬТУРА, КИНЕМАТОГРАФИЯ </t>
  </si>
  <si>
    <t>Культура</t>
  </si>
  <si>
    <t>08</t>
  </si>
  <si>
    <t xml:space="preserve">Другие вопросы в области культуры, кинематографии </t>
  </si>
  <si>
    <t>СОЦИАЛЬНАЯ ПОЛИТИКА</t>
  </si>
  <si>
    <t>Пенсионное обеспечение</t>
  </si>
  <si>
    <t>300</t>
  </si>
  <si>
    <t>Социальное обеспечение и иные выплаты населению</t>
  </si>
  <si>
    <t>Социальное обеспечение населения</t>
  </si>
  <si>
    <t>Охрана семьи и детства</t>
  </si>
  <si>
    <t>ФИЗИЧЕСКАЯ КУЛЬТУРА И СПОРТ</t>
  </si>
  <si>
    <t>Массовый спорт</t>
  </si>
  <si>
    <t>11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</si>
  <si>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</si>
  <si>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</si>
  <si>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ГРБС</t>
  </si>
  <si>
    <t>Администрация Поныровского района Курской области</t>
  </si>
  <si>
    <t>001</t>
  </si>
  <si>
    <t>Отдел образования администрации Поныровского района Курской области</t>
  </si>
  <si>
    <t>004</t>
  </si>
  <si>
    <t>Представительное Собрание Поныровского района Курской области</t>
  </si>
  <si>
    <t>003</t>
  </si>
  <si>
    <t>Управление финансов администрации Поныровского района Курской области</t>
  </si>
  <si>
    <t>002</t>
  </si>
  <si>
    <t>10</t>
  </si>
  <si>
    <t>Отдел культуры, по делам молодежи, ФК и спорту администрации Поныровского района Курской области</t>
  </si>
  <si>
    <t>005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</si>
  <si>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</si>
  <si>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</si>
  <si>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1 11 05035 05 0000 120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</si>
  <si>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</si>
  <si>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2 00 00000 00 0000 000</t>
  </si>
  <si>
    <t>Дотации бюджетам муниципальных районов на выравнивание бюджетной обеспеченности</t>
  </si>
  <si>
    <t>Прочие субвенции бюджетам муниципальных районов</t>
  </si>
  <si>
    <t>1 13 01995 05 0000 130</t>
  </si>
  <si>
    <t>500</t>
  </si>
  <si>
    <t>расходов бюджета Поныровского района Курской области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</si>
  <si>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</si>
  <si>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</si>
  <si>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вопросы в области социальной политики</t>
  </si>
  <si>
    <t>НАЦИОНАЛЬНАЯ БЕЗОПАСНОСТЬ И ПРАВООХРАНИТЕЛЬНАЯ ДЕЯТЕЛЬНОСТЬ</t>
  </si>
  <si>
    <t>1 11 03050 05 0000 120</t>
  </si>
  <si>
    <t>1 13 02065 05 0000 130</t>
  </si>
  <si>
    <t>12</t>
  </si>
  <si>
    <t>600</t>
  </si>
  <si>
    <t>Обеспечение деятельности и выполнение функций органов местного самоуправления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</si>
  <si>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</si>
  <si>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</si>
  <si>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 xml:space="preserve">Осуществление отдельных государственных полномочий в сфере трудовых отношений
</t>
  </si>
  <si>
    <t>Осуществление отдельных государственных полномочий по организации и обеспечению деятельности административных комиссий</t>
  </si>
  <si>
    <t>Осуществление отдельных государственных полномочий в сфере архивного дела</t>
  </si>
  <si>
    <t>Резервные фонды органов местного самоуправления</t>
  </si>
  <si>
    <t xml:space="preserve">Резервные фонды </t>
  </si>
  <si>
    <t>Оказание финансовой поддержки общественным организациям ветеранов войны, труда, Вооруженных Сил и правоохранительных органов</t>
  </si>
  <si>
    <t>Предоставление субсидий бюджетным, автономным учреждениям и иным некоммерческим организациям</t>
  </si>
  <si>
    <t>Выполнение других обязательств Поныровского района Курской области</t>
  </si>
  <si>
    <t>Расходы на обеспечение деятельности (оказание услуг) муниципальных учреждений</t>
  </si>
  <si>
    <t>Реализация мероприятий в сфере молодежной политики</t>
  </si>
  <si>
    <t>Содержание работников, осуществляющих отдельные государственные полномочия по предоставлению работникам муниципальных учреждений культуры мер социальной поддержки</t>
  </si>
  <si>
    <t>Меры социальной поддержки реабилитированных лиц и лиц, признанных пострадавшими от политических репрессий</t>
  </si>
  <si>
    <t>Социальная поддержка отдельным категориям граждан по обеспечению продовольственными товарами</t>
  </si>
  <si>
    <t>Меры социальной поддержки ветеранов труда</t>
  </si>
  <si>
    <t>Меры социальной поддержки тружеников тыла</t>
  </si>
  <si>
    <t>Содержание работников, осуществляющих переданные государственные полномочия в сфере социальной защиты населения</t>
  </si>
  <si>
    <t xml:space="preserve"> «О бюджете Поныровского района </t>
  </si>
  <si>
    <t xml:space="preserve">к решению Представительного </t>
  </si>
  <si>
    <t>Собрания Поныровского района</t>
  </si>
  <si>
    <t xml:space="preserve">«О бюджете Поныровского района </t>
  </si>
  <si>
    <t xml:space="preserve">Осуществление отдельных государственных полномочий 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 
</t>
  </si>
  <si>
    <t xml:space="preserve">Мероприятия в области энергосбережения </t>
  </si>
  <si>
    <t>05</t>
  </si>
  <si>
    <t>Осуществление мероприятий в целях обеспечения пожарной безопасности</t>
  </si>
  <si>
    <t xml:space="preserve">Резервный фонд местной администрации </t>
  </si>
  <si>
    <t>Выполнение других (прочих) обязательств органа местного самоуправления</t>
  </si>
  <si>
    <t>Мероприятия в области улучшения демографической ситуации, совершенствования социальной поддержки семьи и детей</t>
  </si>
  <si>
    <t>Обеспечение функционирования главы муниципального образования</t>
  </si>
  <si>
    <t>Глава муниципального образования</t>
  </si>
  <si>
    <t>Муниципальная программа Поныровского района Курской области «Развитие муниципальной службы в Поныровском районе Курской области»</t>
  </si>
  <si>
    <t>Подпрограмма «Реализация мероприятий, направленных на развитие муниципальной службы»Поныровского района Курской области «Развитие муниципальной службы в Поныровском районе Курской области»</t>
  </si>
  <si>
    <t>Мероприятия, направленные на развитие муниципальной службы</t>
  </si>
  <si>
    <t>Обеспечение деятельности контрольно-счетных органов муниципального образования</t>
  </si>
  <si>
    <t>Руководитель контрольно-счетного органа муниципального образования</t>
  </si>
  <si>
    <t>Муниципальная программа Поныровского района Курской области «Социальная поддержка граждан в Поныровском районе Курской области»</t>
  </si>
  <si>
    <t>Подпрограмма «Улучшение демографической ситуации, совершенствование социальной поддержки семьи и детей» муниципальной программы Поныровского района Курской области «Социальная поддержка граждан в Поныровском районе Курской области»</t>
  </si>
  <si>
    <t>Муниципальная программа Поныровского района Курской области «Профилактика правонарушений в Поныровском районе Курской области»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</si>
  <si>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«Профилактика правонарушений в Поныровском районе Курской области »</t>
  </si>
  <si>
    <t>Муниципальная программа Поныровского района Курской области «Содействие занятости населения в Поныровском районе Курской области»</t>
  </si>
  <si>
    <t>Подпрограмма «Развитие институтов рынка труда» муниципальной программы Поныровского района Курской области «Содействие занятости населения в Поныровском районе Курской области»</t>
  </si>
  <si>
    <t>Подпрограмма «Реализация мероприятий, направленных на развитие муниципальной службы» муниципальной программы Поныровского района Курской области «Развитие муниципальной службы в Поныровском районе Курской области»</t>
  </si>
  <si>
    <t xml:space="preserve">Муниципальная программа Поныровского района Курской области «Развитие архивного дела в Поныровском районе Курской области» </t>
  </si>
  <si>
    <t>Обеспечение функционирования местных администраций</t>
  </si>
  <si>
    <t>Обеспечение деятельности администрации муниципального образования</t>
  </si>
  <si>
    <t xml:space="preserve">Муниципальная программа Поныровского района Курской области «Повышение эффективности управления финансами Поныровского района Курской области» </t>
  </si>
  <si>
    <t xml:space="preserve">Подпрограмма «Управление муниципальной программой и обеспечение условий реализации» муниципальной программы Поныровского района Курской области «Повышение эффективности управления финансами Поныровского района Курской области» 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</si>
  <si>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«Социальная поддержка граждан в Поныровском районе Курской области»</t>
  </si>
  <si>
    <t xml:space="preserve">Муниципальная программа Поныровского района Курской области «Социальная поддержка граждан в Поныровском районе Курской области» </t>
  </si>
  <si>
    <t>Муниципальная программа Поныровского района Курской области «Управление муниципальным имуществом и земельными ресурсами Поныровского района Курской области»</t>
  </si>
  <si>
    <t>Подпрограмма «Повышение эффективности управления муниципальным имуществом и земельными ресурсами» муниципальной программы Поныровского района Курской области «Управление муниципальным имуществом и земельными ресурсами Поныровского района Курской области»</t>
  </si>
  <si>
    <t>Непрограммные расходы на обеспечение деятельности муниципальных казенных учреждений</t>
  </si>
  <si>
    <t>Расходы на обеспечение деятельности муниципальных казенных учреждений, не вошедшие в программные мероприятия</t>
  </si>
  <si>
    <t>Муниципальная программа  Поныровского района Курской области «Защита населения и территории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</si>
  <si>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Подпрограмма «Обеспечение комплексной безопасности жизнедеятельности населения от чрезвычайных ситуаций природного и техногенного характера, стабильности техногенной обстановки» муниципальной программы Поныровского района Курской области «Защита населения и территории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</si>
  <si>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Подпрограмма «Снижение рисков и смягчение последствий чрезвычайных ситуаций природного и техногенного характера вПоныровском районе Курской области» муниципальной программы Поныровского района Курской области «Защита населения и территорий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</si>
  <si>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Дорожное хозяйство (дорожные фонды)</t>
  </si>
  <si>
    <t>Муниципальная программа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</si>
  <si>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>Подпрограмма «Развитие сети автомобильных дорог Поныровского района Курской области» муниципальной программы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</si>
  <si>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 xml:space="preserve">Строительство (реконструкция) автомобильных дорог общего пользования местного значения </t>
  </si>
  <si>
    <t>Муниципальная программа Поныровского района Курской области «Развитие экономики Поныровского района Курской области»</t>
  </si>
  <si>
    <t>Подпрограмма «Содействие развитию малого и среднего предпринимательства» муниципальной программы Поныровского района Курской области «Развитие экономики Поныровского района Курской области»</t>
  </si>
  <si>
    <t>Муниципальная программа Поныровского района Курской области «Энергосбережение и повышение энергетической эффективности в Поныровском районе Курской области»</t>
  </si>
  <si>
    <t>Подпрограмма «Энергосбережение в Поныровском районе Курской области» муниципальной программы Поныровского района Курской области «Энергосбережение и повышение энергетической эффективности в Поныровском районе Курской области»</t>
  </si>
  <si>
    <t>ЖИЛИЩНО-КОММУНАЛЬНОЕ ХОЗЯЙСТВО</t>
  </si>
  <si>
    <t>Коммунальное хозяйство</t>
  </si>
  <si>
    <t>Муниципальная программа Поныровского района Курской области «Развитие образования в Поныровском районе Курской области»</t>
  </si>
  <si>
    <t>Подпрограмма «Развитие дошкольного и общего образования детей» муниципальной программы Поныровского района Курской области «Развитие образования в Поныровском районе Курской области»</t>
  </si>
  <si>
    <t>Реализация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услуг, осуществляемых из местных бюджетов)</t>
  </si>
  <si>
    <t>Подпрограмма «Снижение рисков и смягчение последствий чрезвычайных ситуаций природного и техногенного характера в Поныровском районе Курской области» муниципальной программы Поныровского района Курской области «Защита населения и территорий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</si>
  <si>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Реализация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</si>
  <si>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Подпрограмма «Развитие дополнительного образования и системы воспитания детей»  муниципальной программы  Поныровского района Курской области «Развитие образования в Поныровском районе Курской области»</t>
  </si>
  <si>
    <t>Подпрограмма «Развитие системы оценки качества образования и информационной прозрачности системы образования» муниципальной программы Поныровского района Курской области «Развитие образования в Поныровском районе Курской области»</t>
  </si>
  <si>
    <t>Подпрограмма «Обеспечение  правопорядка  на  территории  Поныровского района Курской области» муниципальной программы Поныровского района Курской области «Профилактика правонарушений в Поныровском районе Курской области»</t>
  </si>
  <si>
    <t>Реализация мероприятий направленных на обеспечение правопорядка на территории муниципального образования</t>
  </si>
  <si>
    <t>Муниципальная программа Поныровского района Курской области «Развитие культуры в Поныровском районе Курской области»</t>
  </si>
  <si>
    <t>Подпрограмма «Развитие дополнительного образования в сфере культуры» муниципальной программы Поныровского района Курской области «Развитие культуры в Поныровском районе Курской области»</t>
  </si>
  <si>
    <t xml:space="preserve">Муниципальная программа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области» </t>
  </si>
  <si>
    <t>Подпрограмма «Повышение эффективности реализации молодежной политики» муниципальной программы 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области»</t>
  </si>
  <si>
    <t xml:space="preserve">Подпрограмма «Оздоровление и отдых детей» муниципальной  программы 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области» 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</si>
  <si>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«Развитие образования в Поныровском районе Курской области»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</si>
  <si>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</si>
  <si>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Подпрограмма «Искусство» муниципальной программы Поныровского района Курской области «Развитие культуры в Поныровском районе Курской области»</t>
  </si>
  <si>
    <t>Подпрограмма «Наследие» муниципальной программы Поныровского района Курской области «Развитие культуры в Поныровском районе Курской области»</t>
  </si>
  <si>
    <t>Подпрограмма «Создание благоприятных условий для привлечения инвестиций в экономику Поныровского района Курской области» муниципальной программы Поныровского района Курской области «Развитие экономики Поныровского района Курской области»</t>
  </si>
  <si>
    <t>Подпрограмма «Управление муниципальной программой и обеспечение условий реализации» муниципальной программы  Поныровского района Курской области «Развитие культуры в Поныровском районе Курской области»</t>
  </si>
  <si>
    <t>Подпрограмма «Развитие мер социальной поддержки отдельных категорий граждан» муниципальной программы Поныровского района Курской области «Социальная поддержка граждан в Поныровском районе Курской области»</t>
  </si>
  <si>
    <t xml:space="preserve">Выплата пенсий за выслугу лет и доплат к пенсиям муниципальных служащих </t>
  </si>
  <si>
    <t>Осуществление отдельных государственных полномочий по предоставлению работникам муниципальных учреждений культуры мер социальной поддержки</t>
  </si>
  <si>
    <t>Муниципальная программа Поныровского района Курской области «Развитие образования Поныровского района Курской области»</t>
  </si>
  <si>
    <t xml:space="preserve">Подпрограмма «Развитие дошкольного и общего образования детей» муниципальной программы Поныровского района Курской области «Развитие образования в Поныровском районе Курской области»  </t>
  </si>
  <si>
    <t>Выплата компенсации части родительской платы</t>
  </si>
  <si>
    <t xml:space="preserve">Подпрограмма «Улучшение демографической ситуации, совершенствование социальной поддержки семьи и детей» муниципальной программы Поныровского района Курской области «Социальная поддержка граждан в Поныровском районе Курской области» </t>
  </si>
  <si>
    <t xml:space="preserve">Подпрограмма «Реализация муниципальной политики в сфере физической культуры и спорта» муниципальной программы 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области" </t>
  </si>
  <si>
    <t>Создание условий, обеспечивающих повышение мотивации жителей муниципального образования к регулярным занятиям физической культурой и спортом и ведению здорового образа жизни</t>
  </si>
  <si>
    <t xml:space="preserve">Подпрограмма «Эффективная система межбюджетных отношений» муниципальной программы Поныровского района Курской области «Повышение эффективности управления финансами Поныровского района Курской области» </t>
  </si>
  <si>
    <t>400</t>
  </si>
  <si>
    <t>Капитальные вложения в объекты государственной (муниципальной) собственности</t>
  </si>
  <si>
    <t>Подпрограмма «Развитие пассажирских перевозок в Поныровском районе Курской области» муниципальной программы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</si>
  <si>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>Отдельные мероприятия  по другим видам транспорта</t>
  </si>
  <si>
    <t>Прочие межбюджетные трансферты общего характера</t>
  </si>
  <si>
    <t>Непрограммные расходы органов местного самоуправления</t>
  </si>
  <si>
    <t>Непрограммная деятельность органов местного самоуправления</t>
  </si>
  <si>
    <t>Реализация мероприятий по распространению официальной информации</t>
  </si>
  <si>
    <t>Муниципальная программа Поныровского района Курской области «Обеспечение доступным и комфортным жильем и коммунальными услугами граждан в Поныровском районе Курской области»</t>
  </si>
  <si>
    <t>Подпрограмма «Создание условий для обеспечения доступным и комфортным жильем граждан в Поныровском районе Курской области» муниципальной программы  Поныровского района Курской области «Обеспечение доступным и комфортным жильем и коммунальными услугами граждан в Поныровском районе Курской области»</t>
  </si>
  <si>
    <t>02 0</t>
  </si>
  <si>
    <t>71 1</t>
  </si>
  <si>
    <t>02 2</t>
  </si>
  <si>
    <t>09 1</t>
  </si>
  <si>
    <t>10 1</t>
  </si>
  <si>
    <t>12 2</t>
  </si>
  <si>
    <t>17 0</t>
  </si>
  <si>
    <t>17 2</t>
  </si>
  <si>
    <t>73 0</t>
  </si>
  <si>
    <t>73 1</t>
  </si>
  <si>
    <t>78 0</t>
  </si>
  <si>
    <t>78 1</t>
  </si>
  <si>
    <t>04 1</t>
  </si>
  <si>
    <t>76 0</t>
  </si>
  <si>
    <t>76 1</t>
  </si>
  <si>
    <t>77 0</t>
  </si>
  <si>
    <t>77 2</t>
  </si>
  <si>
    <t>79 0</t>
  </si>
  <si>
    <t>79 1</t>
  </si>
  <si>
    <t>13 0</t>
  </si>
  <si>
    <t>13 1</t>
  </si>
  <si>
    <t>13 2</t>
  </si>
  <si>
    <t>11 1</t>
  </si>
  <si>
    <t>05 1</t>
  </si>
  <si>
    <t>15 0</t>
  </si>
  <si>
    <t>15 2</t>
  </si>
  <si>
    <t>07 2</t>
  </si>
  <si>
    <t>11 2</t>
  </si>
  <si>
    <t>14 0</t>
  </si>
  <si>
    <t>14 3</t>
  </si>
  <si>
    <t>02 3</t>
  </si>
  <si>
    <t>02 1</t>
  </si>
  <si>
    <t>14 2</t>
  </si>
  <si>
    <t>74 0</t>
  </si>
  <si>
    <t>74 1</t>
  </si>
  <si>
    <t>03 1</t>
  </si>
  <si>
    <t>03 2</t>
  </si>
  <si>
    <t>03 3</t>
  </si>
  <si>
    <t>12 1</t>
  </si>
  <si>
    <t>08 3</t>
  </si>
  <si>
    <t>03 4</t>
  </si>
  <si>
    <t>01 0</t>
  </si>
  <si>
    <t>01 3</t>
  </si>
  <si>
    <t>08 1</t>
  </si>
  <si>
    <t>01 1</t>
  </si>
  <si>
    <t>01 2</t>
  </si>
  <si>
    <t>15 1</t>
  </si>
  <si>
    <t>01 4</t>
  </si>
  <si>
    <t>08 2</t>
  </si>
  <si>
    <t>Жилищное хозяйство</t>
  </si>
  <si>
    <t>07 1</t>
  </si>
  <si>
    <t>Подпрограмма «Обеспечение качественными услугами ЖКХ населения Поныровского района Курской области» муниципальной  программы  Поныровского района Курской области «Обеспечение доступным и комфортным жильем и коммунальными услугами граждан в Поныровском районе Курской области»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</si>
  <si>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</si>
  <si>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11 3</t>
  </si>
  <si>
    <t>Обеспечение безопасности дорожного движения на автомобильных дорогах местного значения</t>
  </si>
  <si>
    <t>Подпрограмма «Повышение безопасности дорожного движения в Поныровском районе Курской области» муниципальной программы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</si>
  <si>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>Транспорт</t>
  </si>
  <si>
    <t xml:space="preserve">Муниципальная программа Поныровского района Курской области  «Развитие культуры в Поныровском районе Курской области» </t>
  </si>
  <si>
    <t xml:space="preserve">Подпрограмма «Развитие дошкольного и общего образования детей» муниципальной программы Поныровского района Курской области «Развитие образования в Поныровском районе Курской области» </t>
  </si>
  <si>
    <t xml:space="preserve">Подпрограмма «Развитие дополнительного образования и системы воспитания детей» муниципальной программы Поныровского района Курской области «Развитие образования в Поныровском районе Курской области» </t>
  </si>
  <si>
    <t xml:space="preserve">Подпрограмма «Развитие системы оценки качества образования и информационной прозрачности системы образования» муниципальной программы Поныровского района Курской области «Развитие образования в Поныровском районе Курской области» </t>
  </si>
  <si>
    <t>Распределение бюджетных ассигнований по целевым статьям (муниципальным программам</t>
  </si>
  <si>
    <t xml:space="preserve">Поныровского района Курской области и непрограммным направлениям деятельности), </t>
  </si>
  <si>
    <t>группам видов расходов классификации расходов бюджета Поныровского района Курской области</t>
  </si>
  <si>
    <t xml:space="preserve">Сумма </t>
  </si>
  <si>
    <t xml:space="preserve">                                                                                                                   к решению Представительного </t>
  </si>
  <si>
    <t xml:space="preserve">                                                                                                                   Собрания Поныровского района</t>
  </si>
  <si>
    <t xml:space="preserve">                                                                                                                   «О бюджете Поныровского района </t>
  </si>
  <si>
    <t xml:space="preserve">Код бюджетной классификации
Российской    Федерации
</t>
  </si>
  <si>
    <t>Наименование доходов</t>
  </si>
  <si>
    <t xml:space="preserve">1 00 00000 00 0000 000   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</si>
  <si>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</si>
  <si>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</si>
  <si>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</si>
  <si>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</si>
  <si>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</si>
  <si>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</si>
  <si>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 xml:space="preserve"> и 228 Налогового кодекса Российской Федерации</t>
    </r>
  </si>
  <si>
    <t>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</si>
  <si>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</si>
  <si>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1 01 02030 01 0000 110</t>
  </si>
  <si>
    <t xml:space="preserve">Налог  на  доходы  физических  лиц  с   доходов, полученных физическими лицами в соответствии  со статьей 228 Налогового кодекса Российской Федерации
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</si>
  <si>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</si>
  <si>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</si>
  <si>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</si>
  <si>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</si>
  <si>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</si>
  <si>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</si>
  <si>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1 05 02000 02 0000 110</t>
  </si>
  <si>
    <t>Единый налог на вмененный доход для отдельных видов деятельности</t>
  </si>
  <si>
    <t>1 05 02010 02 0000 110</t>
  </si>
  <si>
    <t xml:space="preserve">1 05 03000 01 0000 110                             </t>
  </si>
  <si>
    <t>Единый сельскохозяйственный налог</t>
  </si>
  <si>
    <t xml:space="preserve">1 05 03010 01 0000 110                             </t>
  </si>
  <si>
    <t>1 08 00000 00 0000 000</t>
  </si>
  <si>
    <t>ГОСУДАРСТВЕННАЯ ПОШЛИНА</t>
  </si>
  <si>
    <t>1 08 03000 01 0000 110</t>
  </si>
  <si>
    <t>Государственная пошлина по делам, рассматриваемым в судах общей юрисдикции, мировыми судьями</t>
  </si>
  <si>
    <t>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</si>
  <si>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</si>
  <si>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1 11 00000 00 0000 000</t>
  </si>
  <si>
    <t>ДОХОДЫ ОТ ИСПОЛЬЗОВАНИЯ ИМУЩЕСТВА,  НАХОДЯЩЕГОСЯ  В ГОСУДАРСТВЕННОЙ И МУНИЦИПАЛЬНОЙ СОБСТВЕННОСТИ</t>
  </si>
  <si>
    <t>1 11 03000 00 0000 120</t>
  </si>
  <si>
    <t>Проценты, полученные от предоставление бюджетных кредитов внутри страны</t>
  </si>
  <si>
    <t>Проценты, полученные от предоставление бюджетных кредитов внутри страны за счет средств бюджетов муниципальных районов</t>
  </si>
  <si>
    <t>Проценты, полученные от предоставления муниципальным образованиям бюджетных кредитов для частичного покрытия дефицитов бюджетов</t>
  </si>
  <si>
    <t>1 11 03050 05 2604 120</t>
  </si>
  <si>
    <t>Проценты, полученные от предоставления муниципальным образованиям бюджетных кредитов  для покрытия временных кассовых разрывов, возникающих при исполнении бюджетов муниципальных образований и для осуществления мероприятий, связанных с ликвидацией последствий стихийных бедствий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</si>
  <si>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</si>
  <si>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</si>
  <si>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</si>
  <si>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</si>
  <si>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1 12 00000 00 0000 000</t>
  </si>
  <si>
    <t>ПЛАТЕЖИ ПРИ ПОЛЬЗОВАНИИ ПРИРОДНЫМИ РЕСУРСАМИ</t>
  </si>
  <si>
    <t xml:space="preserve">1 12 01000 01 0000 120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</si>
  <si>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Плата за негативное воздействие на окружающую среду                                      </t>
  </si>
  <si>
    <t>1 12 01010 01 0000 120</t>
  </si>
  <si>
    <t>Плата за выбросы загрязняющих веществ в атмосферный воздух стационарными объектами</t>
  </si>
  <si>
    <t>1 12 01020 01 0000 120</t>
  </si>
  <si>
    <t>Плата за выбросы загрязняющих веществ в атмосферный воздух передвижными объектами</t>
  </si>
  <si>
    <t>1 12 01030 01 0000 120</t>
  </si>
  <si>
    <t>Плата за сбросы загрязняющих веществ в водные объекты</t>
  </si>
  <si>
    <t>1 13 00000 00 0000 000</t>
  </si>
  <si>
    <t>1 13 01000 00 0000 130</t>
  </si>
  <si>
    <t>Доходы от оказания платных услуг (работ)</t>
  </si>
  <si>
    <t xml:space="preserve">Прочие доходы от оказания платных услуг (работ) получателями средств бюджетов муниципальных районов </t>
  </si>
  <si>
    <t>1 13 02000 00 0000 130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</si>
  <si>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</si>
  <si>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</si>
  <si>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1 14 00000 00 0000 000</t>
  </si>
  <si>
    <t>ДОХОДЫ ОТ ПРОДАЖИ МАТЕРИАЛЬНЫХ И НЕМАТЕРИАЛЬНЫХ АКТИВОВ</t>
  </si>
  <si>
    <t>1 14 06000 00 0000 430</t>
  </si>
  <si>
    <t>1 14 06013 13 0000 430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</si>
  <si>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</si>
  <si>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БЕЗВОЗМЕЗДНЫЕ  ПОСТУПЛЕНИЯ</t>
  </si>
  <si>
    <t>2 02 00000 00 0000 000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</si>
  <si>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</si>
  <si>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 xml:space="preserve"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 </t>
  </si>
  <si>
    <t>Иные межбюджетные трансферты</t>
  </si>
  <si>
    <t>2 19 00000 00 0000 000</t>
  </si>
  <si>
    <t>ВСЕГО ДОХОДОВ</t>
  </si>
  <si>
    <t xml:space="preserve">                                                                      Приложение № 1</t>
  </si>
  <si>
    <t xml:space="preserve">                                                                       к решению Представительного </t>
  </si>
  <si>
    <t xml:space="preserve">                                                                      Собрания Поныровского района</t>
  </si>
  <si>
    <t xml:space="preserve">                                                                      «О бюджете Поныровского района </t>
  </si>
  <si>
    <t>Источники  финансирования дефицита</t>
  </si>
  <si>
    <t>Код бюджетной классификации Российской Федерации</t>
  </si>
  <si>
    <t xml:space="preserve">
Наименование источников финансирования дефицита бюджета
</t>
  </si>
  <si>
    <t>01 00 00 00 00 0000 000</t>
  </si>
  <si>
    <t>Источники внутреннего финансирования дефицитов бюджетов</t>
  </si>
  <si>
    <t>01 03 0100 05 0000 810</t>
  </si>
  <si>
    <t>01 05 00 00 00 0000 000</t>
  </si>
  <si>
    <t>Изменение остатков средств на счетах по учету средств бюджета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</si>
  <si>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</si>
  <si>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</si>
  <si>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</si>
  <si>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</si>
  <si>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</si>
  <si>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</si>
  <si>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01 05 02 01 05 0000 510</t>
  </si>
  <si>
    <t>Увеличение прочих остатков денежных средств бюджетов муниципальных районов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</si>
  <si>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</si>
  <si>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</si>
  <si>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</si>
  <si>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</si>
  <si>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</si>
  <si>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</si>
  <si>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01 05 02 01 05 0000 610</t>
  </si>
  <si>
    <t>Уменьшение прочих остатков денежных средств бюджетов муниципальных районов</t>
  </si>
  <si>
    <t>01 06 00 00 00 0000 000</t>
  </si>
  <si>
    <t>Иные источники внутреннего финансирования дефицитов бюджетов</t>
  </si>
  <si>
    <t>01 06 0500 00 0000 000</t>
  </si>
  <si>
    <t>Бюджетные кредиты, предоставленные внутри  страны в валюте Российской Федерации</t>
  </si>
  <si>
    <t>01 06 0500 00 0000 600</t>
  </si>
  <si>
    <t>Возврат бюджетных кредитов, предоставленных  внутри страны в валюте Российской Федерации</t>
  </si>
  <si>
    <t>01 06 0502 00 0000 640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</si>
  <si>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</si>
  <si>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01 06 0502 05 0000 640</t>
  </si>
  <si>
    <t>Возврат бюджетных кредитов, предоставленных  другим бюджетам бюджетной системы Российской  Федерации из бюджетов муниципальных районов  в валюте Российской Федерации</t>
  </si>
  <si>
    <t>01 06 0500 00 0000 500</t>
  </si>
  <si>
    <t>Предоставление бюджетных кредитов внутри  страны в валюте Российской Федерации</t>
  </si>
  <si>
    <t>01 06 0502 00 0000 540</t>
  </si>
  <si>
    <t>Предоставление бюджетных кредитов другим бюджетам бюджетной системы Российской Федерации  в валюте Российской Федерации</t>
  </si>
  <si>
    <t>01 06 0502 05 0000 540</t>
  </si>
  <si>
    <t>Предоставление бюджетных кредитов другим  бюджетам бюджетной системы Российской  Федерации из бюджетов муниципальных районов в  валюте Российской Федерации</t>
  </si>
  <si>
    <t>Всего  источников финансирования дефицитов бюджетов</t>
  </si>
  <si>
    <t xml:space="preserve">  ВСЕГО</t>
  </si>
  <si>
    <t xml:space="preserve">Муниципальная программа Поныровского района Курской области «Развитие образования в Поныровском районе Курской области» </t>
  </si>
  <si>
    <t>Субсидии бюджетам бюджетной системы Российской Федерации (межбюджетные субсидии)</t>
  </si>
  <si>
    <t xml:space="preserve">Прочие субсидии бюджетам муниципальных районов </t>
  </si>
  <si>
    <t xml:space="preserve">Содержание ребенка в семье опекуна  и приемной семье, а также вознаграждение, причитающееся приемному родителю
</t>
  </si>
  <si>
    <t xml:space="preserve">                                                                        к решению Представительного </t>
  </si>
  <si>
    <t xml:space="preserve">                                                                        Собрания Поныровского района</t>
  </si>
  <si>
    <t xml:space="preserve">                                                                        «О бюджете Поныровского района </t>
  </si>
  <si>
    <t>№ п/п</t>
  </si>
  <si>
    <t>Наименование муниципального поселения</t>
  </si>
  <si>
    <t>Верхне-Смородинский сельсовет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</si>
  <si>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</si>
  <si>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</si>
  <si>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</si>
  <si>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</si>
  <si>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</si>
  <si>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</si>
  <si>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ВСЕГО: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</si>
  <si>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</si>
  <si>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</si>
  <si>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1 13 02995 05 0000 130</t>
  </si>
  <si>
    <t>Прочие доходы от компенсации затрат муниципальных районов</t>
  </si>
  <si>
    <t>00</t>
  </si>
  <si>
    <t>00000</t>
  </si>
  <si>
    <t xml:space="preserve">71 0 </t>
  </si>
  <si>
    <t xml:space="preserve">09 0 </t>
  </si>
  <si>
    <t xml:space="preserve">09 1 </t>
  </si>
  <si>
    <t>С1402</t>
  </si>
  <si>
    <t>С1437</t>
  </si>
  <si>
    <t>Основное мероприятие "Создание максимальных условий для прохождения муниципальной службы и укомплектования органов местного самоуправления высокопрофессиональными кадрами"</t>
  </si>
  <si>
    <t>Основное мероприятие "Обеспечение реализации комплекса мер, направленных на улучшение демографической ситуации в Поныровском районе Курской области"</t>
  </si>
  <si>
    <t>13170</t>
  </si>
  <si>
    <t>С1474</t>
  </si>
  <si>
    <t>Основное мероприятие "Обеспечение деятельности и выполнение функций архивного отдела администрации Поныровского района Курской области"</t>
  </si>
  <si>
    <t xml:space="preserve">10 0 </t>
  </si>
  <si>
    <t>13360</t>
  </si>
  <si>
    <t>Основное мероприятие "Обеспечение деятельности и выполнение функций Комиссии по делам несовершеннолетних и Административной комиссии администрации Поныровского района Курской области"</t>
  </si>
  <si>
    <t xml:space="preserve">12 0 </t>
  </si>
  <si>
    <t>13180</t>
  </si>
  <si>
    <t>13480</t>
  </si>
  <si>
    <t>Основное мероприятие "Финансовое обеспечение отдельных полномочий Курской области в сфере трудовых отношений, переданных для осуществления органам местного самоуправления"</t>
  </si>
  <si>
    <t>13310</t>
  </si>
  <si>
    <t>Основное мероприятие "Организация работы по предупреждению и пресечению нарушений требований пожарной безопасности и правил поведения на водных объектах"</t>
  </si>
  <si>
    <t>С1478</t>
  </si>
  <si>
    <t>Основное мероприятие "Обеспечение деятельности и выполнение функций Управления финансов администрации Поныровского района Курской области по осуществлению муниципальной политики в области регулирования бюджетных правоотношений на территории Поныровского района Курской области"</t>
  </si>
  <si>
    <t>С1403</t>
  </si>
  <si>
    <t>Основное мероприятие "Обеспечение деятельности и исполнения функций Отдела социального обеспечения администрации Поныровского района Курской области"</t>
  </si>
  <si>
    <t>13200</t>
  </si>
  <si>
    <t xml:space="preserve">04 0 </t>
  </si>
  <si>
    <t>Основное мероприятие "Проведение государственной (муниципальной) политики в области имущественных и земельных отношений на территории Поныровского района Курской области"</t>
  </si>
  <si>
    <t>С1468</t>
  </si>
  <si>
    <t>Мероприятия в области земельных отношений</t>
  </si>
  <si>
    <t>С1404</t>
  </si>
  <si>
    <t>С1439</t>
  </si>
  <si>
    <t>59300</t>
  </si>
  <si>
    <t>С1401</t>
  </si>
  <si>
    <t>Основное мероприятие "Обеспечение деятельности и организация мероприятий по предупреждению и ликвидации чрезвычайных ситуаций"</t>
  </si>
  <si>
    <t xml:space="preserve">11 0 </t>
  </si>
  <si>
    <t>Основное мероприятие "Обеспечение функционирования автотранспортной отрасли в Поныровском районе Курской области"</t>
  </si>
  <si>
    <t>С1426</t>
  </si>
  <si>
    <t>Основное мероприятие "Создание благоприятных условий для развития сети автомобильных дорог общего пользования местного значения Поныровского района Курской области"</t>
  </si>
  <si>
    <t>С1423</t>
  </si>
  <si>
    <t>Иные межбюджетные трансферты на осуществление полномочий по строительству (реконструкции) автомобильных дорог общего пользования местного значения</t>
  </si>
  <si>
    <t>П1423</t>
  </si>
  <si>
    <t>Иные межбюджетные трансферты на осуществление полномочий  по капитальному ремонту, ремонту и содержанию автомобильных дорог общего пользования местного значения</t>
  </si>
  <si>
    <t>П1424</t>
  </si>
  <si>
    <t>Основное мероприятие "Создание условий для улучшения качества и повышения безопасности дорожного движения в Поныровском районе Курской области"</t>
  </si>
  <si>
    <t>С1459</t>
  </si>
  <si>
    <t xml:space="preserve">05 0 </t>
  </si>
  <si>
    <t>Основное мероприятие "Проведение эффективной энергосберегающей политики в Поныровском районе Курской области"</t>
  </si>
  <si>
    <t>С1434</t>
  </si>
  <si>
    <t>Основное мероприятие "Содействие субъектам малого и среднего предпринимательства в привлечении финансовых ресурсов для осуществления предпринимательской деятельности, в разработке и внедрении инноваций, модернизации производства"</t>
  </si>
  <si>
    <t>С1405</t>
  </si>
  <si>
    <t>Обеспечение условий для развития малого и среднего предпринимательства на территории муниципального образования</t>
  </si>
  <si>
    <t xml:space="preserve">07 0 </t>
  </si>
  <si>
    <t xml:space="preserve"> Основное мероприятие "Создание благоприятных условий для обеспечения надежной работы  жилищно-коммунальгого хозяйства в Поныровском районе Курской области"</t>
  </si>
  <si>
    <t>Иные межбюджетные трансферты на осуществление полномочий  по капитальному ремонту муниципального жилищного фонда</t>
  </si>
  <si>
    <t>П1430</t>
  </si>
  <si>
    <t>П1490</t>
  </si>
  <si>
    <t>Иные межбюджетные трансферты на содержание работника, осуществляющего выполнение переданных полномочий</t>
  </si>
  <si>
    <t>Основное мероприятие "Создание условий для повышения доступности жилья  для населения Поныровского района Курской области"</t>
  </si>
  <si>
    <t xml:space="preserve">03 0 </t>
  </si>
  <si>
    <t>Основное мероприятие "Развитие дошкольного образования"</t>
  </si>
  <si>
    <t>Реализация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</si>
  <si>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13030</t>
  </si>
  <si>
    <t>13040</t>
  </si>
  <si>
    <t>Обесепечение предоставления мер социальной поддержки работникам муниципальных образовательных организаций</t>
  </si>
  <si>
    <t>S3060</t>
  </si>
  <si>
    <t>S3090</t>
  </si>
  <si>
    <t>Основное мероприятие "Формирование и развитие муниципальной системы оценки качества образования"</t>
  </si>
  <si>
    <t>Мероприятия в области образования</t>
  </si>
  <si>
    <t>С1447</t>
  </si>
  <si>
    <t>Основное мероприятие "Развитие общего образования"</t>
  </si>
  <si>
    <t>Основное мероприятие "Обеспечение общественной  и личной безопасности граждан на территории Поныровского района"</t>
  </si>
  <si>
    <t>С1435</t>
  </si>
  <si>
    <t>Основное мероприятие "Обеспечение сохранения и развития системы дополнительного образования детей в сфере культуры на территории Поныровского района Курской области"</t>
  </si>
  <si>
    <t>Основное мероприятие "Обеспечение сохранения и развития системы дополнительного образования"</t>
  </si>
  <si>
    <t xml:space="preserve">08 0 </t>
  </si>
  <si>
    <t>Основное мероприятие "Формирование условий для вовлечения молодежи в социальную практику"</t>
  </si>
  <si>
    <t>С1414</t>
  </si>
  <si>
    <t>Основное мероприятие "Создание условий для организации оздоровления и отдыха детей Поныровского района Курской области"</t>
  </si>
  <si>
    <t>Мероприятия, связанные с организацией отдыха детей в каникулярное время</t>
  </si>
  <si>
    <t>S3540</t>
  </si>
  <si>
    <t>Основное мероприятие "Обеспечение деятельности и выполнение функций прочих учреждений образования Поныровского района Курской области"</t>
  </si>
  <si>
    <t>13120</t>
  </si>
  <si>
    <t>Основное мероприятие "Организация культурно-досуговой деятельности"</t>
  </si>
  <si>
    <t xml:space="preserve">01 2 </t>
  </si>
  <si>
    <t>Основное мероприятие "Развитие библиотечного дела"</t>
  </si>
  <si>
    <t>Основное мероприятие "Осуществление организационно-хозяйственных расходов, связанных сформированием позитивного инвестиционного имиджа"</t>
  </si>
  <si>
    <t>С1480</t>
  </si>
  <si>
    <t>Создание благоприятных условий для привлечения инвестиций в экономику муниципального образования</t>
  </si>
  <si>
    <t>Основное мероприятие "Обеспечение деятельности и выполнение функций МКУ «Централизованная бухгалтерия учреждений культуры» Поныровского района Курской области"</t>
  </si>
  <si>
    <t xml:space="preserve">02 </t>
  </si>
  <si>
    <t>13340</t>
  </si>
  <si>
    <t>Основное мероприятие "Обеспечение деятельности и выполнение функций Отдела культуры, по делам молодежи, ФК и спорту администрации Поныровского района Курской области по осуществлению государственной политики в сфере культуры на территории Поныровского района Курской области"</t>
  </si>
  <si>
    <t xml:space="preserve">01 </t>
  </si>
  <si>
    <t>Основное мероприятие "Совершенствование организации предоставления социальных выплат  и мер социальной поддержки отдельным категориям граждан"</t>
  </si>
  <si>
    <t>13350</t>
  </si>
  <si>
    <t>13070</t>
  </si>
  <si>
    <t>Осуществление отдельных государственных полномочий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</t>
  </si>
  <si>
    <t>11130</t>
  </si>
  <si>
    <t>11170</t>
  </si>
  <si>
    <t>11180</t>
  </si>
  <si>
    <t>13150</t>
  </si>
  <si>
    <t>13160</t>
  </si>
  <si>
    <t>13190</t>
  </si>
  <si>
    <t>13000</t>
  </si>
  <si>
    <t>13220</t>
  </si>
  <si>
    <t>С1473</t>
  </si>
  <si>
    <t>Осуществление мер по улучшению положения и качества жизни граждан</t>
  </si>
  <si>
    <t>Основное мероприятие "Совершенствование системы физического воспитания для различных групп и категорий населения"</t>
  </si>
  <si>
    <t>С1406</t>
  </si>
  <si>
    <t xml:space="preserve">Основное мероприятие "Выравнивание бюджетной обеспеченности  муниципальных поселений Поныровского района  Курской области"          
</t>
  </si>
  <si>
    <t>13450</t>
  </si>
  <si>
    <t>Осуществление отдельных государственных полномочий по расчету и предоставлению дотаций на выравнивание бюджетной обеспеченности поселений</t>
  </si>
  <si>
    <t>Налог, взимаемый в связи с применением упрощенной системы налогообложения</t>
  </si>
  <si>
    <t>1 05 01000 00 0000 110</t>
  </si>
  <si>
    <t>Налог, взимаемый с налогоплательщиков, выбравших в качестве объекта налогообложения доходы</t>
  </si>
  <si>
    <t xml:space="preserve">Ведомственная структура </t>
  </si>
  <si>
    <t xml:space="preserve">04 1 </t>
  </si>
  <si>
    <t>С1488</t>
  </si>
  <si>
    <t>Содержание муниципального имущества</t>
  </si>
  <si>
    <t>Иные межбюджетные трансферты на осуществление полномочий  в области коммунального хозяйства</t>
  </si>
  <si>
    <t>П1431</t>
  </si>
  <si>
    <t>10 2</t>
  </si>
  <si>
    <t>Подпрограмма «Повышение эффективности системы управления архивным делом в Поныровском районе Курской области» муниципальной программы Поныровского района Курской области «Развитие архивного дела в Поныровском районе Курской области»</t>
  </si>
  <si>
    <t>Основное мероприятие "Организация хранения и использования архивных документов Поныровского района Курской области"</t>
  </si>
  <si>
    <t>С1438</t>
  </si>
  <si>
    <t>Реализация мероприятий по формированию и содержанию муниципального архива</t>
  </si>
  <si>
    <t>13 3</t>
  </si>
  <si>
    <t>С1460</t>
  </si>
  <si>
    <t>Основное мероприятие "Создание на территории Поныровского района Курской области комплексной системы обеспечения безопасности жизнедеятельности населения АПК "Безопасный город"</t>
  </si>
  <si>
    <t>Отдельные мероприятия в области гражданской обороны, защиты населения и территорий от чрезвычайных ситуаций, безопасности людей на водных объектах</t>
  </si>
  <si>
    <t>Подпрограмма «Обеспечение выполнения мероприятий по созданию, внедрению и развитию аппаратно-программного комплекса "Безопасный город" на территории Поныровского района Курской области" муниципальной программы Поныровского района Курской области «Защита населения и территорий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</si>
  <si>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рублей</t>
  </si>
  <si>
    <t xml:space="preserve">         Распределение иных межбюджетных трансфертов</t>
  </si>
  <si>
    <t xml:space="preserve">  бюджетам муниципальных поселений Поныровского района Курской области  </t>
  </si>
  <si>
    <t>в том числе</t>
  </si>
  <si>
    <t xml:space="preserve"> на оплату труда с начислениями </t>
  </si>
  <si>
    <t xml:space="preserve"> софинансирование федеральных и областных государственных программ </t>
  </si>
  <si>
    <t>материальные затраты на исполнение полномочий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</si>
  <si>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</si>
  <si>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</si>
  <si>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</si>
  <si>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</si>
  <si>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r>
      <t>БЕЗВОЗМЕЗДНЫЕ ПОСТУПЛЕНИЯ ОТ ДРУГИХ БЮДЖЕТОВ БЮДЖЕТНОЙ СИСТЕМЫ РОССИЙСКОЙ ФЕДЕРАЦИИ</t>
    </r>
    <r>
      <rPr>
        <sz val="12"/>
        <color indexed="8"/>
        <rFont val="Times New Roman"/>
        <family val="1"/>
        <charset val="204"/>
      </rPr>
      <t xml:space="preserve"> </t>
    </r>
  </si>
  <si>
    <t>из них:</t>
  </si>
  <si>
    <t>средства федерального бюджета</t>
  </si>
  <si>
    <t>средства областного бюджета</t>
  </si>
  <si>
    <t>средства местного бюджета</t>
  </si>
  <si>
    <t xml:space="preserve">Основное мероприятие "Обеспечение сбалансированности бюджетов муниципальных образований  Поныровского района Курской области"          
</t>
  </si>
  <si>
    <t>П1499</t>
  </si>
  <si>
    <t>Содержание работника, осуществляющего выполнение переданных полномочий от поселений района</t>
  </si>
  <si>
    <t>С1410</t>
  </si>
  <si>
    <t>Расходы на проведение капитального ремонта муниципальных образовательных организаций</t>
  </si>
  <si>
    <t>S3050</t>
  </si>
  <si>
    <t>Обеспечение проведения капитального ремонта муниципальных образовательных организаций</t>
  </si>
  <si>
    <t>С1411</t>
  </si>
  <si>
    <t>Расходы на приобретение оборудования для школьных столовых</t>
  </si>
  <si>
    <t>Закупка товаров, работ и услуг для обеспечения государственных (муниципальных) нужд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</si>
  <si>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«Развитие архивного дела в Поныровском районе Курской области»</t>
  </si>
  <si>
    <t>12700</t>
  </si>
  <si>
    <t>12712</t>
  </si>
  <si>
    <t>Основное мероприятие "Создание благоприятных условий для обеспечения надежной работы  жилищно-коммунальгого хозяйства в Поныровском районе Курской области"</t>
  </si>
  <si>
    <t>13090</t>
  </si>
  <si>
    <t>13060</t>
  </si>
  <si>
    <t xml:space="preserve">Предоставление мер социальной поддержки работникам муниципальных образовательных организаций </t>
  </si>
  <si>
    <t>Дополнительное финансирование мероприятий по организации питания обучающихся из малообеспеченных и многодетных семей, а также обучающихся в специальных (коррекционных) классах  муниципальных  общеобразовательных организаций</t>
  </si>
  <si>
    <t>C1458</t>
  </si>
  <si>
    <t xml:space="preserve">Развитие системы оздоровления и отдыха детей </t>
  </si>
  <si>
    <t>13540</t>
  </si>
  <si>
    <t xml:space="preserve">Организация отдыха детей в каникулярное время </t>
  </si>
  <si>
    <t>С1458</t>
  </si>
  <si>
    <t>Ежемесячное пособие на ребенка</t>
  </si>
  <si>
    <t>01 03 0100 05 0000 710</t>
  </si>
  <si>
    <t xml:space="preserve">                                                                                                                                          Приложение № 3</t>
  </si>
  <si>
    <t xml:space="preserve">                                                                                                                                           к решению Представительного </t>
  </si>
  <si>
    <t xml:space="preserve">                                                                                                                                          Собрания Поныровского района</t>
  </si>
  <si>
    <t xml:space="preserve">                                                                                                                                          «О бюджете Поныровского района </t>
  </si>
  <si>
    <t xml:space="preserve">Перечень главных администраторов источников финансирования 
</t>
  </si>
  <si>
    <t>дефицита бюджета Поныровского района Курской области</t>
  </si>
  <si>
    <t>Код главы</t>
  </si>
  <si>
    <t>Код группы, подгруппы, статьи и вида источников</t>
  </si>
  <si>
    <t>бюджета Поныровского района Курской области</t>
  </si>
  <si>
    <t xml:space="preserve">Код главного администратора доходов
</t>
  </si>
  <si>
    <t>Код бюджетной классификации Российской Федерации доходов бюджета  района</t>
  </si>
  <si>
    <t xml:space="preserve">
Наименование главного администратора  доходов бюджета муниципального района
</t>
  </si>
  <si>
    <t>Администрация Поныровского  района Курской области</t>
  </si>
  <si>
    <t>1 08 07150 01 0000 110</t>
  </si>
  <si>
    <t>Государственная пошлина за выдачу разрешения на установку рекламной конструкции</t>
  </si>
  <si>
    <t>1 08 07174 01 0000 110</t>
  </si>
  <si>
    <t>Государственная пошлина за выдачу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муниципальных районов</t>
  </si>
  <si>
    <t>1 11 01050 05 0000 120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</si>
  <si>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</si>
  <si>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1 11 02085 05 0000 120</t>
  </si>
  <si>
    <t>Доходы от размещения сумм, аккумулируемых в ходе проведения аукционов по продаже акций, находящихся в собственности муниципальных районов</t>
  </si>
  <si>
    <t>1 11 05027 05 0000 120</t>
  </si>
  <si>
    <t>Доходы, получаемые в виде арендной платы за земельные  участки, расположенные в полосе отвода автомобильных дорог общего пользования местного значения, находящихся  в  собственности муниципальных районов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</si>
  <si>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</si>
  <si>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</si>
  <si>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1 11 05093 05 0000 120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</si>
  <si>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муниципальных районов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</si>
  <si>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</si>
  <si>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</si>
  <si>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1 11 09035 05 0000 120</t>
  </si>
  <si>
    <t>Доходы от эксплуатации и использования имущества автомобильных дорог, находящихся в собственности муниципальных районов</t>
  </si>
  <si>
    <t>1 11 09045 05 0000 120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</si>
  <si>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</si>
  <si>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1 14 01050 05 0000 410</t>
  </si>
  <si>
    <t>Доходы от продажи квартир, находящихся в собственности муниципальных районов</t>
  </si>
  <si>
    <t>1 14 02052 05 0000 410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</si>
  <si>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</si>
  <si>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1 14 02052 05 0000 440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</si>
  <si>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</si>
  <si>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</si>
  <si>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</si>
  <si>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1 14 02053 05 0000 440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</si>
  <si>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</si>
  <si>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1 14 03050 05 0000 410</t>
  </si>
  <si>
    <t>1 14 03050 05 0000 440</t>
  </si>
  <si>
    <t>1 14 04050 05 0000 420</t>
  </si>
  <si>
    <t>Доходы от продажи нематериальных активов, находящихся в собственности муниципальных районов</t>
  </si>
  <si>
    <t>1 14 06025 05 0000 430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</si>
  <si>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</si>
  <si>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Проценты, полученные от предоставления бюджетных кредитов внутри страны за счет средств бюджетов муниципальных районов</t>
  </si>
  <si>
    <t>Дотации бюджетам муниципальных районов на поддержку мер по обеспечению сбалансированности бюджетов</t>
  </si>
  <si>
    <t>000</t>
  </si>
  <si>
    <t>Иные доходы бюджета Поныровского района, администрирование которых может осуществляться главными администраторами доходов бюджета муниципального района в пределах их компетенции</t>
  </si>
  <si>
    <t>1 11 08050 05 0000 120</t>
  </si>
  <si>
    <t>Средства, получаемые от передачи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</si>
  <si>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1 11 09015 05 0000 120</t>
  </si>
  <si>
    <t>Доходы от распоряжения правами на результаты интеллектуальной деятельности военного, специального и двойного назначения, находящимися в собственности муниципальных районов</t>
  </si>
  <si>
    <t>1 11 09025 05 0000 120</t>
  </si>
  <si>
    <t>Доходы от распоряжения правами на результаты научно-технической деятельности, находящимися в собственности муниципальных районов</t>
  </si>
  <si>
    <r>
      <t>1 13 01540 05 0000 130</t>
    </r>
    <r>
      <rPr>
        <sz val="12"/>
        <color indexed="10"/>
        <rFont val="Times New Roman"/>
        <family val="1"/>
        <charset val="204"/>
      </rPr>
      <t xml:space="preserve"> </t>
    </r>
  </si>
  <si>
    <t>Плата за  оказание услуг по присоединению объектов дорожного сервиса к автомобильным дорогам общего пользования местного значения, зачисляемая в бюджеты муниципальных районов</t>
  </si>
  <si>
    <t>Прочие доходы от оказания платных услуг ( работ) получателями средств бюджетов муниципальных районов</t>
  </si>
  <si>
    <t>Доходы, поступающие в порядке возмещения расходов, понесенных в связи с эксплуатацией  имущества муниципальных районов</t>
  </si>
  <si>
    <t>Прочие доходы от компенсации затрат бюджетов муниципальных районов</t>
  </si>
  <si>
    <t>1 15 02050 05 0000 140</t>
  </si>
  <si>
    <t>Платежи, взимаемые органами местного самоуправления (организациями) муниципальных районов за выполнение определенных функций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</si>
  <si>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</si>
  <si>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</si>
  <si>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</si>
  <si>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</si>
  <si>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Сумма         </t>
  </si>
  <si>
    <t>Перечень главных администраторов доходов</t>
  </si>
  <si>
    <t xml:space="preserve">                                                                      Приложение № 2</t>
  </si>
  <si>
    <t xml:space="preserve">                                                                                                                                          Приложение № 4</t>
  </si>
  <si>
    <t xml:space="preserve">                                                                                                                          Приложение № 5</t>
  </si>
  <si>
    <t xml:space="preserve">                                                                                                                          Приложение № 6</t>
  </si>
  <si>
    <t xml:space="preserve"> Приложение № 7</t>
  </si>
  <si>
    <t xml:space="preserve"> Приложение № 8</t>
  </si>
  <si>
    <t xml:space="preserve"> Приложение № 9</t>
  </si>
  <si>
    <t xml:space="preserve"> Приложение № 10</t>
  </si>
  <si>
    <t>Приложение № 11</t>
  </si>
  <si>
    <t xml:space="preserve">                                                                        Приложение № 19</t>
  </si>
  <si>
    <t>Таблица № 3</t>
  </si>
  <si>
    <t>Распределение иных межбюджетных трансфертов на исполнение переданных полномочий муниципального района "Поныровский район" Курской области по сохранению, использованию и популяризации объектов культурного наследия (памятников истории и культуры), охране объектов культурного наследия (памятников истории и культуры) местного (муниципального) значения</t>
  </si>
  <si>
    <t>07 0</t>
  </si>
  <si>
    <t>П1463</t>
  </si>
  <si>
    <t>Иные  межбюджетные трансферты на осуществление переданных полномочий  по проведению мероприятий в области культуры</t>
  </si>
  <si>
    <t>Основное мероприятие "Сохранение объектов культурного наследия"</t>
  </si>
  <si>
    <t>Приложение № 12</t>
  </si>
  <si>
    <t>Дополнительное образование детей</t>
  </si>
  <si>
    <t>ЗДРАВООХРАНЕНИЕ</t>
  </si>
  <si>
    <t>Санитарно-эпидемиологическое благополучие</t>
  </si>
  <si>
    <t>2 02 45160 05 0000 151</t>
  </si>
  <si>
    <t>Доходы от сдачи в аренду имущества, составляющего казну муниципальных районов (за исключением земельных участков)</t>
  </si>
  <si>
    <t>S3600</t>
  </si>
  <si>
    <t xml:space="preserve">Молодежная политика </t>
  </si>
  <si>
    <t>13600</t>
  </si>
  <si>
    <t>1 05 01011 01 0000 110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</si>
  <si>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</si>
  <si>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</si>
  <si>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Доходы от продажи земельных участков, находящихся в государственной и муниципальной собственности</t>
  </si>
  <si>
    <t>Мероприятия в области имущественных отношений</t>
  </si>
  <si>
    <t>С1467</t>
  </si>
  <si>
    <t>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</si>
  <si>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 xml:space="preserve">бюджета Поныровского района Курской области </t>
  </si>
  <si>
    <t xml:space="preserve">Доходы от продажи земельных участков, находящихся в государственной и муниципальной собственности 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</si>
  <si>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</si>
  <si>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</si>
  <si>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</si>
  <si>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1 14 06013 05 0000 430</t>
  </si>
  <si>
    <t>Условно утвержденные расходы</t>
  </si>
  <si>
    <t>L4970</t>
  </si>
  <si>
    <t>Реализация мероприятий по обеспечению жильем молодых семей</t>
  </si>
  <si>
    <t>С1445</t>
  </si>
  <si>
    <t xml:space="preserve">Мероприятия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</t>
  </si>
  <si>
    <t xml:space="preserve">Единая субвенция бюджетам муниципальных районов </t>
  </si>
  <si>
    <t xml:space="preserve">Распределение иных межбюджетных трансфертов на исполнение переданных полномочий муниципального района "Поныровский район" Курской области по организации выполнения в границах поселений ремонтно-строительных работ систем водоснабжения населения, водоотведения, а также приобретение в собственность систем водоснабжения 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</si>
  <si>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</si>
  <si>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Субсидии бюджетам муниципальных районов на реализацию мероприятий по обеспечению жильем молодых семей
</t>
  </si>
  <si>
    <t>С1409</t>
  </si>
  <si>
    <t>Расходы на предоставление мер социальной поддержки работникам муниципальных образовательных организаций</t>
  </si>
  <si>
    <t>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</si>
  <si>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</si>
  <si>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1 12 01041 01 0000 120</t>
  </si>
  <si>
    <t>1 12 01042 01 0000 120</t>
  </si>
  <si>
    <t>Плата за размещение отходов производства</t>
  </si>
  <si>
    <t>Плата за размещение твердых коммунальных отходов</t>
  </si>
  <si>
    <t xml:space="preserve">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</t>
  </si>
  <si>
    <t>Дотации бюджетам бюджетной системы Российской Федерации</t>
  </si>
  <si>
    <t>1 14 06313 05 0000 430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</si>
  <si>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</si>
  <si>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</si>
  <si>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</si>
  <si>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</si>
  <si>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51200</t>
  </si>
  <si>
    <t>2 02 10000 00 0000 150</t>
  </si>
  <si>
    <t>2 02 15001 05 0000 150</t>
  </si>
  <si>
    <t>2 02 15002 05 0000 150</t>
  </si>
  <si>
    <t>2 02 25467 05 0000 150</t>
  </si>
  <si>
    <t>2 02 25497 05 0000 150</t>
  </si>
  <si>
    <t>2 02 29999 05 0000 150</t>
  </si>
  <si>
    <t>2 02 30000 00 0000 150</t>
  </si>
  <si>
    <t>2 02 30013 05 0000 150</t>
  </si>
  <si>
    <t xml:space="preserve">2 02 30027 05 0000 150 </t>
  </si>
  <si>
    <t>2 02 35120 05 0000 150</t>
  </si>
  <si>
    <t>2 02 39998 05 0000 150</t>
  </si>
  <si>
    <t>2 02 39999 05 0000 150</t>
  </si>
  <si>
    <t>2 02 40000 00 0000 150</t>
  </si>
  <si>
    <t>2 07 00000 00 0000 150</t>
  </si>
  <si>
    <t>2 02 40014 05 0000 150</t>
  </si>
  <si>
    <t>ИТОГО  РАСХОДОВ  ПО  МУНИЦИПАЛЬНЫМ  ПРОГРАММАМ</t>
  </si>
  <si>
    <t>ИТОГО  ПО  НЕПРОГРАММНЫМ  РАСХОДАМ</t>
  </si>
  <si>
    <t>С1412</t>
  </si>
  <si>
    <t>Расходы на мероприятия по организации питания обучающихся муниципальных образовательных организаций</t>
  </si>
  <si>
    <t>Таблица № 1</t>
  </si>
  <si>
    <t xml:space="preserve">Осуществление переданных полномочий Российской Федерации на государственную регистрацию актов гражданского состояния </t>
  </si>
  <si>
    <t>ВСЕГО</t>
  </si>
  <si>
    <t>Основное мероприятие "Обеспечение деятельности и выполнение функций Отдела образования администрации Поныровского района Курской области по осуществлению государственной политики в сфере образования на территории Поныровского района Курской области"</t>
  </si>
  <si>
    <t>13080</t>
  </si>
  <si>
    <t>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</si>
  <si>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S3080</t>
  </si>
  <si>
    <t>Мероприятия по приобретению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</si>
  <si>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Организация мероприятий при осуществлении деятельности по обращению с животными без владельцев</t>
  </si>
  <si>
    <t>1 03 02231 01 0000 110</t>
  </si>
  <si>
    <t>1 03 02241 01 0000 110</t>
  </si>
  <si>
    <t>1 03 02251 01 0000 110</t>
  </si>
  <si>
    <t>1 03 02261 01 0000 110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</si>
  <si>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</si>
  <si>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</si>
  <si>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</si>
  <si>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</si>
  <si>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ОКАЗАНИЯ ПЛАТНЫХ УСЛУГ И КОМПЕНСАЦИИ ЗАТРАТ ГОСУДАРСТВА</t>
  </si>
  <si>
    <t>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</si>
  <si>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 xml:space="preserve">                                                                                                                   Курской области на 2020 год и на </t>
  </si>
  <si>
    <t xml:space="preserve">                                                                                                                   плановый период 2021 и 2022 годов" </t>
  </si>
  <si>
    <t>Налог, взимаемый в связи с применением патентной системы налогообложения</t>
  </si>
  <si>
    <t xml:space="preserve">1 05 04000 02 0000 110                             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</si>
  <si>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</si>
  <si>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1 05 04020 02 0000 110                             </t>
  </si>
  <si>
    <t xml:space="preserve">                                                                                                                   Курской области на 2020 год и на  </t>
  </si>
  <si>
    <t xml:space="preserve">                                                                                                                   плановый период 2021 и 2022 годов"  </t>
  </si>
  <si>
    <t>Сумма          на 2022 год</t>
  </si>
  <si>
    <t xml:space="preserve">                                                                                                                                          Курской области на 2020 год и на  </t>
  </si>
  <si>
    <t xml:space="preserve">                                                                                                                                          плановый период 2021 и 2022 годов" </t>
  </si>
  <si>
    <t xml:space="preserve">                                                                      Курской области на 2020 год и на  </t>
  </si>
  <si>
    <t xml:space="preserve">                                                                      плановый период 2021 и 2022 годов"   </t>
  </si>
  <si>
    <t xml:space="preserve">                                                                      плановый период 2021 и 2022 годов"  </t>
  </si>
  <si>
    <t xml:space="preserve"> Курской области на 2020 год и на </t>
  </si>
  <si>
    <t xml:space="preserve">плановый период 2021 и 2022 годов" </t>
  </si>
  <si>
    <t xml:space="preserve">                                                                        Курской области на 2020 год и на плановый </t>
  </si>
  <si>
    <t xml:space="preserve">                                                                        период 2021 и 2022 годов» </t>
  </si>
  <si>
    <t>Сумма на 2022 год</t>
  </si>
  <si>
    <t xml:space="preserve">                                                                        Курской области на 2020 год и на  </t>
  </si>
  <si>
    <t xml:space="preserve">                                                                        плановый период 2021 и 2022 годов" </t>
  </si>
  <si>
    <t>1 11 05325 05 0000 120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</si>
  <si>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районов</t>
  </si>
  <si>
    <t>1 12 04051 05 0000 120</t>
  </si>
  <si>
    <t>Плата за использование лесов, расположенных на землях иных категорий, находящихся в собственности муниципальных районов, в части платы по договору купли-продажи лесных насаждений</t>
  </si>
  <si>
    <t>1 12 04052 05 0000 120</t>
  </si>
  <si>
    <t>Плата за использование лесов, расположенных на землях иных категорий, находящихся в собственности муниципальных районов, в части арендной платы</t>
  </si>
  <si>
    <t>1 12 05050 05 0000 120</t>
  </si>
  <si>
    <t>Плата за пользование водными объектами, находящимися в собственности муниципальных районов</t>
  </si>
  <si>
    <t>1 14 02058 05 0000 410</t>
  </si>
  <si>
    <t>Доходы от реализации недвижимого имущества бюджетных, автономных учреждений, находящегося в собственности муниципальных районов, в части реализации основных средств</t>
  </si>
  <si>
    <t>1 14 06045 05 0000 430</t>
  </si>
  <si>
    <t>Доходы от продажи земельных участков, находящихся в собственности муниципальных районов, находящихся в пользовании бюджетных и автономных учреждений</t>
  </si>
  <si>
    <t>1 14 06325 05 0000 430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</si>
  <si>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муниципальных районов</t>
  </si>
  <si>
    <t>1 14 13050 05 0000 410</t>
  </si>
  <si>
    <t>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</si>
  <si>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>1 14 14040 05 0000 410</t>
  </si>
  <si>
    <t>Денежные средства, полученные от реализации принудительно изъятого имущества, подлежащие зачислению в бюджет муниципального района (в части реализации основных средств по указанному имуществу)</t>
  </si>
  <si>
    <t>1 14 14030 05 0000 440</t>
  </si>
  <si>
    <t>Денежные средства, полученные от реализации конфискованных в установленном порядке орудий охоты, рыболовства, заготовки древесины (за исключением орудий, изъятых в территориальном море, на континентальном шельфе и в исключительной экономической зоне Российской Федерации) и продукции незаконного природопользования, подлежащие зачислению в бюджет муниципального района</t>
  </si>
  <si>
    <t>1 14 14040 05 0000 440</t>
  </si>
  <si>
    <t>Денежные средства, полученные от реализации принудительно изъятого имущества, подлежащие зачислению в бюджет муниципального района (в части реализации материальных запасов по указанному имуществу)</t>
  </si>
  <si>
    <t>1 15 03050 05 0000 140</t>
  </si>
  <si>
    <t>Сборы за выдачу лицензий органами местного самоуправления муниципальных районов</t>
  </si>
  <si>
    <t>1 16 07090 05 0000 140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</si>
  <si>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</si>
  <si>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1 16 10032 05 0000 140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</si>
  <si>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</si>
  <si>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1 17 14030 05 0000 150</t>
  </si>
  <si>
    <t>Средства самообложения граждан, зачисляемые в бюджеты муниципальных районов</t>
  </si>
  <si>
    <t>2 00 00000 00 0000 000*</t>
  </si>
  <si>
    <t>Безвозмездные поступления*</t>
  </si>
  <si>
    <t>1 13 01075 05 0000 130</t>
  </si>
  <si>
    <t>Доходы от оказания информационных услуг органами местного самоуправления муниципальных районов, казенными учреждениями муниципальных районов</t>
  </si>
  <si>
    <t>1 18 01510 05 0000 150</t>
  </si>
  <si>
    <t>Поступления в бюджеты муниципальных районов по решениям о взыскании средств из иных бюджетов бюджетной системы Российской Федерации</t>
  </si>
  <si>
    <t>1 18 01520 05 0000 150</t>
  </si>
  <si>
    <t>Перечисления из бюджетов муниципальных районов по решениям о взыскании средств, предоставленных из иных бюджетов бюджетной системы Российской Федерации</t>
  </si>
  <si>
    <t>1 18 02500 05 0000 150</t>
  </si>
  <si>
    <t>Поступления в бюджеты муниципальных районов (перечисления из бюджетов муниципальных районов) по урегулированию расчетов между бюджетами бюджетной системы Российской Федерации по распределенным доходам</t>
  </si>
  <si>
    <t>Безвозмездные поступления *</t>
  </si>
  <si>
    <t>2 02 20000 00 0000 150</t>
  </si>
  <si>
    <t>Е1</t>
  </si>
  <si>
    <t>51690</t>
  </si>
  <si>
    <t>Е2</t>
  </si>
  <si>
    <t>Е4</t>
  </si>
  <si>
    <t>52100</t>
  </si>
  <si>
    <t>Региональный проект "Современная школа"</t>
  </si>
  <si>
    <t>Региональный проект "Цифровая образовательная среда"</t>
  </si>
  <si>
    <t>54910</t>
  </si>
  <si>
    <t>Региональный проект "Успех каждого ребенка"</t>
  </si>
  <si>
    <t>Создание новых мест в образовательных организациях различных типов для реализации дополнительных общеразвивающих  программ  всех направленностей</t>
  </si>
  <si>
    <t>Прогнозируемое поступление доходов в бюджет Поныровского района Курской области</t>
  </si>
  <si>
    <t xml:space="preserve">Прогнозируемое поступление доходов в бюджет Поныровского района Курской области </t>
  </si>
  <si>
    <t>1 16 01074 01 0000 140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</si>
  <si>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</si>
  <si>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1 16 10123 01 0000 140</t>
  </si>
  <si>
    <t>2 02 25169 05 0000 150</t>
  </si>
  <si>
    <t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</si>
  <si>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</si>
  <si>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2 02 25210 05 0000 150</t>
  </si>
  <si>
    <t>2 02 25491 05 0000 150</t>
  </si>
  <si>
    <t>Субсидии бюджетам муниципальных районов на создание новых мест в образовательных организациях различных типов для реализации дополнительных общеразвивающих  программ  всех направленностей</t>
  </si>
  <si>
    <t>74 3</t>
  </si>
  <si>
    <t>П1484</t>
  </si>
  <si>
    <t>Аппарат контрольно-счетного органа муниципального образования</t>
  </si>
  <si>
    <t>Осуществление переданных полномочий  в сфере внешнего муниципального финансового контроля</t>
  </si>
  <si>
    <t xml:space="preserve">Мероприятия по внесению в Единый государственный реестр недвижимости сведений о границах муниципальных образований и границах населенных пунктов
</t>
  </si>
  <si>
    <t>Внесение в Единый государственный реестр недвижимости сведений о границах муниципальных образований и границах населенных пунктов</t>
  </si>
  <si>
    <t xml:space="preserve">
2 02 25097 05 0000 150
</t>
  </si>
  <si>
    <t>50970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</si>
  <si>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</si>
  <si>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Средства от распоряжения и реализации выморочного имущества, обращенного в собственность муниципальных районов (в части реализации основных средств по указанному имуществу)</t>
  </si>
  <si>
    <t>Средства от распоряжения и реализации выморочного имущества, обращенного в собственность муниципальных районов (в части реализации материальных запасов по указанному имуществу)</t>
  </si>
  <si>
    <t>1 16 10061 05 0000 140</t>
  </si>
  <si>
    <t>1 16 10062 05 0000 140</t>
  </si>
  <si>
    <t xml:space="preserve"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
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</si>
  <si>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</si>
  <si>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</si>
  <si>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</si>
  <si>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С2002</t>
  </si>
  <si>
    <t>Обеспечение мероприятий, связанных, с профилактикой и устранением последствий распространения коронавирусной инфекции</t>
  </si>
  <si>
    <t>С1416</t>
  </si>
  <si>
    <t>Мероприятия по  разработке документов территориального планирования и градостроительного зонирования</t>
  </si>
  <si>
    <t>R3021</t>
  </si>
  <si>
    <t>R3020</t>
  </si>
  <si>
    <t>Ежемесячная выплата на детей в возрасте от трех до семи лет включительно</t>
  </si>
  <si>
    <t>Ежемесячная выплата на детей в возрасте от трех до семи лет включительно, за счет средств областного бюджета</t>
  </si>
  <si>
    <t>13221</t>
  </si>
  <si>
    <t>Содержание работников, осуществляющих отдельные государственные полномочия по назначению и выплате ежемесячной выплаты на детей в возрасте от трех до семи лет включительно</t>
  </si>
  <si>
    <t>L3040</t>
  </si>
  <si>
    <t>Организация бесплатного горячего питания обучающихся, получающих начальное общее образование  в государственных и муниципальных образовательных организациях</t>
  </si>
  <si>
    <t>Подпрограмма «Содействие временной занятости отдельных категорий граждан» муниципальной программы Поныровского района Курской области «Содействие занятости населения в Поныровском районе Курской области»</t>
  </si>
  <si>
    <t>Основное мероприятие "Реализация мероприятий активной политики занятости населения"</t>
  </si>
  <si>
    <t>Развитие рынка труда, повышение эффективности занятости населения</t>
  </si>
  <si>
    <t>17 1</t>
  </si>
  <si>
    <t>С1436</t>
  </si>
  <si>
    <t>C1409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</si>
  <si>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</si>
  <si>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2 02 35302 05 0000 150</t>
  </si>
  <si>
    <t>2 02 35303 05 0000 150</t>
  </si>
  <si>
    <t xml:space="preserve"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</si>
  <si>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>53030</t>
  </si>
  <si>
    <t>Ежемесячноеденежное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</si>
  <si>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Ежемесячная выплата на детей в возрасте от трех до семи лет включительно за счет средств резервного фонда Правительства РФ</t>
  </si>
  <si>
    <t>R302F</t>
  </si>
  <si>
    <t>бюджета Поныровского района Курской области на 2021 год</t>
  </si>
  <si>
    <t xml:space="preserve"> на плановый период 2022 и 2023 годов</t>
  </si>
  <si>
    <t>Сумма на 2023 год</t>
  </si>
  <si>
    <t xml:space="preserve"> в 2021 году</t>
  </si>
  <si>
    <t>в плановом периоде 2022 и 2023 годов</t>
  </si>
  <si>
    <t>Распределение бюджетных ассигнований по разделам, подразделам, целевым статьям (муниципальным программам Поныровского района Курской области и непрограммным направлениям деятельности), группам видов расходов классификации расходов  бюджета Поныровского района Курской области на 2021 год</t>
  </si>
  <si>
    <t>Сумма          на 2023 год</t>
  </si>
  <si>
    <t>Распределение бюджетных ассигнований по разделам, подразделам, целевым статьям (муниципальным программам Поныровского района Курской области и непрограммным направлениям деятельности), группам видов расходов классификации расходов  бюджета Поныровского района Курской области на плановый период 2022 и 2023  годов</t>
  </si>
  <si>
    <t>на 2021 год</t>
  </si>
  <si>
    <t>на плановый период 2022 и 2023  годов</t>
  </si>
  <si>
    <t xml:space="preserve">                                         на 2021 год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</si>
  <si>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</si>
  <si>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1 16 00000 00 0000 000</t>
  </si>
  <si>
    <t>ШТРАФЫ, САНКЦИИ, ВОЗМЕЩЕНИЕ УЩЕРБА</t>
  </si>
  <si>
    <t>1 16 01000 01 0000 140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</si>
  <si>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</si>
  <si>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</si>
  <si>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</si>
  <si>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</si>
  <si>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</si>
  <si>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</si>
  <si>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1 16 01193 01 0000 140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</si>
  <si>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</si>
  <si>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1 16 01173 01 0000 140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</si>
  <si>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</si>
  <si>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1 16 01203 01 0000 140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</si>
  <si>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</si>
  <si>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1 16 07000 00 0000 140</t>
  </si>
  <si>
    <t>1 16 07010 05 0000 140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</si>
  <si>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</si>
  <si>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1 17 00000 00 0000 000</t>
  </si>
  <si>
    <t>Инициативные платежи</t>
  </si>
  <si>
    <t>ПРОЧИЕ НЕНАЛОГОВЫЕ ДОХОДЫ</t>
  </si>
  <si>
    <t>1 17 15000 00 0000 150</t>
  </si>
  <si>
    <t>1 17 15030 05 0000 150</t>
  </si>
  <si>
    <t xml:space="preserve">Инициативные платежи, зачисляемые в бюджеты муниципальных районов
</t>
  </si>
  <si>
    <t>14001</t>
  </si>
  <si>
    <t>14002</t>
  </si>
  <si>
    <t>14003</t>
  </si>
  <si>
    <t>Капитальный ремонт кровли здания МКОУ "Бобровская основная общеобразовательная школа" Поныровского района Курской области в рамках реализации проекта "Народный бюджет"</t>
  </si>
  <si>
    <t>Капитальный ремонт кровли здания МКОУ "Нижнесмородинская средняя общеобразовательная школа" Поныровского района Курской области в рамках реализации проекта "Народный бюджет"</t>
  </si>
  <si>
    <t>Капитальный ремонт спортивного зала МКОУ "Брусовская средняя общеобразовательная школа" Поныровского района Курской области в рамках реализации проекта "Народный бюджет"</t>
  </si>
  <si>
    <t>S4001</t>
  </si>
  <si>
    <t>S4002</t>
  </si>
  <si>
    <t>S4003</t>
  </si>
  <si>
    <t>Реализация проекта "Народный бюджет" по капитальному ремонту кровли здания МКОУ "Бобровская основная общеобразовательная школа" Поныровского района Курской области</t>
  </si>
  <si>
    <t xml:space="preserve">Реализация проекта "Народный бюджет" по капитальному ремонту кровли здания МКОУ "Нижнесмородинская средняя общеобразовательная школа" Поныровского района Курской области  </t>
  </si>
  <si>
    <t>Реализация проекта "Народный бюджет" по капитальному ремонту спортивного зала МКОУ "Брусовская средняя общеобразовательная школа" Поныровского района Курской области</t>
  </si>
  <si>
    <t>Инициативные платежи, зачисляемые в бюджеты муниципальных районов</t>
  </si>
  <si>
    <t/>
  </si>
  <si>
    <t>Местные бюджеты</t>
  </si>
  <si>
    <t>Пр</t>
  </si>
  <si>
    <t>2021 год</t>
  </si>
  <si>
    <t>2022 год</t>
  </si>
  <si>
    <t>2023 год</t>
  </si>
  <si>
    <t>14</t>
  </si>
  <si>
    <t>11 0 00 00000</t>
  </si>
  <si>
    <t>14 0 00 00000</t>
  </si>
  <si>
    <t>13</t>
  </si>
  <si>
    <t>07 0 00 00000</t>
  </si>
  <si>
    <t>Распределение бюджетных ассигнований на предоставление межбюджетных трансфертов бюджетам муниципальных образований Поныровского района Курской области по целевым статьям, разделам и подразделам на 2021 год и на плановый период 2022 и 2023 годов</t>
  </si>
  <si>
    <t>ДОТАЦИИ БЮДЖЕТАМ МУНИЦИПАЛЬНЫХ ОБРАЗОВАНИЙ ПОНЫРОВСКОГО РАЙОНА КУРСКОЙ ОБЛАСТИ</t>
  </si>
  <si>
    <t>14 2 02 13450</t>
  </si>
  <si>
    <t>ИНЫЕ МЕЖБЮДЖЕТНЫЕ ТРАНСФЕРТЫ БЮДЖЕТАМ МУНИЦИПАЛЬНЫХ ОБРАЗОВАНИЙ ПОНЫРОВСКОГО РАЙОНА КУРСКОЙ ОБЛАСТИ</t>
  </si>
  <si>
    <t>01 0 00 00000</t>
  </si>
  <si>
    <t>01 2 02 П1490</t>
  </si>
  <si>
    <t>01 2 02 П1463</t>
  </si>
  <si>
    <t>07 1 01 П1490</t>
  </si>
  <si>
    <t>07 2 01 П1490</t>
  </si>
  <si>
    <t>07 2 01 13600</t>
  </si>
  <si>
    <t>07 2 01 S3600</t>
  </si>
  <si>
    <t>07 1 01 П1430</t>
  </si>
  <si>
    <t>07 1 01 П1431</t>
  </si>
  <si>
    <t>11 1 01 П1490</t>
  </si>
  <si>
    <t>11 1 01 П1424</t>
  </si>
  <si>
    <t xml:space="preserve">                                                                        Приложение № 20</t>
  </si>
  <si>
    <t>006</t>
  </si>
  <si>
    <t>Отдел социального обеспечения администрации Поныровского района Курской области</t>
  </si>
  <si>
    <r>
      <t>Субвенции бюджетам бюджетной системы Российской Федерации</t>
    </r>
    <r>
      <rPr>
        <sz val="12"/>
        <color indexed="8"/>
        <rFont val="Times New Roman"/>
        <family val="1"/>
        <charset val="204"/>
      </rPr>
      <t xml:space="preserve"> </t>
    </r>
  </si>
  <si>
    <t xml:space="preserve">                                                                      от 10 декабря 2020 года № 119 (в редакции</t>
  </si>
  <si>
    <t xml:space="preserve">                                                                                                                   от 10 декабря 2020 года № 119 (в редакции</t>
  </si>
  <si>
    <t>от 10 декабря 2020 года № 119 (в редакции</t>
  </si>
  <si>
    <t xml:space="preserve">                                                                        от 10 декабря 2020 года № 119 (в редакции</t>
  </si>
  <si>
    <t>Оказание финансовой поддержки бюджетам поселений на обеспечение мероприятий по решению вопросов местного значения</t>
  </si>
  <si>
    <t>14 2 04 П1499</t>
  </si>
  <si>
    <t>11 1 01 П1423</t>
  </si>
  <si>
    <t>S1500</t>
  </si>
  <si>
    <t>Мероприятия, направленные на  развитие социальной и инженерной инфраструктуры муниципальных образований Курской области</t>
  </si>
  <si>
    <t xml:space="preserve">Создание новых мест в образовательных организациях различных типов для реализации дополнительных общеразвивающих программ всех направленностей.        </t>
  </si>
  <si>
    <t>Обеспечение образовательных организаций материально-технической базой для внедрения цифровой образовательной среды</t>
  </si>
  <si>
    <t xml:space="preserve"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 </t>
  </si>
  <si>
    <t>2 02 35469 05 0000 150</t>
  </si>
  <si>
    <t>Субвенции бюджетам муниципальных районов на проведение Всероссийской переписи населения 2020 года</t>
  </si>
  <si>
    <t>Проведение Всероссийской переписи населения 2020 года</t>
  </si>
  <si>
    <t>54690</t>
  </si>
  <si>
    <t xml:space="preserve">                                                                       от 10 декабря 2020 года № 119 (в редакции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</si>
  <si>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</si>
  <si>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1 16 01157 01 0000 140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</si>
  <si>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</si>
  <si>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1 11 05313 05 0000 120</t>
  </si>
  <si>
    <t xml:space="preserve"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</si>
  <si>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</si>
  <si>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</si>
  <si>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1 16 07030 05 0000 140</t>
  </si>
  <si>
    <t>Штрафы, неустойки, пени, уплаченные в соответствии с договором аренды лесного участка или договором купли-продажи лесных насаждений в случае неисполнения или ненадлежащего исполнения обязательств перед муниципальным органом (муниципальным казенным учреждением) муниципального района</t>
  </si>
  <si>
    <t>1 16 09040 05 0000 140</t>
  </si>
  <si>
    <t>Денежные средства, изымаемые в собственность муниципального района в соответствии с решениями судов (за исключением обвинительных приговоров судов)</t>
  </si>
  <si>
    <t>1 16 10031 05 0000 140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</si>
  <si>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</si>
  <si>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1 16 10081 05 0000 140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</si>
  <si>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</si>
  <si>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1 16 10082 05 0000 140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</si>
  <si>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</si>
  <si>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>1 16 10100 05 0000 140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</si>
  <si>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</si>
  <si>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* Главными администраторами доходов, администраторами доходов по  группе доходов «2 00 00000 00 – Безвозмездные поступления» (в части доходов, зачисляемых в  бюджет муниципального района) являются уполномоченные органы местного самоуправления, а также созданные ими казенные учреждения</t>
  </si>
  <si>
    <t>Получение кредитов из других бюджетов бюджетной системы Российской Федерации бюджетами муниципальных районов в валюте Российской Федерации</t>
  </si>
  <si>
    <t xml:space="preserve">Погашение бюджетами муниципальных районов кредитов из других бюджетов бюджетной системы Российской Федерации в валюте Российской Федерации
</t>
  </si>
  <si>
    <t>11500</t>
  </si>
  <si>
    <t>Развитие социальной и инженерной инфраструктуры муниципальных образований Курской области</t>
  </si>
  <si>
    <t>С1417</t>
  </si>
  <si>
    <t xml:space="preserve">Создание условий для развития социальной и инженерной инфраструктуры муниципальных образований </t>
  </si>
  <si>
    <t xml:space="preserve">                                                                        решения от 27.05.2021г № 140)</t>
  </si>
  <si>
    <t xml:space="preserve">                                                                       решения от 27.05.2021г № 140)</t>
  </si>
  <si>
    <t xml:space="preserve">                                                                         решения от 27.05.2021г № 140)</t>
  </si>
  <si>
    <t>решения от 27.05.2021г № 140)</t>
  </si>
  <si>
    <t xml:space="preserve">                                                                                                                   решения от 27.05.2021г № 140)</t>
  </si>
  <si>
    <t xml:space="preserve">                                                                                                                                          от 10 декабря 2020 года № 119(в редакции</t>
  </si>
  <si>
    <t xml:space="preserve">                                                                                                                                        решения от 27.05.2021г № 140)</t>
  </si>
  <si>
    <t xml:space="preserve">                                                                                                                                          от 10 декабря 2020 года № 119 (в редакции</t>
  </si>
  <si>
    <t xml:space="preserve">                                                                                        решения от 27.05.2021г № 140)</t>
  </si>
  <si>
    <t xml:space="preserve">                                                                      решения от 27.05.2021г № 140)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</si>
</sst>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&quot;р.&quot;_-;\-* #,##0.00&quot;р.&quot;_-;_-* &quot;-&quot;??&quot;р.&quot;_-;_-@_-"/>
  </numFmts>
  <fonts count="3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Helv"/>
    </font>
    <font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2"/>
      <color indexed="10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BE37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17" fillId="0" borderId="0">
      <alignment vertical="top" wrapText="1"/>
    </xf>
    <xf numFmtId="0" fontId="19" fillId="0" borderId="0"/>
    <xf numFmtId="0" fontId="20" fillId="0" borderId="0"/>
    <xf numFmtId="0" fontId="24" fillId="0" borderId="0"/>
    <xf numFmtId="0" fontId="26" fillId="0" borderId="0"/>
    <xf numFmtId="0" fontId="27" fillId="0" borderId="0"/>
    <xf numFmtId="44" fontId="28" fillId="0" borderId="0">
      <alignment vertical="top" wrapText="1"/>
    </xf>
    <xf numFmtId="0" fontId="29" fillId="0" borderId="0"/>
    <xf numFmtId="0" fontId="26" fillId="0" borderId="0"/>
  </cellStyleXfs>
  <cellXfs count="708">
    <xf numFmtId="0" fontId="0" fillId="0" borderId="0" xfId="0"/>
    <xf numFmtId="0" fontId="8" fillId="0" borderId="0" xfId="0" applyFont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0" xfId="0" applyFont="1"/>
    <xf numFmtId="49" fontId="9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top" wrapText="1"/>
    </xf>
    <xf numFmtId="49" fontId="9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49" fontId="9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49" fontId="9" fillId="6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left" vertical="top" wrapText="1"/>
    </xf>
    <xf numFmtId="49" fontId="9" fillId="6" borderId="3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vertical="center"/>
    </xf>
    <xf numFmtId="0" fontId="6" fillId="0" borderId="0" xfId="0" applyFont="1"/>
    <xf numFmtId="0" fontId="9" fillId="4" borderId="2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justify" vertical="top" wrapText="1"/>
    </xf>
    <xf numFmtId="0" fontId="1" fillId="4" borderId="2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49" fontId="1" fillId="6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0" fillId="0" borderId="1" xfId="0" applyBorder="1"/>
    <xf numFmtId="0" fontId="9" fillId="4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9" fillId="6" borderId="0" xfId="0" applyFont="1" applyFill="1" applyAlignment="1">
      <alignment vertical="top" wrapText="1"/>
    </xf>
    <xf numFmtId="0" fontId="9" fillId="6" borderId="1" xfId="0" applyFont="1" applyFill="1" applyBorder="1" applyAlignment="1">
      <alignment horizontal="justify" vertical="top" wrapText="1"/>
    </xf>
    <xf numFmtId="0" fontId="7" fillId="5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1" fillId="0" borderId="14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9" fillId="6" borderId="1" xfId="0" applyFont="1" applyFill="1" applyBorder="1" applyAlignment="1">
      <alignment vertical="top"/>
    </xf>
    <xf numFmtId="0" fontId="11" fillId="0" borderId="1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top" wrapText="1"/>
    </xf>
    <xf numFmtId="0" fontId="9" fillId="3" borderId="6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9" fillId="0" borderId="6" xfId="0" applyFont="1" applyBorder="1" applyAlignment="1">
      <alignment vertical="top" wrapText="1"/>
    </xf>
    <xf numFmtId="0" fontId="9" fillId="4" borderId="6" xfId="0" applyFont="1" applyFill="1" applyBorder="1" applyAlignment="1">
      <alignment vertical="top" wrapText="1"/>
    </xf>
    <xf numFmtId="0" fontId="9" fillId="6" borderId="6" xfId="0" applyFont="1" applyFill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9" fillId="6" borderId="6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vertical="top" wrapText="1"/>
    </xf>
    <xf numFmtId="0" fontId="9" fillId="4" borderId="6" xfId="0" applyFont="1" applyFill="1" applyBorder="1" applyAlignment="1">
      <alignment horizontal="justify" vertical="top" wrapText="1"/>
    </xf>
    <xf numFmtId="0" fontId="9" fillId="6" borderId="6" xfId="0" applyFont="1" applyFill="1" applyBorder="1" applyAlignment="1">
      <alignment horizontal="justify" vertical="top" wrapText="1"/>
    </xf>
    <xf numFmtId="0" fontId="9" fillId="3" borderId="6" xfId="0" applyFont="1" applyFill="1" applyBorder="1" applyAlignment="1">
      <alignment vertical="top" wrapText="1"/>
    </xf>
    <xf numFmtId="0" fontId="11" fillId="0" borderId="15" xfId="0" applyFont="1" applyBorder="1" applyAlignment="1">
      <alignment horizontal="left" vertical="top" wrapText="1"/>
    </xf>
    <xf numFmtId="0" fontId="9" fillId="0" borderId="6" xfId="0" applyFont="1" applyBorder="1" applyAlignment="1">
      <alignment vertical="top"/>
    </xf>
    <xf numFmtId="0" fontId="11" fillId="0" borderId="6" xfId="0" applyFont="1" applyBorder="1" applyAlignment="1">
      <alignment horizontal="left" vertical="top" wrapText="1"/>
    </xf>
    <xf numFmtId="0" fontId="9" fillId="2" borderId="6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top" wrapText="1"/>
    </xf>
    <xf numFmtId="49" fontId="9" fillId="4" borderId="3" xfId="0" applyNumberFormat="1" applyFont="1" applyFill="1" applyBorder="1" applyAlignment="1">
      <alignment horizontal="left" vertical="center"/>
    </xf>
    <xf numFmtId="49" fontId="9" fillId="0" borderId="6" xfId="0" applyNumberFormat="1" applyFont="1" applyBorder="1" applyAlignment="1">
      <alignment horizontal="center" vertical="center"/>
    </xf>
    <xf numFmtId="49" fontId="9" fillId="4" borderId="6" xfId="0" applyNumberFormat="1" applyFont="1" applyFill="1" applyBorder="1" applyAlignment="1">
      <alignment horizontal="right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49" fontId="9" fillId="6" borderId="3" xfId="0" applyNumberFormat="1" applyFont="1" applyFill="1" applyBorder="1" applyAlignment="1">
      <alignment horizontal="left" vertical="center"/>
    </xf>
    <xf numFmtId="49" fontId="9" fillId="4" borderId="6" xfId="0" applyNumberFormat="1" applyFont="1" applyFill="1" applyBorder="1" applyAlignment="1">
      <alignment horizontal="right" vertical="center" wrapText="1"/>
    </xf>
    <xf numFmtId="49" fontId="9" fillId="6" borderId="6" xfId="0" applyNumberFormat="1" applyFont="1" applyFill="1" applyBorder="1" applyAlignment="1">
      <alignment horizontal="right" vertical="center" wrapText="1"/>
    </xf>
    <xf numFmtId="49" fontId="9" fillId="6" borderId="6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7" fillId="2" borderId="4" xfId="0" applyNumberFormat="1" applyFont="1" applyFill="1" applyBorder="1" applyAlignment="1">
      <alignment horizontal="center" vertical="center"/>
    </xf>
    <xf numFmtId="49" fontId="9" fillId="6" borderId="4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9" fillId="6" borderId="4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right" vertical="center"/>
    </xf>
    <xf numFmtId="49" fontId="7" fillId="2" borderId="3" xfId="0" applyNumberFormat="1" applyFont="1" applyFill="1" applyBorder="1" applyAlignment="1">
      <alignment horizontal="left" vertical="center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6" xfId="0" applyNumberFormat="1" applyFont="1" applyFill="1" applyBorder="1" applyAlignment="1">
      <alignment horizontal="right" vertical="center"/>
    </xf>
    <xf numFmtId="49" fontId="1" fillId="7" borderId="3" xfId="0" applyNumberFormat="1" applyFont="1" applyFill="1" applyBorder="1" applyAlignment="1">
      <alignment horizontal="left" vertical="center"/>
    </xf>
    <xf numFmtId="49" fontId="9" fillId="4" borderId="4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top" wrapText="1"/>
    </xf>
    <xf numFmtId="49" fontId="9" fillId="7" borderId="6" xfId="0" applyNumberFormat="1" applyFont="1" applyFill="1" applyBorder="1" applyAlignment="1">
      <alignment horizontal="right" vertical="center"/>
    </xf>
    <xf numFmtId="49" fontId="9" fillId="7" borderId="3" xfId="0" applyNumberFormat="1" applyFont="1" applyFill="1" applyBorder="1" applyAlignment="1">
      <alignment horizontal="left" vertical="center"/>
    </xf>
    <xf numFmtId="49" fontId="9" fillId="7" borderId="4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49" fontId="9" fillId="6" borderId="10" xfId="0" applyNumberFormat="1" applyFont="1" applyFill="1" applyBorder="1" applyAlignment="1">
      <alignment horizontal="left" vertical="center" wrapText="1"/>
    </xf>
    <xf numFmtId="49" fontId="9" fillId="6" borderId="3" xfId="0" applyNumberFormat="1" applyFont="1" applyFill="1" applyBorder="1" applyAlignment="1">
      <alignment horizontal="left" vertical="center" wrapText="1"/>
    </xf>
    <xf numFmtId="49" fontId="9" fillId="7" borderId="3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49" fontId="9" fillId="4" borderId="3" xfId="0" applyNumberFormat="1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vertical="top" wrapText="1"/>
    </xf>
    <xf numFmtId="49" fontId="9" fillId="7" borderId="6" xfId="0" applyNumberFormat="1" applyFont="1" applyFill="1" applyBorder="1" applyAlignment="1">
      <alignment horizontal="right" vertical="center" wrapText="1"/>
    </xf>
    <xf numFmtId="49" fontId="7" fillId="2" borderId="6" xfId="0" applyNumberFormat="1" applyFont="1" applyFill="1" applyBorder="1" applyAlignment="1">
      <alignment horizontal="righ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49" fontId="9" fillId="6" borderId="8" xfId="0" applyNumberFormat="1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wrapText="1"/>
    </xf>
    <xf numFmtId="49" fontId="9" fillId="7" borderId="1" xfId="0" applyNumberFormat="1" applyFont="1" applyFill="1" applyBorder="1" applyAlignment="1">
      <alignment horizontal="center" vertical="center" wrapText="1"/>
    </xf>
    <xf numFmtId="49" fontId="9" fillId="4" borderId="8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left" wrapText="1"/>
    </xf>
    <xf numFmtId="49" fontId="9" fillId="7" borderId="8" xfId="0" applyNumberFormat="1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49" fontId="9" fillId="4" borderId="4" xfId="0" applyNumberFormat="1" applyFont="1" applyFill="1" applyBorder="1" applyAlignment="1">
      <alignment horizontal="center" vertical="center" wrapText="1"/>
    </xf>
    <xf numFmtId="49" fontId="9" fillId="7" borderId="4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justify" vertical="top" wrapText="1"/>
    </xf>
    <xf numFmtId="49" fontId="9" fillId="7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2" xfId="0" applyFont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left" vertical="distributed" wrapText="1"/>
    </xf>
    <xf numFmtId="0" fontId="7" fillId="3" borderId="1" xfId="0" applyFont="1" applyFill="1" applyBorder="1" applyAlignment="1">
      <alignment horizontal="justify" vertical="center" wrapText="1"/>
    </xf>
    <xf numFmtId="0" fontId="9" fillId="0" borderId="7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top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7" fillId="3" borderId="1" xfId="0" applyFont="1" applyFill="1" applyBorder="1"/>
    <xf numFmtId="0" fontId="7" fillId="4" borderId="6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3" borderId="6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justify" vertical="top" wrapText="1"/>
    </xf>
    <xf numFmtId="0" fontId="9" fillId="0" borderId="3" xfId="0" applyFont="1" applyBorder="1" applyAlignment="1">
      <alignment wrapText="1"/>
    </xf>
    <xf numFmtId="0" fontId="9" fillId="0" borderId="1" xfId="0" applyFont="1" applyBorder="1"/>
    <xf numFmtId="0" fontId="12" fillId="3" borderId="1" xfId="0" applyFont="1" applyFill="1" applyBorder="1"/>
    <xf numFmtId="0" fontId="7" fillId="2" borderId="2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justify" vertical="top" wrapText="1"/>
    </xf>
    <xf numFmtId="0" fontId="7" fillId="3" borderId="7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horizontal="justify" vertical="center" wrapText="1"/>
    </xf>
    <xf numFmtId="0" fontId="15" fillId="5" borderId="9" xfId="0" applyFont="1" applyFill="1" applyBorder="1" applyAlignment="1">
      <alignment horizontal="center"/>
    </xf>
    <xf numFmtId="0" fontId="11" fillId="0" borderId="1" xfId="0" applyFont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/>
    </xf>
    <xf numFmtId="0" fontId="10" fillId="3" borderId="6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9" fillId="0" borderId="1" xfId="0" applyFont="1" applyBorder="1" applyAlignment="1">
      <alignment vertical="center" wrapText="1"/>
    </xf>
    <xf numFmtId="0" fontId="10" fillId="4" borderId="6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vertical="center" wrapText="1"/>
    </xf>
    <xf numFmtId="0" fontId="16" fillId="3" borderId="6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center" wrapText="1"/>
    </xf>
    <xf numFmtId="0" fontId="0" fillId="5" borderId="6" xfId="0" applyFill="1" applyBorder="1"/>
    <xf numFmtId="0" fontId="7" fillId="5" borderId="1" xfId="0" applyFont="1" applyFill="1" applyBorder="1" applyAlignment="1">
      <alignment vertical="center" wrapText="1"/>
    </xf>
    <xf numFmtId="0" fontId="10" fillId="0" borderId="0" xfId="0" applyFont="1" applyAlignment="1">
      <alignment horizontal="right"/>
    </xf>
    <xf numFmtId="0" fontId="7" fillId="5" borderId="1" xfId="0" applyFont="1" applyFill="1" applyBorder="1" applyAlignment="1">
      <alignment horizontal="center" vertical="center" wrapText="1"/>
    </xf>
    <xf numFmtId="49" fontId="9" fillId="4" borderId="8" xfId="0" applyNumberFormat="1" applyFont="1" applyFill="1" applyBorder="1" applyAlignment="1">
      <alignment horizontal="right" vertical="center"/>
    </xf>
    <xf numFmtId="49" fontId="9" fillId="6" borderId="8" xfId="0" applyNumberFormat="1" applyFont="1" applyFill="1" applyBorder="1" applyAlignment="1">
      <alignment horizontal="right" vertical="center"/>
    </xf>
    <xf numFmtId="49" fontId="9" fillId="5" borderId="6" xfId="0" applyNumberFormat="1" applyFont="1" applyFill="1" applyBorder="1" applyAlignment="1">
      <alignment vertical="center"/>
    </xf>
    <xf numFmtId="49" fontId="9" fillId="5" borderId="8" xfId="0" applyNumberFormat="1" applyFont="1" applyFill="1" applyBorder="1" applyAlignment="1">
      <alignment vertical="center"/>
    </xf>
    <xf numFmtId="49" fontId="9" fillId="5" borderId="3" xfId="0" applyNumberFormat="1" applyFont="1" applyFill="1" applyBorder="1" applyAlignment="1">
      <alignment vertical="center"/>
    </xf>
    <xf numFmtId="49" fontId="7" fillId="2" borderId="6" xfId="0" applyNumberFormat="1" applyFont="1" applyFill="1" applyBorder="1" applyAlignment="1">
      <alignment vertical="center"/>
    </xf>
    <xf numFmtId="49" fontId="7" fillId="2" borderId="8" xfId="0" applyNumberFormat="1" applyFont="1" applyFill="1" applyBorder="1" applyAlignment="1">
      <alignment vertical="center"/>
    </xf>
    <xf numFmtId="49" fontId="7" fillId="2" borderId="3" xfId="0" applyNumberFormat="1" applyFont="1" applyFill="1" applyBorder="1" applyAlignment="1">
      <alignment vertical="center"/>
    </xf>
    <xf numFmtId="49" fontId="7" fillId="3" borderId="6" xfId="0" applyNumberFormat="1" applyFont="1" applyFill="1" applyBorder="1" applyAlignment="1">
      <alignment vertical="center"/>
    </xf>
    <xf numFmtId="49" fontId="7" fillId="3" borderId="8" xfId="0" applyNumberFormat="1" applyFont="1" applyFill="1" applyBorder="1" applyAlignment="1">
      <alignment vertical="center"/>
    </xf>
    <xf numFmtId="49" fontId="7" fillId="3" borderId="3" xfId="0" applyNumberFormat="1" applyFont="1" applyFill="1" applyBorder="1" applyAlignment="1">
      <alignment vertical="center"/>
    </xf>
    <xf numFmtId="49" fontId="9" fillId="4" borderId="6" xfId="0" applyNumberFormat="1" applyFont="1" applyFill="1" applyBorder="1" applyAlignment="1">
      <alignment vertical="center"/>
    </xf>
    <xf numFmtId="49" fontId="9" fillId="4" borderId="8" xfId="0" applyNumberFormat="1" applyFont="1" applyFill="1" applyBorder="1" applyAlignment="1">
      <alignment vertical="center"/>
    </xf>
    <xf numFmtId="49" fontId="9" fillId="4" borderId="3" xfId="0" applyNumberFormat="1" applyFont="1" applyFill="1" applyBorder="1" applyAlignment="1">
      <alignment vertical="center"/>
    </xf>
    <xf numFmtId="49" fontId="9" fillId="0" borderId="6" xfId="0" applyNumberFormat="1" applyFont="1" applyBorder="1" applyAlignment="1">
      <alignment vertical="center"/>
    </xf>
    <xf numFmtId="49" fontId="9" fillId="0" borderId="8" xfId="0" applyNumberFormat="1" applyFont="1" applyBorder="1" applyAlignment="1">
      <alignment vertical="center"/>
    </xf>
    <xf numFmtId="49" fontId="9" fillId="0" borderId="3" xfId="0" applyNumberFormat="1" applyFont="1" applyBorder="1" applyAlignment="1">
      <alignment vertical="center"/>
    </xf>
    <xf numFmtId="0" fontId="9" fillId="4" borderId="6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49" fontId="9" fillId="4" borderId="6" xfId="0" applyNumberFormat="1" applyFont="1" applyFill="1" applyBorder="1" applyAlignment="1">
      <alignment vertical="center" wrapText="1"/>
    </xf>
    <xf numFmtId="49" fontId="9" fillId="4" borderId="8" xfId="0" applyNumberFormat="1" applyFont="1" applyFill="1" applyBorder="1" applyAlignment="1">
      <alignment vertical="center" wrapText="1"/>
    </xf>
    <xf numFmtId="49" fontId="9" fillId="4" borderId="3" xfId="0" applyNumberFormat="1" applyFont="1" applyFill="1" applyBorder="1" applyAlignment="1">
      <alignment vertical="center" wrapText="1"/>
    </xf>
    <xf numFmtId="49" fontId="9" fillId="6" borderId="6" xfId="0" applyNumberFormat="1" applyFont="1" applyFill="1" applyBorder="1" applyAlignment="1">
      <alignment vertical="center" wrapText="1"/>
    </xf>
    <xf numFmtId="49" fontId="9" fillId="6" borderId="8" xfId="0" applyNumberFormat="1" applyFont="1" applyFill="1" applyBorder="1" applyAlignment="1">
      <alignment vertical="center" wrapText="1"/>
    </xf>
    <xf numFmtId="49" fontId="9" fillId="6" borderId="3" xfId="0" applyNumberFormat="1" applyFont="1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49" fontId="7" fillId="2" borderId="8" xfId="0" applyNumberFormat="1" applyFont="1" applyFill="1" applyBorder="1" applyAlignment="1">
      <alignment horizontal="right" vertical="center"/>
    </xf>
    <xf numFmtId="49" fontId="9" fillId="7" borderId="8" xfId="0" applyNumberFormat="1" applyFont="1" applyFill="1" applyBorder="1" applyAlignment="1">
      <alignment horizontal="right" vertical="center"/>
    </xf>
    <xf numFmtId="49" fontId="7" fillId="2" borderId="8" xfId="0" applyNumberFormat="1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49" fontId="7" fillId="3" borderId="6" xfId="0" applyNumberFormat="1" applyFont="1" applyFill="1" applyBorder="1" applyAlignment="1">
      <alignment vertical="center" wrapText="1"/>
    </xf>
    <xf numFmtId="49" fontId="7" fillId="3" borderId="8" xfId="0" applyNumberFormat="1" applyFont="1" applyFill="1" applyBorder="1" applyAlignment="1">
      <alignment vertical="center" wrapText="1"/>
    </xf>
    <xf numFmtId="49" fontId="7" fillId="3" borderId="3" xfId="0" applyNumberFormat="1" applyFont="1" applyFill="1" applyBorder="1" applyAlignment="1">
      <alignment vertical="center" wrapText="1"/>
    </xf>
    <xf numFmtId="49" fontId="9" fillId="0" borderId="6" xfId="0" applyNumberFormat="1" applyFont="1" applyBorder="1" applyAlignment="1">
      <alignment vertical="center" wrapText="1"/>
    </xf>
    <xf numFmtId="49" fontId="9" fillId="0" borderId="8" xfId="0" applyNumberFormat="1" applyFont="1" applyBorder="1" applyAlignment="1">
      <alignment vertical="center" wrapText="1"/>
    </xf>
    <xf numFmtId="49" fontId="9" fillId="0" borderId="3" xfId="0" applyNumberFormat="1" applyFont="1" applyBorder="1" applyAlignment="1">
      <alignment vertical="center" wrapText="1"/>
    </xf>
    <xf numFmtId="49" fontId="9" fillId="6" borderId="6" xfId="0" applyNumberFormat="1" applyFont="1" applyFill="1" applyBorder="1" applyAlignment="1">
      <alignment vertical="center"/>
    </xf>
    <xf numFmtId="49" fontId="9" fillId="6" borderId="8" xfId="0" applyNumberFormat="1" applyFont="1" applyFill="1" applyBorder="1" applyAlignment="1">
      <alignment vertical="center"/>
    </xf>
    <xf numFmtId="49" fontId="9" fillId="6" borderId="3" xfId="0" applyNumberFormat="1" applyFont="1" applyFill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4" borderId="6" xfId="0" applyNumberFormat="1" applyFont="1" applyFill="1" applyBorder="1" applyAlignment="1">
      <alignment vertical="center"/>
    </xf>
    <xf numFmtId="49" fontId="1" fillId="4" borderId="8" xfId="0" applyNumberFormat="1" applyFont="1" applyFill="1" applyBorder="1" applyAlignment="1">
      <alignment vertical="center"/>
    </xf>
    <xf numFmtId="49" fontId="1" fillId="4" borderId="3" xfId="0" applyNumberFormat="1" applyFont="1" applyFill="1" applyBorder="1" applyAlignment="1">
      <alignment vertical="center"/>
    </xf>
    <xf numFmtId="49" fontId="9" fillId="3" borderId="6" xfId="0" applyNumberFormat="1" applyFont="1" applyFill="1" applyBorder="1" applyAlignment="1">
      <alignment vertical="center"/>
    </xf>
    <xf numFmtId="49" fontId="9" fillId="3" borderId="8" xfId="0" applyNumberFormat="1" applyFont="1" applyFill="1" applyBorder="1" applyAlignment="1">
      <alignment vertical="center"/>
    </xf>
    <xf numFmtId="49" fontId="9" fillId="3" borderId="3" xfId="0" applyNumberFormat="1" applyFont="1" applyFill="1" applyBorder="1" applyAlignment="1">
      <alignment vertical="center"/>
    </xf>
    <xf numFmtId="49" fontId="9" fillId="0" borderId="3" xfId="0" applyNumberFormat="1" applyFont="1" applyBorder="1" applyAlignment="1">
      <alignment horizontal="center" vertical="center"/>
    </xf>
    <xf numFmtId="0" fontId="9" fillId="6" borderId="8" xfId="0" applyFont="1" applyFill="1" applyBorder="1" applyAlignment="1">
      <alignment vertical="top" wrapText="1"/>
    </xf>
    <xf numFmtId="0" fontId="9" fillId="6" borderId="3" xfId="0" applyFont="1" applyFill="1" applyBorder="1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9" fontId="9" fillId="0" borderId="0" xfId="0" applyNumberFormat="1" applyFont="1" applyAlignment="1">
      <alignment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justify" vertical="center" wrapText="1"/>
    </xf>
    <xf numFmtId="1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/>
    </xf>
    <xf numFmtId="0" fontId="1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vertical="center"/>
    </xf>
    <xf numFmtId="49" fontId="9" fillId="2" borderId="8" xfId="0" applyNumberFormat="1" applyFont="1" applyFill="1" applyBorder="1" applyAlignment="1">
      <alignment vertical="center"/>
    </xf>
    <xf numFmtId="49" fontId="9" fillId="2" borderId="3" xfId="0" applyNumberFormat="1" applyFont="1" applyFill="1" applyBorder="1" applyAlignment="1">
      <alignment vertical="center"/>
    </xf>
    <xf numFmtId="49" fontId="9" fillId="3" borderId="6" xfId="0" applyNumberFormat="1" applyFont="1" applyFill="1" applyBorder="1" applyAlignment="1">
      <alignment vertical="center" wrapText="1"/>
    </xf>
    <xf numFmtId="49" fontId="9" fillId="3" borderId="8" xfId="0" applyNumberFormat="1" applyFont="1" applyFill="1" applyBorder="1" applyAlignment="1">
      <alignment vertical="center" wrapText="1"/>
    </xf>
    <xf numFmtId="49" fontId="9" fillId="3" borderId="3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vertical="center"/>
    </xf>
    <xf numFmtId="49" fontId="9" fillId="0" borderId="16" xfId="0" applyNumberFormat="1" applyFont="1" applyBorder="1" applyAlignment="1">
      <alignment vertical="center"/>
    </xf>
    <xf numFmtId="49" fontId="9" fillId="0" borderId="8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top" wrapText="1"/>
    </xf>
    <xf numFmtId="49" fontId="1" fillId="8" borderId="6" xfId="0" applyNumberFormat="1" applyFont="1" applyFill="1" applyBorder="1" applyAlignment="1">
      <alignment horizontal="right" vertical="center"/>
    </xf>
    <xf numFmtId="49" fontId="1" fillId="8" borderId="8" xfId="0" applyNumberFormat="1" applyFont="1" applyFill="1" applyBorder="1" applyAlignment="1">
      <alignment horizontal="right" vertical="center"/>
    </xf>
    <xf numFmtId="49" fontId="1" fillId="8" borderId="3" xfId="0" applyNumberFormat="1" applyFont="1" applyFill="1" applyBorder="1" applyAlignment="1">
      <alignment horizontal="left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left" vertical="top" wrapText="1"/>
    </xf>
    <xf numFmtId="49" fontId="9" fillId="8" borderId="6" xfId="0" applyNumberFormat="1" applyFont="1" applyFill="1" applyBorder="1" applyAlignment="1">
      <alignment horizontal="right" vertical="center"/>
    </xf>
    <xf numFmtId="49" fontId="9" fillId="8" borderId="8" xfId="0" applyNumberFormat="1" applyFont="1" applyFill="1" applyBorder="1" applyAlignment="1">
      <alignment horizontal="right" vertical="center"/>
    </xf>
    <xf numFmtId="49" fontId="9" fillId="8" borderId="3" xfId="0" applyNumberFormat="1" applyFont="1" applyFill="1" applyBorder="1" applyAlignment="1">
      <alignment horizontal="left" vertical="center"/>
    </xf>
    <xf numFmtId="49" fontId="9" fillId="8" borderId="4" xfId="0" applyNumberFormat="1" applyFont="1" applyFill="1" applyBorder="1" applyAlignment="1">
      <alignment horizontal="center" vertical="center"/>
    </xf>
    <xf numFmtId="49" fontId="1" fillId="7" borderId="8" xfId="0" applyNumberFormat="1" applyFont="1" applyFill="1" applyBorder="1" applyAlignment="1">
      <alignment horizontal="left" vertical="center"/>
    </xf>
    <xf numFmtId="0" fontId="9" fillId="8" borderId="1" xfId="0" applyFont="1" applyFill="1" applyBorder="1" applyAlignment="1">
      <alignment vertical="center" wrapText="1"/>
    </xf>
    <xf numFmtId="0" fontId="9" fillId="8" borderId="9" xfId="0" applyFont="1" applyFill="1" applyBorder="1" applyAlignment="1">
      <alignment horizontal="right" vertical="center" wrapText="1"/>
    </xf>
    <xf numFmtId="0" fontId="9" fillId="8" borderId="16" xfId="0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7" borderId="6" xfId="0" applyNumberFormat="1" applyFont="1" applyFill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49" fontId="9" fillId="8" borderId="10" xfId="0" applyNumberFormat="1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9" fontId="9" fillId="4" borderId="10" xfId="0" applyNumberFormat="1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right" vertical="center"/>
    </xf>
    <xf numFmtId="0" fontId="9" fillId="6" borderId="16" xfId="0" applyFont="1" applyFill="1" applyBorder="1" applyAlignment="1">
      <alignment horizontal="right" vertical="center"/>
    </xf>
    <xf numFmtId="49" fontId="9" fillId="4" borderId="6" xfId="0" applyNumberFormat="1" applyFont="1" applyFill="1" applyBorder="1" applyAlignment="1">
      <alignment horizontal="left" vertical="center"/>
    </xf>
    <xf numFmtId="49" fontId="9" fillId="4" borderId="8" xfId="0" applyNumberFormat="1" applyFont="1" applyFill="1" applyBorder="1" applyAlignment="1">
      <alignment horizontal="left" vertical="center"/>
    </xf>
    <xf numFmtId="49" fontId="9" fillId="6" borderId="6" xfId="0" applyNumberFormat="1" applyFont="1" applyFill="1" applyBorder="1" applyAlignment="1">
      <alignment horizontal="left" vertical="center"/>
    </xf>
    <xf numFmtId="49" fontId="9" fillId="6" borderId="8" xfId="0" applyNumberFormat="1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vertical="top" wrapText="1"/>
    </xf>
    <xf numFmtId="49" fontId="9" fillId="8" borderId="6" xfId="0" applyNumberFormat="1" applyFont="1" applyFill="1" applyBorder="1" applyAlignment="1">
      <alignment horizontal="right" vertical="center" wrapText="1"/>
    </xf>
    <xf numFmtId="49" fontId="9" fillId="8" borderId="8" xfId="0" applyNumberFormat="1" applyFont="1" applyFill="1" applyBorder="1" applyAlignment="1">
      <alignment horizontal="right" vertical="center" wrapText="1"/>
    </xf>
    <xf numFmtId="49" fontId="9" fillId="8" borderId="3" xfId="0" applyNumberFormat="1" applyFont="1" applyFill="1" applyBorder="1" applyAlignment="1">
      <alignment horizontal="left" vertical="center" wrapText="1"/>
    </xf>
    <xf numFmtId="49" fontId="9" fillId="8" borderId="6" xfId="0" applyNumberFormat="1" applyFont="1" applyFill="1" applyBorder="1" applyAlignment="1">
      <alignment horizontal="left" vertical="center" wrapText="1"/>
    </xf>
    <xf numFmtId="49" fontId="9" fillId="8" borderId="8" xfId="0" applyNumberFormat="1" applyFont="1" applyFill="1" applyBorder="1" applyAlignment="1">
      <alignment horizontal="left" vertical="center" wrapText="1"/>
    </xf>
    <xf numFmtId="49" fontId="9" fillId="4" borderId="6" xfId="0" applyNumberFormat="1" applyFont="1" applyFill="1" applyBorder="1" applyAlignment="1">
      <alignment horizontal="left" vertical="center" wrapText="1"/>
    </xf>
    <xf numFmtId="49" fontId="9" fillId="4" borderId="8" xfId="0" applyNumberFormat="1" applyFont="1" applyFill="1" applyBorder="1" applyAlignment="1">
      <alignment horizontal="left" vertical="center" wrapText="1"/>
    </xf>
    <xf numFmtId="49" fontId="9" fillId="6" borderId="6" xfId="0" applyNumberFormat="1" applyFont="1" applyFill="1" applyBorder="1" applyAlignment="1">
      <alignment horizontal="left" vertical="center" wrapText="1"/>
    </xf>
    <xf numFmtId="49" fontId="9" fillId="6" borderId="8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left" wrapText="1"/>
    </xf>
    <xf numFmtId="0" fontId="11" fillId="8" borderId="1" xfId="0" applyFont="1" applyFill="1" applyBorder="1" applyAlignment="1">
      <alignment horizontal="left" wrapText="1"/>
    </xf>
    <xf numFmtId="49" fontId="9" fillId="8" borderId="4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justify" vertical="top" wrapText="1"/>
    </xf>
    <xf numFmtId="49" fontId="9" fillId="8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3" fillId="0" borderId="1" xfId="0" applyFont="1" applyBorder="1"/>
    <xf numFmtId="0" fontId="11" fillId="0" borderId="19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horizontal="left"/>
    </xf>
    <xf numFmtId="0" fontId="11" fillId="0" borderId="1" xfId="0" applyFont="1" applyBorder="1" applyAlignment="1">
      <alignment vertical="center"/>
    </xf>
    <xf numFmtId="49" fontId="7" fillId="5" borderId="6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11" fillId="0" borderId="1" xfId="0" applyFont="1" applyBorder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49" fontId="9" fillId="8" borderId="6" xfId="0" applyNumberFormat="1" applyFont="1" applyFill="1" applyBorder="1" applyAlignment="1">
      <alignment horizontal="left" vertical="center"/>
    </xf>
    <xf numFmtId="49" fontId="9" fillId="8" borderId="8" xfId="0" applyNumberFormat="1" applyFont="1" applyFill="1" applyBorder="1" applyAlignment="1">
      <alignment horizontal="left" vertical="center"/>
    </xf>
    <xf numFmtId="0" fontId="7" fillId="3" borderId="6" xfId="0" applyFont="1" applyFill="1" applyBorder="1" applyAlignment="1">
      <alignment vertical="top" wrapText="1"/>
    </xf>
    <xf numFmtId="49" fontId="25" fillId="3" borderId="2" xfId="0" applyNumberFormat="1" applyFont="1" applyFill="1" applyBorder="1" applyAlignment="1">
      <alignment horizontal="center" vertical="center"/>
    </xf>
    <xf numFmtId="49" fontId="25" fillId="3" borderId="6" xfId="0" applyNumberFormat="1" applyFont="1" applyFill="1" applyBorder="1" applyAlignment="1">
      <alignment vertical="center"/>
    </xf>
    <xf numFmtId="49" fontId="25" fillId="3" borderId="8" xfId="0" applyNumberFormat="1" applyFont="1" applyFill="1" applyBorder="1" applyAlignment="1">
      <alignment vertical="center"/>
    </xf>
    <xf numFmtId="49" fontId="25" fillId="3" borderId="3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9" fillId="6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justify" vertical="top" wrapText="1"/>
    </xf>
    <xf numFmtId="0" fontId="9" fillId="6" borderId="0" xfId="0" applyFont="1" applyFill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vertical="center"/>
    </xf>
    <xf numFmtId="49" fontId="9" fillId="0" borderId="5" xfId="0" applyNumberFormat="1" applyFont="1" applyBorder="1" applyAlignment="1">
      <alignment vertical="center"/>
    </xf>
    <xf numFmtId="0" fontId="7" fillId="2" borderId="1" xfId="0" applyFont="1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3" xfId="0" applyFill="1" applyBorder="1"/>
    <xf numFmtId="0" fontId="0" fillId="2" borderId="1" xfId="0" applyFill="1" applyBorder="1"/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7" fillId="5" borderId="7" xfId="0" applyFont="1" applyFill="1" applyBorder="1" applyAlignment="1">
      <alignment horizontal="left" vertical="center" wrapText="1"/>
    </xf>
    <xf numFmtId="3" fontId="1" fillId="0" borderId="1" xfId="5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/>
    </xf>
    <xf numFmtId="3" fontId="7" fillId="5" borderId="3" xfId="0" applyNumberFormat="1" applyFont="1" applyFill="1" applyBorder="1" applyAlignment="1">
      <alignment vertical="top" wrapText="1"/>
    </xf>
    <xf numFmtId="3" fontId="7" fillId="2" borderId="3" xfId="0" applyNumberFormat="1" applyFont="1" applyFill="1" applyBorder="1"/>
    <xf numFmtId="3" fontId="7" fillId="3" borderId="3" xfId="0" applyNumberFormat="1" applyFont="1" applyFill="1" applyBorder="1"/>
    <xf numFmtId="3" fontId="9" fillId="0" borderId="3" xfId="0" applyNumberFormat="1" applyFont="1" applyBorder="1"/>
    <xf numFmtId="3" fontId="9" fillId="3" borderId="3" xfId="0" applyNumberFormat="1" applyFont="1" applyFill="1" applyBorder="1"/>
    <xf numFmtId="3" fontId="9" fillId="6" borderId="3" xfId="0" applyNumberFormat="1" applyFont="1" applyFill="1" applyBorder="1"/>
    <xf numFmtId="3" fontId="7" fillId="4" borderId="3" xfId="0" applyNumberFormat="1" applyFont="1" applyFill="1" applyBorder="1"/>
    <xf numFmtId="3" fontId="9" fillId="6" borderId="2" xfId="0" applyNumberFormat="1" applyFont="1" applyFill="1" applyBorder="1"/>
    <xf numFmtId="3" fontId="9" fillId="6" borderId="1" xfId="0" applyNumberFormat="1" applyFont="1" applyFill="1" applyBorder="1"/>
    <xf numFmtId="3" fontId="7" fillId="5" borderId="3" xfId="0" applyNumberFormat="1" applyFont="1" applyFill="1" applyBorder="1"/>
    <xf numFmtId="3" fontId="7" fillId="2" borderId="3" xfId="0" applyNumberFormat="1" applyFont="1" applyFill="1" applyBorder="1" applyAlignment="1">
      <alignment vertical="center"/>
    </xf>
    <xf numFmtId="3" fontId="7" fillId="5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3" fontId="9" fillId="8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/>
    </xf>
    <xf numFmtId="3" fontId="1" fillId="8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top"/>
    </xf>
    <xf numFmtId="3" fontId="7" fillId="3" borderId="1" xfId="0" applyNumberFormat="1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left" vertical="top" wrapText="1"/>
    </xf>
    <xf numFmtId="49" fontId="7" fillId="9" borderId="1" xfId="0" applyNumberFormat="1" applyFont="1" applyFill="1" applyBorder="1" applyAlignment="1">
      <alignment horizontal="center" vertical="center" wrapText="1"/>
    </xf>
    <xf numFmtId="49" fontId="9" fillId="9" borderId="2" xfId="0" applyNumberFormat="1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vertical="center" wrapText="1"/>
    </xf>
    <xf numFmtId="0" fontId="9" fillId="9" borderId="8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vertical="center" wrapText="1"/>
    </xf>
    <xf numFmtId="49" fontId="9" fillId="9" borderId="3" xfId="0" applyNumberFormat="1" applyFont="1" applyFill="1" applyBorder="1" applyAlignment="1">
      <alignment horizontal="center" vertical="center"/>
    </xf>
    <xf numFmtId="3" fontId="7" fillId="9" borderId="1" xfId="0" applyNumberFormat="1" applyFont="1" applyFill="1" applyBorder="1" applyAlignment="1">
      <alignment horizontal="center" vertical="center"/>
    </xf>
    <xf numFmtId="49" fontId="7" fillId="9" borderId="1" xfId="0" applyNumberFormat="1" applyFont="1" applyFill="1" applyBorder="1" applyAlignment="1">
      <alignment horizontal="center" vertical="center"/>
    </xf>
    <xf numFmtId="49" fontId="7" fillId="9" borderId="6" xfId="0" applyNumberFormat="1" applyFont="1" applyFill="1" applyBorder="1" applyAlignment="1">
      <alignment vertical="center"/>
    </xf>
    <xf numFmtId="49" fontId="7" fillId="9" borderId="8" xfId="0" applyNumberFormat="1" applyFont="1" applyFill="1" applyBorder="1" applyAlignment="1">
      <alignment vertical="center"/>
    </xf>
    <xf numFmtId="49" fontId="7" fillId="9" borderId="3" xfId="0" applyNumberFormat="1" applyFont="1" applyFill="1" applyBorder="1" applyAlignment="1">
      <alignment vertical="center"/>
    </xf>
    <xf numFmtId="0" fontId="12" fillId="9" borderId="1" xfId="0" applyFont="1" applyFill="1" applyBorder="1" applyAlignment="1">
      <alignment horizontal="left" vertical="top" wrapText="1"/>
    </xf>
    <xf numFmtId="49" fontId="12" fillId="9" borderId="2" xfId="0" applyNumberFormat="1" applyFont="1" applyFill="1" applyBorder="1" applyAlignment="1">
      <alignment horizontal="center" vertical="center" wrapText="1"/>
    </xf>
    <xf numFmtId="49" fontId="7" fillId="9" borderId="2" xfId="0" applyNumberFormat="1" applyFont="1" applyFill="1" applyBorder="1" applyAlignment="1">
      <alignment horizontal="center" vertical="center"/>
    </xf>
    <xf numFmtId="49" fontId="7" fillId="9" borderId="7" xfId="0" applyNumberFormat="1" applyFont="1" applyFill="1" applyBorder="1" applyAlignment="1">
      <alignment horizontal="center" vertical="center"/>
    </xf>
    <xf numFmtId="49" fontId="7" fillId="9" borderId="6" xfId="0" applyNumberFormat="1" applyFont="1" applyFill="1" applyBorder="1" applyAlignment="1">
      <alignment horizontal="right" vertical="center"/>
    </xf>
    <xf numFmtId="49" fontId="7" fillId="9" borderId="8" xfId="0" applyNumberFormat="1" applyFont="1" applyFill="1" applyBorder="1" applyAlignment="1">
      <alignment horizontal="right" vertical="center"/>
    </xf>
    <xf numFmtId="0" fontId="7" fillId="9" borderId="3" xfId="0" applyFont="1" applyFill="1" applyBorder="1" applyAlignment="1">
      <alignment horizontal="left" vertical="center" wrapText="1"/>
    </xf>
    <xf numFmtId="49" fontId="7" fillId="9" borderId="3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left" vertical="top" wrapText="1"/>
    </xf>
    <xf numFmtId="49" fontId="7" fillId="9" borderId="2" xfId="0" applyNumberFormat="1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right" vertical="center" wrapText="1"/>
    </xf>
    <xf numFmtId="0" fontId="7" fillId="9" borderId="8" xfId="0" applyFont="1" applyFill="1" applyBorder="1" applyAlignment="1">
      <alignment horizontal="right" vertical="center" wrapText="1"/>
    </xf>
    <xf numFmtId="0" fontId="7" fillId="9" borderId="1" xfId="0" applyFont="1" applyFill="1" applyBorder="1"/>
    <xf numFmtId="0" fontId="0" fillId="9" borderId="1" xfId="0" applyFill="1" applyBorder="1"/>
    <xf numFmtId="0" fontId="0" fillId="9" borderId="6" xfId="0" applyFill="1" applyBorder="1"/>
    <xf numFmtId="0" fontId="0" fillId="9" borderId="8" xfId="0" applyFill="1" applyBorder="1"/>
    <xf numFmtId="0" fontId="0" fillId="9" borderId="3" xfId="0" applyFill="1" applyBorder="1"/>
    <xf numFmtId="0" fontId="7" fillId="9" borderId="6" xfId="0" applyFont="1" applyFill="1" applyBorder="1"/>
    <xf numFmtId="49" fontId="7" fillId="9" borderId="12" xfId="0" applyNumberFormat="1" applyFont="1" applyFill="1" applyBorder="1" applyAlignment="1">
      <alignment horizontal="center" vertical="center"/>
    </xf>
    <xf numFmtId="49" fontId="7" fillId="9" borderId="5" xfId="0" applyNumberFormat="1" applyFont="1" applyFill="1" applyBorder="1" applyAlignment="1">
      <alignment horizontal="center" vertical="center"/>
    </xf>
    <xf numFmtId="49" fontId="7" fillId="10" borderId="7" xfId="0" applyNumberFormat="1" applyFont="1" applyFill="1" applyBorder="1" applyAlignment="1">
      <alignment horizontal="center" vertical="center"/>
    </xf>
    <xf numFmtId="49" fontId="7" fillId="10" borderId="12" xfId="0" applyNumberFormat="1" applyFont="1" applyFill="1" applyBorder="1" applyAlignment="1">
      <alignment horizontal="center" vertical="center"/>
    </xf>
    <xf numFmtId="49" fontId="7" fillId="10" borderId="5" xfId="0" applyNumberFormat="1" applyFont="1" applyFill="1" applyBorder="1" applyAlignment="1">
      <alignment horizontal="center" vertical="center"/>
    </xf>
    <xf numFmtId="49" fontId="7" fillId="10" borderId="10" xfId="0" applyNumberFormat="1" applyFont="1" applyFill="1" applyBorder="1" applyAlignment="1">
      <alignment horizontal="center" vertical="center"/>
    </xf>
    <xf numFmtId="49" fontId="9" fillId="10" borderId="6" xfId="0" applyNumberFormat="1" applyFont="1" applyFill="1" applyBorder="1" applyAlignment="1">
      <alignment horizontal="right" vertical="center"/>
    </xf>
    <xf numFmtId="49" fontId="9" fillId="10" borderId="8" xfId="0" applyNumberFormat="1" applyFont="1" applyFill="1" applyBorder="1" applyAlignment="1">
      <alignment horizontal="right" vertical="center"/>
    </xf>
    <xf numFmtId="49" fontId="9" fillId="10" borderId="3" xfId="0" applyNumberFormat="1" applyFont="1" applyFill="1" applyBorder="1" applyAlignment="1">
      <alignment horizontal="left" vertical="center"/>
    </xf>
    <xf numFmtId="49" fontId="9" fillId="10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vertical="center"/>
    </xf>
    <xf numFmtId="3" fontId="0" fillId="0" borderId="0" xfId="0" applyNumberFormat="1"/>
    <xf numFmtId="3" fontId="7" fillId="2" borderId="1" xfId="0" applyNumberFormat="1" applyFont="1" applyFill="1" applyBorder="1" applyAlignment="1">
      <alignment horizontal="center" vertical="center"/>
    </xf>
    <xf numFmtId="3" fontId="9" fillId="6" borderId="0" xfId="0" applyNumberFormat="1" applyFont="1" applyFill="1" applyAlignment="1">
      <alignment horizontal="center" vertical="center"/>
    </xf>
    <xf numFmtId="3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vertical="center"/>
    </xf>
    <xf numFmtId="3" fontId="10" fillId="0" borderId="0" xfId="0" applyNumberFormat="1" applyFont="1"/>
    <xf numFmtId="3" fontId="7" fillId="10" borderId="1" xfId="0" applyNumberFormat="1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center" vertical="center"/>
    </xf>
    <xf numFmtId="3" fontId="9" fillId="7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3" fontId="7" fillId="9" borderId="1" xfId="0" applyNumberFormat="1" applyFont="1" applyFill="1" applyBorder="1" applyAlignment="1">
      <alignment horizontal="center"/>
    </xf>
    <xf numFmtId="3" fontId="7" fillId="9" borderId="1" xfId="0" applyNumberFormat="1" applyFont="1" applyFill="1" applyBorder="1"/>
    <xf numFmtId="3" fontId="0" fillId="0" borderId="0" xfId="0" applyNumberFormat="1" applyAlignment="1">
      <alignment horizontal="right"/>
    </xf>
    <xf numFmtId="0" fontId="9" fillId="6" borderId="17" xfId="0" applyFont="1" applyFill="1" applyBorder="1" applyAlignment="1">
      <alignment vertical="center" wrapText="1"/>
    </xf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3" fontId="0" fillId="6" borderId="0" xfId="0" applyNumberFormat="1" applyFill="1"/>
    <xf numFmtId="3" fontId="13" fillId="0" borderId="0" xfId="0" applyNumberFormat="1" applyFont="1"/>
    <xf numFmtId="3" fontId="1" fillId="6" borderId="1" xfId="0" applyNumberFormat="1" applyFont="1" applyFill="1" applyBorder="1" applyAlignment="1">
      <alignment horizontal="center" vertical="center"/>
    </xf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0" fontId="9" fillId="0" borderId="5" xfId="0" applyFont="1" applyBorder="1"/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4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9" fillId="8" borderId="3" xfId="0" applyNumberFormat="1" applyFont="1" applyFill="1" applyBorder="1" applyAlignment="1">
      <alignment horizontal="center" vertical="center"/>
    </xf>
    <xf numFmtId="3" fontId="9" fillId="8" borderId="3" xfId="0" applyNumberFormat="1" applyFont="1" applyFill="1" applyBorder="1" applyAlignment="1">
      <alignment horizontal="center"/>
    </xf>
    <xf numFmtId="3" fontId="7" fillId="5" borderId="3" xfId="0" applyNumberFormat="1" applyFont="1" applyFill="1" applyBorder="1" applyAlignment="1">
      <alignment horizontal="center"/>
    </xf>
    <xf numFmtId="0" fontId="9" fillId="4" borderId="8" xfId="0" applyFont="1" applyFill="1" applyBorder="1" applyAlignment="1">
      <alignment horizontal="left" vertical="top" wrapText="1"/>
    </xf>
    <xf numFmtId="0" fontId="9" fillId="8" borderId="8" xfId="0" applyFont="1" applyFill="1" applyBorder="1" applyAlignment="1">
      <alignment horizontal="left" vertical="top" wrapText="1"/>
    </xf>
    <xf numFmtId="49" fontId="9" fillId="8" borderId="6" xfId="0" applyNumberFormat="1" applyFont="1" applyFill="1" applyBorder="1" applyAlignment="1">
      <alignment vertical="center"/>
    </xf>
    <xf numFmtId="49" fontId="9" fillId="8" borderId="8" xfId="0" applyNumberFormat="1" applyFont="1" applyFill="1" applyBorder="1" applyAlignment="1">
      <alignment vertical="center"/>
    </xf>
    <xf numFmtId="49" fontId="9" fillId="8" borderId="3" xfId="0" applyNumberFormat="1" applyFont="1" applyFill="1" applyBorder="1" applyAlignment="1">
      <alignment vertical="center"/>
    </xf>
    <xf numFmtId="0" fontId="9" fillId="8" borderId="6" xfId="0" applyFont="1" applyFill="1" applyBorder="1" applyAlignment="1">
      <alignment horizontal="left" vertical="top" wrapText="1"/>
    </xf>
    <xf numFmtId="0" fontId="16" fillId="11" borderId="6" xfId="0" applyFont="1" applyFill="1" applyBorder="1" applyAlignment="1">
      <alignment horizontal="left" vertical="center" wrapText="1"/>
    </xf>
    <xf numFmtId="0" fontId="7" fillId="11" borderId="1" xfId="0" applyFont="1" applyFill="1" applyBorder="1" applyAlignment="1">
      <alignment vertical="center" wrapText="1"/>
    </xf>
    <xf numFmtId="3" fontId="7" fillId="11" borderId="3" xfId="0" applyNumberFormat="1" applyFont="1" applyFill="1" applyBorder="1" applyAlignment="1">
      <alignment horizontal="center" vertical="center"/>
    </xf>
    <xf numFmtId="0" fontId="16" fillId="11" borderId="6" xfId="0" applyFont="1" applyFill="1" applyBorder="1" applyAlignment="1">
      <alignment horizontal="left" vertical="top" wrapText="1"/>
    </xf>
    <xf numFmtId="0" fontId="10" fillId="0" borderId="0" xfId="0" applyFont="1"/>
    <xf numFmtId="0" fontId="0" fillId="0" borderId="0" xfId="0"/>
    <xf numFmtId="0" fontId="10" fillId="0" borderId="0" xfId="0" applyFont="1" applyAlignment="1">
      <alignment vertical="center"/>
    </xf>
    <xf numFmtId="0" fontId="26" fillId="0" borderId="0" xfId="6" applyNumberFormat="1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9" fontId="3" fillId="0" borderId="1" xfId="9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justify" vertical="center" wrapText="1"/>
    </xf>
    <xf numFmtId="0" fontId="11" fillId="4" borderId="12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26" fillId="0" borderId="0" xfId="6" applyNumberFormat="1" applyFont="1" applyBorder="1" applyAlignment="1">
      <alignment wrapText="1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30" fillId="0" borderId="0" xfId="10" applyNumberFormat="1" applyFont="1" applyBorder="1" applyAlignment="1">
      <alignment horizontal="left" wrapText="1"/>
    </xf>
    <xf numFmtId="0" fontId="0" fillId="0" borderId="0" xfId="0"/>
    <xf numFmtId="0" fontId="0" fillId="0" borderId="0" xfId="0"/>
    <xf numFmtId="0" fontId="9" fillId="0" borderId="2" xfId="0" applyFont="1" applyBorder="1" applyAlignment="1">
      <alignment horizontal="justify" vertical="top" wrapText="1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justify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44" fontId="0" fillId="0" borderId="0" xfId="0" applyNumberFormat="1" applyAlignment="1">
      <alignment vertical="top" wrapText="1"/>
    </xf>
    <xf numFmtId="0" fontId="0" fillId="0" borderId="0" xfId="0" applyAlignment="1">
      <alignment horizontal="right" vertical="center" wrapText="1"/>
    </xf>
    <xf numFmtId="3" fontId="31" fillId="0" borderId="13" xfId="0" applyNumberFormat="1" applyFont="1" applyBorder="1" applyAlignment="1">
      <alignment vertical="top" wrapText="1"/>
    </xf>
    <xf numFmtId="3" fontId="0" fillId="0" borderId="13" xfId="0" applyNumberFormat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49" fontId="17" fillId="0" borderId="13" xfId="0" applyNumberFormat="1" applyFont="1" applyBorder="1" applyAlignment="1">
      <alignment vertical="top" wrapText="1"/>
    </xf>
    <xf numFmtId="0" fontId="17" fillId="0" borderId="13" xfId="0" applyFont="1" applyBorder="1" applyAlignment="1">
      <alignment horizontal="center" vertical="top" wrapText="1"/>
    </xf>
    <xf numFmtId="3" fontId="17" fillId="0" borderId="13" xfId="0" applyNumberFormat="1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34" fillId="0" borderId="13" xfId="0" applyFont="1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3" fontId="10" fillId="0" borderId="13" xfId="0" applyNumberFormat="1" applyFont="1" applyBorder="1" applyAlignment="1">
      <alignment vertical="top" wrapText="1"/>
    </xf>
    <xf numFmtId="49" fontId="10" fillId="0" borderId="13" xfId="0" applyNumberFormat="1" applyFont="1" applyBorder="1" applyAlignment="1">
      <alignment horizontal="center" vertical="top" wrapText="1"/>
    </xf>
    <xf numFmtId="0" fontId="35" fillId="7" borderId="13" xfId="0" applyFont="1" applyFill="1" applyBorder="1" applyAlignment="1">
      <alignment vertical="top" wrapText="1"/>
    </xf>
    <xf numFmtId="0" fontId="33" fillId="7" borderId="13" xfId="0" applyFont="1" applyFill="1" applyBorder="1" applyAlignment="1">
      <alignment horizontal="center" vertical="top" wrapText="1"/>
    </xf>
    <xf numFmtId="49" fontId="35" fillId="7" borderId="13" xfId="0" applyNumberFormat="1" applyFont="1" applyFill="1" applyBorder="1" applyAlignment="1">
      <alignment vertical="top" wrapText="1"/>
    </xf>
    <xf numFmtId="49" fontId="31" fillId="7" borderId="13" xfId="0" applyNumberFormat="1" applyFont="1" applyFill="1" applyBorder="1" applyAlignment="1">
      <alignment vertical="top" wrapText="1"/>
    </xf>
    <xf numFmtId="49" fontId="33" fillId="7" borderId="13" xfId="0" applyNumberFormat="1" applyFont="1" applyFill="1" applyBorder="1" applyAlignment="1">
      <alignment vertical="top" wrapText="1"/>
    </xf>
    <xf numFmtId="0" fontId="12" fillId="7" borderId="13" xfId="0" applyFont="1" applyFill="1" applyBorder="1" applyAlignment="1">
      <alignment vertical="top" wrapText="1"/>
    </xf>
    <xf numFmtId="0" fontId="9" fillId="0" borderId="13" xfId="0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0" fillId="0" borderId="0" xfId="0"/>
    <xf numFmtId="0" fontId="9" fillId="0" borderId="1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vertical="top" wrapText="1"/>
    </xf>
    <xf numFmtId="0" fontId="11" fillId="0" borderId="24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9" fillId="6" borderId="11" xfId="0" applyFont="1" applyFill="1" applyBorder="1" applyAlignment="1">
      <alignment vertical="top" wrapText="1"/>
    </xf>
    <xf numFmtId="0" fontId="11" fillId="0" borderId="26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3" fontId="9" fillId="6" borderId="2" xfId="0" applyNumberFormat="1" applyFont="1" applyFill="1" applyBorder="1" applyAlignment="1">
      <alignment horizontal="center" vertical="center"/>
    </xf>
    <xf numFmtId="0" fontId="7" fillId="9" borderId="8" xfId="0" applyFont="1" applyFill="1" applyBorder="1"/>
    <xf numFmtId="0" fontId="7" fillId="9" borderId="3" xfId="0" applyFont="1" applyFill="1" applyBorder="1"/>
    <xf numFmtId="0" fontId="7" fillId="9" borderId="9" xfId="0" applyFont="1" applyFill="1" applyBorder="1" applyAlignment="1">
      <alignment vertical="center" wrapText="1"/>
    </xf>
    <xf numFmtId="0" fontId="9" fillId="6" borderId="17" xfId="0" applyFont="1" applyFill="1" applyBorder="1" applyAlignment="1">
      <alignment vertical="top" wrapText="1"/>
    </xf>
    <xf numFmtId="0" fontId="11" fillId="0" borderId="27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vertical="top" wrapText="1"/>
    </xf>
    <xf numFmtId="0" fontId="11" fillId="0" borderId="32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0" fillId="0" borderId="0" xfId="0"/>
    <xf numFmtId="0" fontId="9" fillId="0" borderId="2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vertical="top" wrapText="1"/>
    </xf>
    <xf numFmtId="3" fontId="34" fillId="0" borderId="13" xfId="0" applyNumberFormat="1" applyFont="1" applyBorder="1" applyAlignment="1">
      <alignment vertical="top" wrapText="1"/>
    </xf>
    <xf numFmtId="3" fontId="35" fillId="7" borderId="13" xfId="0" applyNumberFormat="1" applyFont="1" applyFill="1" applyBorder="1" applyAlignment="1">
      <alignment vertical="top" wrapText="1"/>
    </xf>
    <xf numFmtId="3" fontId="35" fillId="13" borderId="13" xfId="0" applyNumberFormat="1" applyFont="1" applyFill="1" applyBorder="1" applyAlignment="1">
      <alignment vertical="top" wrapText="1"/>
    </xf>
    <xf numFmtId="3" fontId="35" fillId="12" borderId="13" xfId="0" applyNumberFormat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top" wrapText="1"/>
    </xf>
    <xf numFmtId="3" fontId="9" fillId="0" borderId="1" xfId="0" applyNumberFormat="1" applyFont="1" applyBorder="1"/>
    <xf numFmtId="0" fontId="9" fillId="4" borderId="17" xfId="0" applyFont="1" applyFill="1" applyBorder="1" applyAlignment="1">
      <alignment vertical="top" wrapText="1"/>
    </xf>
    <xf numFmtId="0" fontId="0" fillId="0" borderId="0" xfId="0"/>
    <xf numFmtId="0" fontId="0" fillId="0" borderId="0" xfId="0"/>
    <xf numFmtId="0" fontId="26" fillId="0" borderId="0" xfId="6" applyNumberFormat="1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/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14" borderId="1" xfId="0" applyFont="1" applyFill="1" applyBorder="1" applyAlignment="1">
      <alignment vertical="center" wrapText="1"/>
    </xf>
    <xf numFmtId="0" fontId="10" fillId="0" borderId="0" xfId="0" applyFont="1"/>
    <xf numFmtId="0" fontId="0" fillId="0" borderId="0" xfId="0"/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6" fillId="0" borderId="0" xfId="6" applyNumberFormat="1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30" fillId="0" borderId="21" xfId="10" applyNumberFormat="1" applyFont="1" applyBorder="1" applyAlignment="1">
      <alignment horizontal="left" wrapText="1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35" fillId="13" borderId="13" xfId="0" applyFont="1" applyFill="1" applyBorder="1" applyAlignment="1">
      <alignment vertical="top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35" fillId="12" borderId="13" xfId="0" applyFont="1" applyFill="1" applyBorder="1" applyAlignment="1">
      <alignment vertical="top" wrapText="1"/>
    </xf>
  </cellXfs>
  <cellStyles count="11">
    <cellStyle name="Normal" xfId="7" xr:uid="{00000000-0005-0000-0000-000000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3" xfId="4" xr:uid="{00000000-0005-0000-0000-000004000000}"/>
    <cellStyle name="Обычный 4" xfId="8" xr:uid="{00000000-0005-0000-0000-000005000000}"/>
    <cellStyle name="Обычный_Бюджет2014_Рыльск(уточнение 8) 2" xfId="9" xr:uid="{00000000-0005-0000-0000-000006000000}"/>
    <cellStyle name="Обычный_Лист1" xfId="5" xr:uid="{00000000-0005-0000-0000-000007000000}"/>
    <cellStyle name="Обычный_прил5" xfId="6" xr:uid="{00000000-0005-0000-0000-000008000000}"/>
    <cellStyle name="Обычный_прил9" xfId="10" xr:uid="{00000000-0005-0000-0000-000009000000}"/>
    <cellStyle name="Стиль 1" xfId="1" xr:uid="{00000000-0005-0000-0000-00000A000000}"/>
  </cellStyles>
  <dxfs count="0"/>
  <tableStyles count="0" defaultTableStyle="TableStyleMedium2" defaultPivotStyle="PivotStyleLight16"/>
  <colors>
    <mruColors>
      <color rgb="FFCC99FF"/>
      <color rgb="FF66FFFF"/>
      <color rgb="FF6BE37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3"/>
  <sheetViews>
    <sheetView topLeftCell="B1" zoomScaleNormal="100" workbookViewId="0">
      <selection activeCell="D25" sqref="D25"/>
    </sheetView>
  </sheetViews>
  <sheetFormatPr defaultRowHeight="15" x14ac:dyDescent="0.25"/>
  <cols>
    <col min="1" max="1" width="7.7109375" customWidth="1"/>
    <col min="2" max="2" width="28" customWidth="1"/>
    <col min="3" max="3" width="64.42578125" customWidth="1"/>
    <col min="4" max="4" width="14.85546875" customWidth="1"/>
  </cols>
  <sheetData>
    <row r="1" spans="2:4" x14ac:dyDescent="0.25">
      <c r="C1" s="664" t="s">
        <v>327</v>
      </c>
      <c r="D1" s="665"/>
    </row>
    <row r="2" spans="2:4" x14ac:dyDescent="0.25">
      <c r="C2" s="664" t="s">
        <v>328</v>
      </c>
      <c r="D2" s="665"/>
    </row>
    <row r="3" spans="2:4" x14ac:dyDescent="0.25">
      <c r="C3" s="664" t="s">
        <v>329</v>
      </c>
      <c r="D3" s="665"/>
    </row>
    <row r="4" spans="2:4" x14ac:dyDescent="0.25">
      <c r="C4" s="664" t="s">
        <v>330</v>
      </c>
      <c r="D4" s="665"/>
    </row>
    <row r="5" spans="2:4" x14ac:dyDescent="0.25">
      <c r="C5" s="664" t="s">
        <v>751</v>
      </c>
      <c r="D5" s="665"/>
    </row>
    <row r="6" spans="2:4" x14ac:dyDescent="0.25">
      <c r="C6" s="661" t="s">
        <v>753</v>
      </c>
      <c r="D6" s="662"/>
    </row>
    <row r="7" spans="2:4" x14ac:dyDescent="0.25">
      <c r="C7" s="661" t="s">
        <v>946</v>
      </c>
      <c r="D7" s="662"/>
    </row>
    <row r="8" spans="2:4" x14ac:dyDescent="0.25">
      <c r="C8" s="663" t="s">
        <v>998</v>
      </c>
      <c r="D8" s="663"/>
    </row>
    <row r="9" spans="2:4" x14ac:dyDescent="0.25">
      <c r="C9" s="375"/>
      <c r="D9" s="375"/>
    </row>
    <row r="10" spans="2:4" ht="18.75" x14ac:dyDescent="0.25">
      <c r="C10" s="379" t="s">
        <v>331</v>
      </c>
    </row>
    <row r="11" spans="2:4" ht="18.75" x14ac:dyDescent="0.25">
      <c r="C11" s="379" t="s">
        <v>867</v>
      </c>
    </row>
    <row r="12" spans="2:4" ht="18.75" x14ac:dyDescent="0.25">
      <c r="C12" s="379"/>
    </row>
    <row r="13" spans="2:4" x14ac:dyDescent="0.25">
      <c r="D13" s="4" t="s">
        <v>526</v>
      </c>
    </row>
    <row r="14" spans="2:4" ht="53.25" customHeight="1" x14ac:dyDescent="0.25">
      <c r="B14" s="380" t="s">
        <v>332</v>
      </c>
      <c r="C14" s="12" t="s">
        <v>333</v>
      </c>
      <c r="D14" s="50" t="s">
        <v>5</v>
      </c>
    </row>
    <row r="15" spans="2:4" ht="31.5" x14ac:dyDescent="0.25">
      <c r="B15" s="543" t="s">
        <v>334</v>
      </c>
      <c r="C15" s="541" t="s">
        <v>335</v>
      </c>
      <c r="D15" s="542">
        <f>SUM(D16,D25)</f>
        <v>28035557</v>
      </c>
    </row>
    <row r="16" spans="2:4" ht="31.5" x14ac:dyDescent="0.25">
      <c r="B16" s="200" t="s">
        <v>337</v>
      </c>
      <c r="C16" s="132" t="s">
        <v>338</v>
      </c>
      <c r="D16" s="525">
        <f>SUM(D17,D21)</f>
        <v>28035557</v>
      </c>
    </row>
    <row r="17" spans="2:4" ht="15.75" x14ac:dyDescent="0.25">
      <c r="B17" s="201" t="s">
        <v>339</v>
      </c>
      <c r="C17" s="45" t="s">
        <v>340</v>
      </c>
      <c r="D17" s="530">
        <f>SUM(D18)</f>
        <v>-414715458</v>
      </c>
    </row>
    <row r="18" spans="2:4" ht="15.75" x14ac:dyDescent="0.25">
      <c r="B18" s="202" t="s">
        <v>341</v>
      </c>
      <c r="C18" s="203" t="s">
        <v>342</v>
      </c>
      <c r="D18" s="531">
        <f>SUM(D19)</f>
        <v>-414715458</v>
      </c>
    </row>
    <row r="19" spans="2:4" ht="15.75" x14ac:dyDescent="0.25">
      <c r="B19" s="202" t="s">
        <v>343</v>
      </c>
      <c r="C19" s="203" t="s">
        <v>344</v>
      </c>
      <c r="D19" s="531">
        <f>SUM(D20)</f>
        <v>-414715458</v>
      </c>
    </row>
    <row r="20" spans="2:4" ht="31.5" x14ac:dyDescent="0.25">
      <c r="B20" s="202" t="s">
        <v>345</v>
      </c>
      <c r="C20" s="203" t="s">
        <v>346</v>
      </c>
      <c r="D20" s="527">
        <v>-414715458</v>
      </c>
    </row>
    <row r="21" spans="2:4" ht="15.75" x14ac:dyDescent="0.25">
      <c r="B21" s="201" t="s">
        <v>347</v>
      </c>
      <c r="C21" s="45" t="s">
        <v>348</v>
      </c>
      <c r="D21" s="530">
        <f>SUM(D22)</f>
        <v>442751015</v>
      </c>
    </row>
    <row r="22" spans="2:4" ht="15.75" x14ac:dyDescent="0.25">
      <c r="B22" s="202" t="s">
        <v>349</v>
      </c>
      <c r="C22" s="203" t="s">
        <v>350</v>
      </c>
      <c r="D22" s="532">
        <f>SUM(D23)</f>
        <v>442751015</v>
      </c>
    </row>
    <row r="23" spans="2:4" ht="15.75" x14ac:dyDescent="0.25">
      <c r="B23" s="202" t="s">
        <v>351</v>
      </c>
      <c r="C23" s="203" t="s">
        <v>352</v>
      </c>
      <c r="D23" s="532">
        <f>SUM(D24)</f>
        <v>442751015</v>
      </c>
    </row>
    <row r="24" spans="2:4" ht="31.5" x14ac:dyDescent="0.25">
      <c r="B24" s="202" t="s">
        <v>353</v>
      </c>
      <c r="C24" s="205" t="s">
        <v>354</v>
      </c>
      <c r="D24" s="527">
        <v>442751015</v>
      </c>
    </row>
    <row r="25" spans="2:4" ht="31.5" x14ac:dyDescent="0.25">
      <c r="B25" s="200" t="s">
        <v>355</v>
      </c>
      <c r="C25" s="132" t="s">
        <v>356</v>
      </c>
      <c r="D25" s="525">
        <f>SUM(D26)</f>
        <v>0</v>
      </c>
    </row>
    <row r="26" spans="2:4" ht="31.5" x14ac:dyDescent="0.25">
      <c r="B26" s="206" t="s">
        <v>357</v>
      </c>
      <c r="C26" s="207" t="s">
        <v>358</v>
      </c>
      <c r="D26" s="526">
        <f>SUM(D27,D30)</f>
        <v>0</v>
      </c>
    </row>
    <row r="27" spans="2:4" ht="31.5" x14ac:dyDescent="0.25">
      <c r="B27" s="204" t="s">
        <v>359</v>
      </c>
      <c r="C27" s="153" t="s">
        <v>360</v>
      </c>
      <c r="D27" s="528">
        <f>SUM(D28)</f>
        <v>500000</v>
      </c>
    </row>
    <row r="28" spans="2:4" ht="45.75" customHeight="1" x14ac:dyDescent="0.25">
      <c r="B28" s="202" t="s">
        <v>361</v>
      </c>
      <c r="C28" s="203" t="s">
        <v>362</v>
      </c>
      <c r="D28" s="531">
        <f>SUM(D29)</f>
        <v>500000</v>
      </c>
    </row>
    <row r="29" spans="2:4" ht="63" x14ac:dyDescent="0.25">
      <c r="B29" s="202" t="s">
        <v>363</v>
      </c>
      <c r="C29" s="203" t="s">
        <v>364</v>
      </c>
      <c r="D29" s="529">
        <v>500000</v>
      </c>
    </row>
    <row r="30" spans="2:4" ht="31.5" x14ac:dyDescent="0.25">
      <c r="B30" s="204" t="s">
        <v>365</v>
      </c>
      <c r="C30" s="153" t="s">
        <v>366</v>
      </c>
      <c r="D30" s="528">
        <f>SUM(D31)</f>
        <v>-500000</v>
      </c>
    </row>
    <row r="31" spans="2:4" ht="47.25" x14ac:dyDescent="0.25">
      <c r="B31" s="202" t="s">
        <v>367</v>
      </c>
      <c r="C31" s="203" t="s">
        <v>368</v>
      </c>
      <c r="D31" s="531">
        <f>SUM(D32)</f>
        <v>-500000</v>
      </c>
    </row>
    <row r="32" spans="2:4" ht="47.25" x14ac:dyDescent="0.25">
      <c r="B32" s="202" t="s">
        <v>369</v>
      </c>
      <c r="C32" s="203" t="s">
        <v>370</v>
      </c>
      <c r="D32" s="529">
        <v>-500000</v>
      </c>
    </row>
    <row r="33" spans="2:4" ht="15.75" x14ac:dyDescent="0.25">
      <c r="B33" s="208"/>
      <c r="C33" s="209" t="s">
        <v>371</v>
      </c>
      <c r="D33" s="533">
        <f>SUM(D15)</f>
        <v>28035557</v>
      </c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0866141732283472" right="0.70866141732283472" top="0.74803149606299213" bottom="0.74803149606299213" header="0.31496062992125984" footer="0.31496062992125984"/>
  <pageSetup paperSize="9" scale="75" orientation="portrait" blackAndWhite="1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505"/>
  <sheetViews>
    <sheetView tabSelected="1" topLeftCell="A2" zoomScaleNormal="100" workbookViewId="0">
      <selection activeCell="I16" sqref="I16"/>
    </sheetView>
  </sheetViews>
  <sheetFormatPr defaultRowHeight="15" x14ac:dyDescent="0.25"/>
  <cols>
    <col min="1" max="1" width="72.5703125" customWidth="1"/>
    <col min="2" max="2" width="6.5703125" customWidth="1"/>
    <col min="3" max="4" width="4.85546875" customWidth="1"/>
    <col min="5" max="5" width="4.7109375" customWidth="1"/>
    <col min="6" max="6" width="3.5703125" customWidth="1"/>
    <col min="7" max="7" width="7.140625" customWidth="1"/>
    <col min="8" max="8" width="5.85546875" customWidth="1"/>
    <col min="9" max="9" width="13.42578125" style="493" customWidth="1"/>
    <col min="10" max="10" width="13.85546875" style="493" customWidth="1"/>
    <col min="11" max="11" width="14.85546875" customWidth="1"/>
    <col min="12" max="12" width="13" customWidth="1"/>
    <col min="13" max="13" width="15.28515625" customWidth="1"/>
  </cols>
  <sheetData>
    <row r="1" spans="1:13" x14ac:dyDescent="0.25">
      <c r="D1" s="392" t="s">
        <v>646</v>
      </c>
      <c r="E1" s="392"/>
      <c r="F1" s="392"/>
      <c r="G1" s="1"/>
    </row>
    <row r="2" spans="1:13" x14ac:dyDescent="0.25">
      <c r="D2" s="392" t="s">
        <v>7</v>
      </c>
      <c r="E2" s="392"/>
      <c r="F2" s="392"/>
    </row>
    <row r="3" spans="1:13" x14ac:dyDescent="0.25">
      <c r="D3" s="392" t="s">
        <v>6</v>
      </c>
      <c r="E3" s="392"/>
      <c r="F3" s="392"/>
    </row>
    <row r="4" spans="1:13" x14ac:dyDescent="0.25">
      <c r="D4" s="392" t="s">
        <v>97</v>
      </c>
      <c r="E4" s="392"/>
      <c r="F4" s="392"/>
    </row>
    <row r="5" spans="1:13" x14ac:dyDescent="0.25">
      <c r="D5" s="392" t="s">
        <v>754</v>
      </c>
      <c r="E5" s="392"/>
      <c r="F5" s="392"/>
    </row>
    <row r="6" spans="1:13" x14ac:dyDescent="0.25">
      <c r="D6" s="392" t="s">
        <v>755</v>
      </c>
      <c r="E6" s="392"/>
      <c r="F6" s="392"/>
    </row>
    <row r="7" spans="1:13" x14ac:dyDescent="0.25">
      <c r="D7" s="4" t="s">
        <v>948</v>
      </c>
      <c r="E7" s="4"/>
      <c r="F7" s="4"/>
    </row>
    <row r="8" spans="1:13" x14ac:dyDescent="0.25">
      <c r="D8" s="639" t="s">
        <v>992</v>
      </c>
      <c r="E8" s="392"/>
      <c r="F8" s="392"/>
    </row>
    <row r="9" spans="1:13" s="545" customFormat="1" x14ac:dyDescent="0.25">
      <c r="D9" s="546"/>
      <c r="E9" s="546"/>
      <c r="F9" s="546"/>
      <c r="I9" s="493"/>
      <c r="J9" s="493"/>
    </row>
    <row r="10" spans="1:13" ht="18.75" x14ac:dyDescent="0.25">
      <c r="A10" s="678" t="s">
        <v>510</v>
      </c>
      <c r="B10" s="678"/>
      <c r="C10" s="678"/>
      <c r="D10" s="678"/>
      <c r="E10" s="678"/>
      <c r="F10" s="678"/>
      <c r="G10" s="678"/>
      <c r="H10" s="678"/>
      <c r="I10" s="678"/>
    </row>
    <row r="11" spans="1:13" ht="18.75" x14ac:dyDescent="0.25">
      <c r="A11" s="678" t="s">
        <v>69</v>
      </c>
      <c r="B11" s="678"/>
      <c r="C11" s="678"/>
      <c r="D11" s="678"/>
      <c r="E11" s="678"/>
      <c r="F11" s="678"/>
      <c r="G11" s="678"/>
      <c r="H11" s="678"/>
      <c r="I11" s="678"/>
    </row>
    <row r="12" spans="1:13" ht="18.75" x14ac:dyDescent="0.25">
      <c r="A12" s="678" t="s">
        <v>876</v>
      </c>
      <c r="B12" s="678"/>
      <c r="C12" s="678"/>
      <c r="D12" s="678"/>
      <c r="E12" s="678"/>
      <c r="F12" s="678"/>
      <c r="G12" s="678"/>
      <c r="H12" s="678"/>
      <c r="I12" s="678"/>
    </row>
    <row r="13" spans="1:13" ht="15.75" x14ac:dyDescent="0.25">
      <c r="C13" s="377"/>
      <c r="I13" s="493" t="s">
        <v>526</v>
      </c>
      <c r="J13" s="493" t="s">
        <v>526</v>
      </c>
    </row>
    <row r="14" spans="1:13" ht="21" customHeight="1" x14ac:dyDescent="0.25">
      <c r="A14" s="50" t="s">
        <v>0</v>
      </c>
      <c r="B14" s="50" t="s">
        <v>48</v>
      </c>
      <c r="C14" s="50" t="s">
        <v>1</v>
      </c>
      <c r="D14" s="50" t="s">
        <v>2</v>
      </c>
      <c r="E14" s="679" t="s">
        <v>3</v>
      </c>
      <c r="F14" s="680"/>
      <c r="G14" s="681"/>
      <c r="H14" s="50" t="s">
        <v>4</v>
      </c>
      <c r="I14" s="443" t="s">
        <v>5</v>
      </c>
      <c r="J14" s="443" t="s">
        <v>5</v>
      </c>
      <c r="K14" s="9"/>
      <c r="L14" s="9"/>
    </row>
    <row r="15" spans="1:13" ht="15.75" x14ac:dyDescent="0.25">
      <c r="A15" s="81" t="s">
        <v>8</v>
      </c>
      <c r="B15" s="81"/>
      <c r="C15" s="38"/>
      <c r="D15" s="38"/>
      <c r="E15" s="214"/>
      <c r="F15" s="215"/>
      <c r="G15" s="216"/>
      <c r="H15" s="38"/>
      <c r="I15" s="438">
        <f>SUM(I16+I162+I188+I346+I200+I505+I444)</f>
        <v>388431406</v>
      </c>
      <c r="J15" s="438">
        <f>SUM(J16+J162+J188+J346+J200+J505+J444+J137)</f>
        <v>379013407</v>
      </c>
    </row>
    <row r="16" spans="1:13" ht="15.75" x14ac:dyDescent="0.25">
      <c r="A16" s="620" t="s">
        <v>49</v>
      </c>
      <c r="B16" s="450" t="s">
        <v>50</v>
      </c>
      <c r="C16" s="458"/>
      <c r="D16" s="458"/>
      <c r="E16" s="459"/>
      <c r="F16" s="460"/>
      <c r="G16" s="461"/>
      <c r="H16" s="458"/>
      <c r="I16" s="457">
        <f>SUM(I17+I96+I109+I150+I63+I144+I137)</f>
        <v>44803223</v>
      </c>
      <c r="J16" s="457">
        <f>SUM(J17+J96+J109+J150+J63+J144)</f>
        <v>41046753</v>
      </c>
      <c r="K16" s="493"/>
      <c r="L16" s="493"/>
      <c r="M16" s="493"/>
    </row>
    <row r="17" spans="1:11" ht="15.75" x14ac:dyDescent="0.25">
      <c r="A17" s="288" t="s">
        <v>9</v>
      </c>
      <c r="B17" s="305" t="s">
        <v>50</v>
      </c>
      <c r="C17" s="15" t="s">
        <v>10</v>
      </c>
      <c r="D17" s="15"/>
      <c r="E17" s="299"/>
      <c r="F17" s="300"/>
      <c r="G17" s="301"/>
      <c r="H17" s="15"/>
      <c r="I17" s="439">
        <f>SUM(I18+I23+I67)</f>
        <v>25705146</v>
      </c>
      <c r="J17" s="439">
        <f>SUM(J18+J23+J67)</f>
        <v>25741246</v>
      </c>
      <c r="K17" s="493"/>
    </row>
    <row r="18" spans="1:11" ht="31.5" x14ac:dyDescent="0.25">
      <c r="A18" s="21" t="s">
        <v>11</v>
      </c>
      <c r="B18" s="26" t="s">
        <v>50</v>
      </c>
      <c r="C18" s="22" t="s">
        <v>10</v>
      </c>
      <c r="D18" s="22" t="s">
        <v>12</v>
      </c>
      <c r="E18" s="274"/>
      <c r="F18" s="275"/>
      <c r="G18" s="276"/>
      <c r="H18" s="22"/>
      <c r="I18" s="440">
        <f t="shared" ref="I18:J21" si="0">SUM(I19)</f>
        <v>1408419</v>
      </c>
      <c r="J18" s="440">
        <f t="shared" si="0"/>
        <v>1408419</v>
      </c>
    </row>
    <row r="19" spans="1:11" ht="15.75" x14ac:dyDescent="0.25">
      <c r="A19" s="27" t="s">
        <v>108</v>
      </c>
      <c r="B19" s="30" t="s">
        <v>50</v>
      </c>
      <c r="C19" s="28" t="s">
        <v>10</v>
      </c>
      <c r="D19" s="28" t="s">
        <v>12</v>
      </c>
      <c r="E19" s="223" t="s">
        <v>396</v>
      </c>
      <c r="F19" s="224" t="s">
        <v>394</v>
      </c>
      <c r="G19" s="225" t="s">
        <v>395</v>
      </c>
      <c r="H19" s="28"/>
      <c r="I19" s="441">
        <f t="shared" si="0"/>
        <v>1408419</v>
      </c>
      <c r="J19" s="441">
        <f t="shared" si="0"/>
        <v>1408419</v>
      </c>
    </row>
    <row r="20" spans="1:11" ht="15.75" x14ac:dyDescent="0.25">
      <c r="A20" s="83" t="s">
        <v>109</v>
      </c>
      <c r="B20" s="50" t="s">
        <v>50</v>
      </c>
      <c r="C20" s="2" t="s">
        <v>10</v>
      </c>
      <c r="D20" s="2" t="s">
        <v>12</v>
      </c>
      <c r="E20" s="226" t="s">
        <v>187</v>
      </c>
      <c r="F20" s="227" t="s">
        <v>394</v>
      </c>
      <c r="G20" s="228" t="s">
        <v>395</v>
      </c>
      <c r="H20" s="2"/>
      <c r="I20" s="442">
        <f t="shared" si="0"/>
        <v>1408419</v>
      </c>
      <c r="J20" s="442">
        <f t="shared" si="0"/>
        <v>1408419</v>
      </c>
    </row>
    <row r="21" spans="1:11" ht="31.5" x14ac:dyDescent="0.25">
      <c r="A21" s="3" t="s">
        <v>78</v>
      </c>
      <c r="B21" s="365" t="s">
        <v>50</v>
      </c>
      <c r="C21" s="2" t="s">
        <v>10</v>
      </c>
      <c r="D21" s="2" t="s">
        <v>12</v>
      </c>
      <c r="E21" s="226" t="s">
        <v>187</v>
      </c>
      <c r="F21" s="227" t="s">
        <v>394</v>
      </c>
      <c r="G21" s="228" t="s">
        <v>399</v>
      </c>
      <c r="H21" s="2"/>
      <c r="I21" s="442">
        <f t="shared" si="0"/>
        <v>1408419</v>
      </c>
      <c r="J21" s="442">
        <f t="shared" si="0"/>
        <v>1408419</v>
      </c>
    </row>
    <row r="22" spans="1:11" ht="63" x14ac:dyDescent="0.25">
      <c r="A22" s="84" t="s">
        <v>79</v>
      </c>
      <c r="B22" s="365" t="s">
        <v>50</v>
      </c>
      <c r="C22" s="2" t="s">
        <v>10</v>
      </c>
      <c r="D22" s="2" t="s">
        <v>12</v>
      </c>
      <c r="E22" s="226" t="s">
        <v>187</v>
      </c>
      <c r="F22" s="227" t="s">
        <v>394</v>
      </c>
      <c r="G22" s="228" t="s">
        <v>399</v>
      </c>
      <c r="H22" s="2" t="s">
        <v>13</v>
      </c>
      <c r="I22" s="443">
        <v>1408419</v>
      </c>
      <c r="J22" s="443">
        <v>1408419</v>
      </c>
    </row>
    <row r="23" spans="1:11" ht="47.25" x14ac:dyDescent="0.25">
      <c r="A23" s="97" t="s">
        <v>19</v>
      </c>
      <c r="B23" s="26" t="s">
        <v>50</v>
      </c>
      <c r="C23" s="22" t="s">
        <v>10</v>
      </c>
      <c r="D23" s="22" t="s">
        <v>20</v>
      </c>
      <c r="E23" s="274"/>
      <c r="F23" s="275"/>
      <c r="G23" s="276"/>
      <c r="H23" s="22"/>
      <c r="I23" s="440">
        <f>SUM(I24+I36+I41+I46+I53+I58+I31)</f>
        <v>16960361</v>
      </c>
      <c r="J23" s="440">
        <f>SUM(J24+J36+J41+J46+J53+J58+J31)</f>
        <v>16960361</v>
      </c>
    </row>
    <row r="24" spans="1:11" ht="47.25" x14ac:dyDescent="0.25">
      <c r="A24" s="75" t="s">
        <v>115</v>
      </c>
      <c r="B24" s="30" t="s">
        <v>50</v>
      </c>
      <c r="C24" s="28" t="s">
        <v>10</v>
      </c>
      <c r="D24" s="28" t="s">
        <v>20</v>
      </c>
      <c r="E24" s="229" t="s">
        <v>186</v>
      </c>
      <c r="F24" s="230" t="s">
        <v>394</v>
      </c>
      <c r="G24" s="231" t="s">
        <v>395</v>
      </c>
      <c r="H24" s="28"/>
      <c r="I24" s="441">
        <f>SUM(I25)</f>
        <v>941000</v>
      </c>
      <c r="J24" s="441">
        <f>SUM(J25)</f>
        <v>941000</v>
      </c>
    </row>
    <row r="25" spans="1:11" ht="80.25" customHeight="1" x14ac:dyDescent="0.25">
      <c r="A25" s="76" t="s">
        <v>116</v>
      </c>
      <c r="B25" s="53" t="s">
        <v>50</v>
      </c>
      <c r="C25" s="2" t="s">
        <v>10</v>
      </c>
      <c r="D25" s="2" t="s">
        <v>20</v>
      </c>
      <c r="E25" s="241" t="s">
        <v>216</v>
      </c>
      <c r="F25" s="242" t="s">
        <v>394</v>
      </c>
      <c r="G25" s="243" t="s">
        <v>395</v>
      </c>
      <c r="H25" s="2"/>
      <c r="I25" s="442">
        <f>SUM(I26)</f>
        <v>941000</v>
      </c>
      <c r="J25" s="442">
        <f>SUM(J26)</f>
        <v>941000</v>
      </c>
    </row>
    <row r="26" spans="1:11" ht="47.25" x14ac:dyDescent="0.25">
      <c r="A26" s="76" t="s">
        <v>402</v>
      </c>
      <c r="B26" s="53" t="s">
        <v>50</v>
      </c>
      <c r="C26" s="2" t="s">
        <v>10</v>
      </c>
      <c r="D26" s="2" t="s">
        <v>20</v>
      </c>
      <c r="E26" s="241" t="s">
        <v>216</v>
      </c>
      <c r="F26" s="242" t="s">
        <v>10</v>
      </c>
      <c r="G26" s="243" t="s">
        <v>395</v>
      </c>
      <c r="H26" s="2"/>
      <c r="I26" s="442">
        <f>SUM(I27+I29)</f>
        <v>941000</v>
      </c>
      <c r="J26" s="442">
        <f>SUM(J27+J29)</f>
        <v>941000</v>
      </c>
    </row>
    <row r="27" spans="1:11" ht="47.25" x14ac:dyDescent="0.25">
      <c r="A27" s="84" t="s">
        <v>80</v>
      </c>
      <c r="B27" s="365" t="s">
        <v>50</v>
      </c>
      <c r="C27" s="2" t="s">
        <v>10</v>
      </c>
      <c r="D27" s="2" t="s">
        <v>20</v>
      </c>
      <c r="E27" s="244" t="s">
        <v>216</v>
      </c>
      <c r="F27" s="245" t="s">
        <v>10</v>
      </c>
      <c r="G27" s="246" t="s">
        <v>403</v>
      </c>
      <c r="H27" s="2"/>
      <c r="I27" s="442">
        <f>SUM(I28)</f>
        <v>933000</v>
      </c>
      <c r="J27" s="442">
        <f>SUM(J28)</f>
        <v>933000</v>
      </c>
    </row>
    <row r="28" spans="1:11" ht="63" x14ac:dyDescent="0.25">
      <c r="A28" s="84" t="s">
        <v>79</v>
      </c>
      <c r="B28" s="365" t="s">
        <v>50</v>
      </c>
      <c r="C28" s="2" t="s">
        <v>10</v>
      </c>
      <c r="D28" s="2" t="s">
        <v>20</v>
      </c>
      <c r="E28" s="244" t="s">
        <v>216</v>
      </c>
      <c r="F28" s="245" t="s">
        <v>10</v>
      </c>
      <c r="G28" s="246" t="s">
        <v>403</v>
      </c>
      <c r="H28" s="2" t="s">
        <v>13</v>
      </c>
      <c r="I28" s="443">
        <v>933000</v>
      </c>
      <c r="J28" s="443">
        <v>933000</v>
      </c>
    </row>
    <row r="29" spans="1:11" ht="31.5" x14ac:dyDescent="0.25">
      <c r="A29" s="621" t="s">
        <v>107</v>
      </c>
      <c r="B29" s="306" t="s">
        <v>50</v>
      </c>
      <c r="C29" s="2" t="s">
        <v>10</v>
      </c>
      <c r="D29" s="2" t="s">
        <v>20</v>
      </c>
      <c r="E29" s="241" t="s">
        <v>216</v>
      </c>
      <c r="F29" s="242" t="s">
        <v>10</v>
      </c>
      <c r="G29" s="243" t="s">
        <v>404</v>
      </c>
      <c r="H29" s="2"/>
      <c r="I29" s="442">
        <f>SUM(I30)</f>
        <v>8000</v>
      </c>
      <c r="J29" s="442">
        <f>SUM(J30)</f>
        <v>8000</v>
      </c>
    </row>
    <row r="30" spans="1:11" ht="32.25" customHeight="1" x14ac:dyDescent="0.25">
      <c r="A30" s="622" t="s">
        <v>551</v>
      </c>
      <c r="B30" s="6" t="s">
        <v>50</v>
      </c>
      <c r="C30" s="2" t="s">
        <v>10</v>
      </c>
      <c r="D30" s="2" t="s">
        <v>20</v>
      </c>
      <c r="E30" s="241" t="s">
        <v>216</v>
      </c>
      <c r="F30" s="242" t="s">
        <v>10</v>
      </c>
      <c r="G30" s="243" t="s">
        <v>404</v>
      </c>
      <c r="H30" s="2" t="s">
        <v>16</v>
      </c>
      <c r="I30" s="443">
        <v>8000</v>
      </c>
      <c r="J30" s="443">
        <v>8000</v>
      </c>
    </row>
    <row r="31" spans="1:11" ht="49.5" customHeight="1" x14ac:dyDescent="0.25">
      <c r="A31" s="27" t="s">
        <v>129</v>
      </c>
      <c r="B31" s="30" t="s">
        <v>50</v>
      </c>
      <c r="C31" s="28" t="s">
        <v>10</v>
      </c>
      <c r="D31" s="28" t="s">
        <v>20</v>
      </c>
      <c r="E31" s="235" t="s">
        <v>420</v>
      </c>
      <c r="F31" s="236" t="s">
        <v>394</v>
      </c>
      <c r="G31" s="237" t="s">
        <v>395</v>
      </c>
      <c r="H31" s="28"/>
      <c r="I31" s="441">
        <f t="shared" ref="I31:J34" si="1">SUM(I32)</f>
        <v>174995</v>
      </c>
      <c r="J31" s="441">
        <f t="shared" si="1"/>
        <v>174995</v>
      </c>
    </row>
    <row r="32" spans="1:11" ht="82.5" customHeight="1" x14ac:dyDescent="0.25">
      <c r="A32" s="54" t="s">
        <v>130</v>
      </c>
      <c r="B32" s="53" t="s">
        <v>50</v>
      </c>
      <c r="C32" s="2" t="s">
        <v>10</v>
      </c>
      <c r="D32" s="2" t="s">
        <v>20</v>
      </c>
      <c r="E32" s="238" t="s">
        <v>511</v>
      </c>
      <c r="F32" s="239" t="s">
        <v>394</v>
      </c>
      <c r="G32" s="240" t="s">
        <v>395</v>
      </c>
      <c r="H32" s="44"/>
      <c r="I32" s="442">
        <f t="shared" si="1"/>
        <v>174995</v>
      </c>
      <c r="J32" s="442">
        <f t="shared" si="1"/>
        <v>174995</v>
      </c>
    </row>
    <row r="33" spans="1:10" ht="48" customHeight="1" x14ac:dyDescent="0.25">
      <c r="A33" s="76" t="s">
        <v>421</v>
      </c>
      <c r="B33" s="53" t="s">
        <v>50</v>
      </c>
      <c r="C33" s="2" t="s">
        <v>10</v>
      </c>
      <c r="D33" s="2" t="s">
        <v>20</v>
      </c>
      <c r="E33" s="238" t="s">
        <v>511</v>
      </c>
      <c r="F33" s="239" t="s">
        <v>10</v>
      </c>
      <c r="G33" s="240" t="s">
        <v>395</v>
      </c>
      <c r="H33" s="44"/>
      <c r="I33" s="442">
        <f t="shared" si="1"/>
        <v>174995</v>
      </c>
      <c r="J33" s="442">
        <f t="shared" si="1"/>
        <v>174995</v>
      </c>
    </row>
    <row r="34" spans="1:10" ht="16.5" customHeight="1" x14ac:dyDescent="0.25">
      <c r="A34" s="76" t="s">
        <v>513</v>
      </c>
      <c r="B34" s="53" t="s">
        <v>50</v>
      </c>
      <c r="C34" s="2" t="s">
        <v>10</v>
      </c>
      <c r="D34" s="2" t="s">
        <v>20</v>
      </c>
      <c r="E34" s="238" t="s">
        <v>198</v>
      </c>
      <c r="F34" s="239" t="s">
        <v>10</v>
      </c>
      <c r="G34" s="240" t="s">
        <v>512</v>
      </c>
      <c r="H34" s="44"/>
      <c r="I34" s="442">
        <f t="shared" si="1"/>
        <v>174995</v>
      </c>
      <c r="J34" s="442">
        <f t="shared" si="1"/>
        <v>174995</v>
      </c>
    </row>
    <row r="35" spans="1:10" ht="32.25" customHeight="1" x14ac:dyDescent="0.25">
      <c r="A35" s="623" t="s">
        <v>551</v>
      </c>
      <c r="B35" s="53" t="s">
        <v>50</v>
      </c>
      <c r="C35" s="2" t="s">
        <v>10</v>
      </c>
      <c r="D35" s="2" t="s">
        <v>20</v>
      </c>
      <c r="E35" s="238" t="s">
        <v>198</v>
      </c>
      <c r="F35" s="239" t="s">
        <v>10</v>
      </c>
      <c r="G35" s="240" t="s">
        <v>512</v>
      </c>
      <c r="H35" s="2" t="s">
        <v>16</v>
      </c>
      <c r="I35" s="444">
        <v>174995</v>
      </c>
      <c r="J35" s="444">
        <v>174995</v>
      </c>
    </row>
    <row r="36" spans="1:10" ht="47.25" x14ac:dyDescent="0.25">
      <c r="A36" s="75" t="s">
        <v>110</v>
      </c>
      <c r="B36" s="30" t="s">
        <v>50</v>
      </c>
      <c r="C36" s="28" t="s">
        <v>10</v>
      </c>
      <c r="D36" s="28" t="s">
        <v>20</v>
      </c>
      <c r="E36" s="235" t="s">
        <v>397</v>
      </c>
      <c r="F36" s="236" t="s">
        <v>394</v>
      </c>
      <c r="G36" s="237" t="s">
        <v>395</v>
      </c>
      <c r="H36" s="28"/>
      <c r="I36" s="441">
        <f t="shared" ref="I36:J39" si="2">SUM(I37)</f>
        <v>886000</v>
      </c>
      <c r="J36" s="441">
        <f t="shared" si="2"/>
        <v>886000</v>
      </c>
    </row>
    <row r="37" spans="1:10" ht="63" x14ac:dyDescent="0.25">
      <c r="A37" s="76" t="s">
        <v>121</v>
      </c>
      <c r="B37" s="53" t="s">
        <v>50</v>
      </c>
      <c r="C37" s="2" t="s">
        <v>10</v>
      </c>
      <c r="D37" s="2" t="s">
        <v>20</v>
      </c>
      <c r="E37" s="238" t="s">
        <v>398</v>
      </c>
      <c r="F37" s="239" t="s">
        <v>394</v>
      </c>
      <c r="G37" s="240" t="s">
        <v>395</v>
      </c>
      <c r="H37" s="44"/>
      <c r="I37" s="442">
        <f t="shared" si="2"/>
        <v>886000</v>
      </c>
      <c r="J37" s="442">
        <f t="shared" si="2"/>
        <v>886000</v>
      </c>
    </row>
    <row r="38" spans="1:10" ht="47.25" x14ac:dyDescent="0.25">
      <c r="A38" s="76" t="s">
        <v>401</v>
      </c>
      <c r="B38" s="53" t="s">
        <v>50</v>
      </c>
      <c r="C38" s="2" t="s">
        <v>10</v>
      </c>
      <c r="D38" s="2" t="s">
        <v>20</v>
      </c>
      <c r="E38" s="238" t="s">
        <v>398</v>
      </c>
      <c r="F38" s="239" t="s">
        <v>10</v>
      </c>
      <c r="G38" s="240" t="s">
        <v>395</v>
      </c>
      <c r="H38" s="44"/>
      <c r="I38" s="442">
        <f t="shared" si="2"/>
        <v>886000</v>
      </c>
      <c r="J38" s="442">
        <f t="shared" si="2"/>
        <v>886000</v>
      </c>
    </row>
    <row r="39" spans="1:10" ht="17.25" customHeight="1" x14ac:dyDescent="0.25">
      <c r="A39" s="76" t="s">
        <v>112</v>
      </c>
      <c r="B39" s="53" t="s">
        <v>50</v>
      </c>
      <c r="C39" s="2" t="s">
        <v>10</v>
      </c>
      <c r="D39" s="2" t="s">
        <v>20</v>
      </c>
      <c r="E39" s="238" t="s">
        <v>398</v>
      </c>
      <c r="F39" s="239" t="s">
        <v>10</v>
      </c>
      <c r="G39" s="240" t="s">
        <v>400</v>
      </c>
      <c r="H39" s="44"/>
      <c r="I39" s="442">
        <f t="shared" si="2"/>
        <v>886000</v>
      </c>
      <c r="J39" s="442">
        <f t="shared" si="2"/>
        <v>886000</v>
      </c>
    </row>
    <row r="40" spans="1:10" ht="31.5" customHeight="1" x14ac:dyDescent="0.25">
      <c r="A40" s="623" t="s">
        <v>551</v>
      </c>
      <c r="B40" s="289" t="s">
        <v>50</v>
      </c>
      <c r="C40" s="2" t="s">
        <v>10</v>
      </c>
      <c r="D40" s="2" t="s">
        <v>20</v>
      </c>
      <c r="E40" s="238" t="s">
        <v>398</v>
      </c>
      <c r="F40" s="239" t="s">
        <v>10</v>
      </c>
      <c r="G40" s="240" t="s">
        <v>400</v>
      </c>
      <c r="H40" s="2" t="s">
        <v>16</v>
      </c>
      <c r="I40" s="514">
        <v>886000</v>
      </c>
      <c r="J40" s="514">
        <v>886000</v>
      </c>
    </row>
    <row r="41" spans="1:10" ht="31.5" x14ac:dyDescent="0.25">
      <c r="A41" s="75" t="s">
        <v>122</v>
      </c>
      <c r="B41" s="30" t="s">
        <v>50</v>
      </c>
      <c r="C41" s="28" t="s">
        <v>10</v>
      </c>
      <c r="D41" s="28" t="s">
        <v>20</v>
      </c>
      <c r="E41" s="223" t="s">
        <v>406</v>
      </c>
      <c r="F41" s="224" t="s">
        <v>394</v>
      </c>
      <c r="G41" s="225" t="s">
        <v>395</v>
      </c>
      <c r="H41" s="28"/>
      <c r="I41" s="441">
        <f t="shared" ref="I41:J44" si="3">SUM(I42)</f>
        <v>190090</v>
      </c>
      <c r="J41" s="441">
        <f t="shared" si="3"/>
        <v>190090</v>
      </c>
    </row>
    <row r="42" spans="1:10" ht="63" x14ac:dyDescent="0.25">
      <c r="A42" s="76" t="s">
        <v>552</v>
      </c>
      <c r="B42" s="53" t="s">
        <v>50</v>
      </c>
      <c r="C42" s="2" t="s">
        <v>10</v>
      </c>
      <c r="D42" s="2" t="s">
        <v>20</v>
      </c>
      <c r="E42" s="226" t="s">
        <v>190</v>
      </c>
      <c r="F42" s="227" t="s">
        <v>394</v>
      </c>
      <c r="G42" s="228" t="s">
        <v>395</v>
      </c>
      <c r="H42" s="2"/>
      <c r="I42" s="442">
        <f t="shared" si="3"/>
        <v>190090</v>
      </c>
      <c r="J42" s="442">
        <f t="shared" si="3"/>
        <v>190090</v>
      </c>
    </row>
    <row r="43" spans="1:10" ht="47.25" x14ac:dyDescent="0.25">
      <c r="A43" s="76" t="s">
        <v>405</v>
      </c>
      <c r="B43" s="53" t="s">
        <v>50</v>
      </c>
      <c r="C43" s="2" t="s">
        <v>10</v>
      </c>
      <c r="D43" s="2" t="s">
        <v>20</v>
      </c>
      <c r="E43" s="226" t="s">
        <v>190</v>
      </c>
      <c r="F43" s="227" t="s">
        <v>10</v>
      </c>
      <c r="G43" s="228" t="s">
        <v>395</v>
      </c>
      <c r="H43" s="2"/>
      <c r="I43" s="442">
        <f t="shared" si="3"/>
        <v>190090</v>
      </c>
      <c r="J43" s="442">
        <f t="shared" si="3"/>
        <v>190090</v>
      </c>
    </row>
    <row r="44" spans="1:10" ht="32.25" customHeight="1" x14ac:dyDescent="0.25">
      <c r="A44" s="76" t="s">
        <v>83</v>
      </c>
      <c r="B44" s="307" t="s">
        <v>50</v>
      </c>
      <c r="C44" s="2" t="s">
        <v>10</v>
      </c>
      <c r="D44" s="2" t="s">
        <v>20</v>
      </c>
      <c r="E44" s="226" t="s">
        <v>190</v>
      </c>
      <c r="F44" s="227" t="s">
        <v>10</v>
      </c>
      <c r="G44" s="228" t="s">
        <v>407</v>
      </c>
      <c r="H44" s="2"/>
      <c r="I44" s="442">
        <f t="shared" si="3"/>
        <v>190090</v>
      </c>
      <c r="J44" s="442">
        <f t="shared" si="3"/>
        <v>190090</v>
      </c>
    </row>
    <row r="45" spans="1:10" ht="63" x14ac:dyDescent="0.25">
      <c r="A45" s="84" t="s">
        <v>79</v>
      </c>
      <c r="B45" s="365" t="s">
        <v>50</v>
      </c>
      <c r="C45" s="2" t="s">
        <v>10</v>
      </c>
      <c r="D45" s="2" t="s">
        <v>20</v>
      </c>
      <c r="E45" s="226" t="s">
        <v>190</v>
      </c>
      <c r="F45" s="227" t="s">
        <v>10</v>
      </c>
      <c r="G45" s="228" t="s">
        <v>407</v>
      </c>
      <c r="H45" s="2" t="s">
        <v>13</v>
      </c>
      <c r="I45" s="444">
        <v>190090</v>
      </c>
      <c r="J45" s="444">
        <v>190090</v>
      </c>
    </row>
    <row r="46" spans="1:10" ht="47.25" x14ac:dyDescent="0.25">
      <c r="A46" s="93" t="s">
        <v>117</v>
      </c>
      <c r="B46" s="32" t="s">
        <v>50</v>
      </c>
      <c r="C46" s="28" t="s">
        <v>10</v>
      </c>
      <c r="D46" s="28" t="s">
        <v>20</v>
      </c>
      <c r="E46" s="223" t="s">
        <v>409</v>
      </c>
      <c r="F46" s="224" t="s">
        <v>394</v>
      </c>
      <c r="G46" s="225" t="s">
        <v>395</v>
      </c>
      <c r="H46" s="28"/>
      <c r="I46" s="441">
        <f>SUM(I47)</f>
        <v>622000</v>
      </c>
      <c r="J46" s="441">
        <f>SUM(J47)</f>
        <v>622000</v>
      </c>
    </row>
    <row r="47" spans="1:10" ht="63" x14ac:dyDescent="0.25">
      <c r="A47" s="624" t="s">
        <v>118</v>
      </c>
      <c r="B47" s="289" t="s">
        <v>50</v>
      </c>
      <c r="C47" s="2" t="s">
        <v>10</v>
      </c>
      <c r="D47" s="2" t="s">
        <v>20</v>
      </c>
      <c r="E47" s="226" t="s">
        <v>191</v>
      </c>
      <c r="F47" s="227" t="s">
        <v>394</v>
      </c>
      <c r="G47" s="228" t="s">
        <v>395</v>
      </c>
      <c r="H47" s="2"/>
      <c r="I47" s="442">
        <f>SUM(I48)</f>
        <v>622000</v>
      </c>
      <c r="J47" s="442">
        <f>SUM(J48)</f>
        <v>622000</v>
      </c>
    </row>
    <row r="48" spans="1:10" ht="63" x14ac:dyDescent="0.25">
      <c r="A48" s="625" t="s">
        <v>408</v>
      </c>
      <c r="B48" s="6" t="s">
        <v>50</v>
      </c>
      <c r="C48" s="2" t="s">
        <v>10</v>
      </c>
      <c r="D48" s="2" t="s">
        <v>20</v>
      </c>
      <c r="E48" s="226" t="s">
        <v>191</v>
      </c>
      <c r="F48" s="227" t="s">
        <v>10</v>
      </c>
      <c r="G48" s="228" t="s">
        <v>395</v>
      </c>
      <c r="H48" s="2"/>
      <c r="I48" s="442">
        <f>SUM(I49+I51)</f>
        <v>622000</v>
      </c>
      <c r="J48" s="442">
        <f>SUM(J49+J51)</f>
        <v>622000</v>
      </c>
    </row>
    <row r="49" spans="1:10" ht="47.25" x14ac:dyDescent="0.25">
      <c r="A49" s="84" t="s">
        <v>670</v>
      </c>
      <c r="B49" s="365" t="s">
        <v>50</v>
      </c>
      <c r="C49" s="2" t="s">
        <v>10</v>
      </c>
      <c r="D49" s="2" t="s">
        <v>20</v>
      </c>
      <c r="E49" s="226" t="s">
        <v>191</v>
      </c>
      <c r="F49" s="227" t="s">
        <v>10</v>
      </c>
      <c r="G49" s="228" t="s">
        <v>410</v>
      </c>
      <c r="H49" s="2"/>
      <c r="I49" s="442">
        <f>SUM(I50)</f>
        <v>311000</v>
      </c>
      <c r="J49" s="442">
        <f>SUM(J50)</f>
        <v>311000</v>
      </c>
    </row>
    <row r="50" spans="1:10" ht="63" x14ac:dyDescent="0.25">
      <c r="A50" s="84" t="s">
        <v>79</v>
      </c>
      <c r="B50" s="365" t="s">
        <v>50</v>
      </c>
      <c r="C50" s="2" t="s">
        <v>10</v>
      </c>
      <c r="D50" s="2" t="s">
        <v>20</v>
      </c>
      <c r="E50" s="226" t="s">
        <v>191</v>
      </c>
      <c r="F50" s="227" t="s">
        <v>10</v>
      </c>
      <c r="G50" s="228" t="s">
        <v>410</v>
      </c>
      <c r="H50" s="2" t="s">
        <v>13</v>
      </c>
      <c r="I50" s="443">
        <v>311000</v>
      </c>
      <c r="J50" s="443">
        <v>311000</v>
      </c>
    </row>
    <row r="51" spans="1:10" ht="35.25" customHeight="1" x14ac:dyDescent="0.25">
      <c r="A51" s="84" t="s">
        <v>82</v>
      </c>
      <c r="B51" s="365" t="s">
        <v>50</v>
      </c>
      <c r="C51" s="2" t="s">
        <v>10</v>
      </c>
      <c r="D51" s="2" t="s">
        <v>20</v>
      </c>
      <c r="E51" s="226" t="s">
        <v>191</v>
      </c>
      <c r="F51" s="227" t="s">
        <v>10</v>
      </c>
      <c r="G51" s="228" t="s">
        <v>411</v>
      </c>
      <c r="H51" s="2"/>
      <c r="I51" s="442">
        <f>SUM(I52)</f>
        <v>311000</v>
      </c>
      <c r="J51" s="442">
        <f>SUM(J52)</f>
        <v>311000</v>
      </c>
    </row>
    <row r="52" spans="1:10" ht="63" x14ac:dyDescent="0.25">
      <c r="A52" s="84" t="s">
        <v>79</v>
      </c>
      <c r="B52" s="365" t="s">
        <v>50</v>
      </c>
      <c r="C52" s="2" t="s">
        <v>10</v>
      </c>
      <c r="D52" s="2" t="s">
        <v>20</v>
      </c>
      <c r="E52" s="226" t="s">
        <v>191</v>
      </c>
      <c r="F52" s="227" t="s">
        <v>10</v>
      </c>
      <c r="G52" s="228" t="s">
        <v>411</v>
      </c>
      <c r="H52" s="2" t="s">
        <v>13</v>
      </c>
      <c r="I52" s="443">
        <v>311000</v>
      </c>
      <c r="J52" s="443">
        <v>311000</v>
      </c>
    </row>
    <row r="53" spans="1:10" ht="47.25" x14ac:dyDescent="0.25">
      <c r="A53" s="75" t="s">
        <v>119</v>
      </c>
      <c r="B53" s="30" t="s">
        <v>50</v>
      </c>
      <c r="C53" s="28" t="s">
        <v>10</v>
      </c>
      <c r="D53" s="28" t="s">
        <v>20</v>
      </c>
      <c r="E53" s="223" t="s">
        <v>192</v>
      </c>
      <c r="F53" s="224" t="s">
        <v>394</v>
      </c>
      <c r="G53" s="225" t="s">
        <v>395</v>
      </c>
      <c r="H53" s="28"/>
      <c r="I53" s="441">
        <f t="shared" ref="I53:J56" si="4">SUM(I54)</f>
        <v>311000</v>
      </c>
      <c r="J53" s="441">
        <f t="shared" si="4"/>
        <v>311000</v>
      </c>
    </row>
    <row r="54" spans="1:10" ht="47.25" x14ac:dyDescent="0.25">
      <c r="A54" s="76" t="s">
        <v>120</v>
      </c>
      <c r="B54" s="53" t="s">
        <v>50</v>
      </c>
      <c r="C54" s="2" t="s">
        <v>10</v>
      </c>
      <c r="D54" s="2" t="s">
        <v>20</v>
      </c>
      <c r="E54" s="226" t="s">
        <v>193</v>
      </c>
      <c r="F54" s="227" t="s">
        <v>394</v>
      </c>
      <c r="G54" s="228" t="s">
        <v>395</v>
      </c>
      <c r="H54" s="44"/>
      <c r="I54" s="442">
        <f t="shared" si="4"/>
        <v>311000</v>
      </c>
      <c r="J54" s="442">
        <f t="shared" si="4"/>
        <v>311000</v>
      </c>
    </row>
    <row r="55" spans="1:10" ht="47.25" x14ac:dyDescent="0.25">
      <c r="A55" s="76" t="s">
        <v>412</v>
      </c>
      <c r="B55" s="53" t="s">
        <v>50</v>
      </c>
      <c r="C55" s="2" t="s">
        <v>10</v>
      </c>
      <c r="D55" s="2" t="s">
        <v>20</v>
      </c>
      <c r="E55" s="226" t="s">
        <v>193</v>
      </c>
      <c r="F55" s="227" t="s">
        <v>12</v>
      </c>
      <c r="G55" s="228" t="s">
        <v>395</v>
      </c>
      <c r="H55" s="44"/>
      <c r="I55" s="442">
        <f t="shared" si="4"/>
        <v>311000</v>
      </c>
      <c r="J55" s="442">
        <f t="shared" si="4"/>
        <v>311000</v>
      </c>
    </row>
    <row r="56" spans="1:10" ht="33.75" customHeight="1" x14ac:dyDescent="0.25">
      <c r="A56" s="3" t="s">
        <v>81</v>
      </c>
      <c r="B56" s="365" t="s">
        <v>50</v>
      </c>
      <c r="C56" s="2" t="s">
        <v>10</v>
      </c>
      <c r="D56" s="2" t="s">
        <v>20</v>
      </c>
      <c r="E56" s="226" t="s">
        <v>193</v>
      </c>
      <c r="F56" s="227" t="s">
        <v>12</v>
      </c>
      <c r="G56" s="228" t="s">
        <v>413</v>
      </c>
      <c r="H56" s="2"/>
      <c r="I56" s="442">
        <f t="shared" si="4"/>
        <v>311000</v>
      </c>
      <c r="J56" s="442">
        <f t="shared" si="4"/>
        <v>311000</v>
      </c>
    </row>
    <row r="57" spans="1:10" ht="63" x14ac:dyDescent="0.25">
      <c r="A57" s="84" t="s">
        <v>79</v>
      </c>
      <c r="B57" s="365" t="s">
        <v>50</v>
      </c>
      <c r="C57" s="2" t="s">
        <v>10</v>
      </c>
      <c r="D57" s="2" t="s">
        <v>20</v>
      </c>
      <c r="E57" s="226" t="s">
        <v>193</v>
      </c>
      <c r="F57" s="227" t="s">
        <v>12</v>
      </c>
      <c r="G57" s="228" t="s">
        <v>413</v>
      </c>
      <c r="H57" s="2" t="s">
        <v>13</v>
      </c>
      <c r="I57" s="443">
        <v>311000</v>
      </c>
      <c r="J57" s="443">
        <v>311000</v>
      </c>
    </row>
    <row r="58" spans="1:10" ht="15.75" x14ac:dyDescent="0.25">
      <c r="A58" s="27" t="s">
        <v>123</v>
      </c>
      <c r="B58" s="30" t="s">
        <v>50</v>
      </c>
      <c r="C58" s="28" t="s">
        <v>10</v>
      </c>
      <c r="D58" s="28" t="s">
        <v>20</v>
      </c>
      <c r="E58" s="223" t="s">
        <v>194</v>
      </c>
      <c r="F58" s="224" t="s">
        <v>394</v>
      </c>
      <c r="G58" s="225" t="s">
        <v>395</v>
      </c>
      <c r="H58" s="28"/>
      <c r="I58" s="441">
        <f>SUM(I59)</f>
        <v>13835276</v>
      </c>
      <c r="J58" s="441">
        <f>SUM(J59)</f>
        <v>13835276</v>
      </c>
    </row>
    <row r="59" spans="1:10" ht="31.5" x14ac:dyDescent="0.25">
      <c r="A59" s="3" t="s">
        <v>124</v>
      </c>
      <c r="B59" s="365" t="s">
        <v>50</v>
      </c>
      <c r="C59" s="2" t="s">
        <v>10</v>
      </c>
      <c r="D59" s="2" t="s">
        <v>20</v>
      </c>
      <c r="E59" s="226" t="s">
        <v>195</v>
      </c>
      <c r="F59" s="227" t="s">
        <v>394</v>
      </c>
      <c r="G59" s="228" t="s">
        <v>395</v>
      </c>
      <c r="H59" s="2"/>
      <c r="I59" s="442">
        <f>SUM(I60)</f>
        <v>13835276</v>
      </c>
      <c r="J59" s="442">
        <f>SUM(J60)</f>
        <v>13835276</v>
      </c>
    </row>
    <row r="60" spans="1:10" ht="31.5" x14ac:dyDescent="0.25">
      <c r="A60" s="3" t="s">
        <v>78</v>
      </c>
      <c r="B60" s="365" t="s">
        <v>50</v>
      </c>
      <c r="C60" s="2" t="s">
        <v>10</v>
      </c>
      <c r="D60" s="2" t="s">
        <v>20</v>
      </c>
      <c r="E60" s="226" t="s">
        <v>195</v>
      </c>
      <c r="F60" s="227" t="s">
        <v>394</v>
      </c>
      <c r="G60" s="228" t="s">
        <v>399</v>
      </c>
      <c r="H60" s="2"/>
      <c r="I60" s="442">
        <f>SUM(I61:I62)</f>
        <v>13835276</v>
      </c>
      <c r="J60" s="442">
        <f>SUM(J61:J62)</f>
        <v>13835276</v>
      </c>
    </row>
    <row r="61" spans="1:10" ht="63" x14ac:dyDescent="0.25">
      <c r="A61" s="84" t="s">
        <v>79</v>
      </c>
      <c r="B61" s="365" t="s">
        <v>50</v>
      </c>
      <c r="C61" s="2" t="s">
        <v>10</v>
      </c>
      <c r="D61" s="2" t="s">
        <v>20</v>
      </c>
      <c r="E61" s="226" t="s">
        <v>195</v>
      </c>
      <c r="F61" s="227" t="s">
        <v>394</v>
      </c>
      <c r="G61" s="228" t="s">
        <v>399</v>
      </c>
      <c r="H61" s="2" t="s">
        <v>13</v>
      </c>
      <c r="I61" s="446">
        <v>13824732</v>
      </c>
      <c r="J61" s="446">
        <v>13824732</v>
      </c>
    </row>
    <row r="62" spans="1:10" ht="15.75" x14ac:dyDescent="0.25">
      <c r="A62" s="3" t="s">
        <v>18</v>
      </c>
      <c r="B62" s="365" t="s">
        <v>50</v>
      </c>
      <c r="C62" s="2" t="s">
        <v>10</v>
      </c>
      <c r="D62" s="2" t="s">
        <v>20</v>
      </c>
      <c r="E62" s="226" t="s">
        <v>195</v>
      </c>
      <c r="F62" s="227" t="s">
        <v>394</v>
      </c>
      <c r="G62" s="228" t="s">
        <v>399</v>
      </c>
      <c r="H62" s="2" t="s">
        <v>17</v>
      </c>
      <c r="I62" s="443">
        <v>10544</v>
      </c>
      <c r="J62" s="443">
        <v>10544</v>
      </c>
    </row>
    <row r="63" spans="1:10" ht="16.5" customHeight="1" x14ac:dyDescent="0.25">
      <c r="A63" s="75" t="s">
        <v>84</v>
      </c>
      <c r="B63" s="30" t="s">
        <v>50</v>
      </c>
      <c r="C63" s="28" t="s">
        <v>10</v>
      </c>
      <c r="D63" s="30">
        <v>11</v>
      </c>
      <c r="E63" s="229" t="s">
        <v>196</v>
      </c>
      <c r="F63" s="230" t="s">
        <v>394</v>
      </c>
      <c r="G63" s="231" t="s">
        <v>395</v>
      </c>
      <c r="H63" s="28"/>
      <c r="I63" s="441">
        <f t="shared" ref="I63:J65" si="5">SUM(I64)</f>
        <v>400000</v>
      </c>
      <c r="J63" s="441">
        <f t="shared" si="5"/>
        <v>400000</v>
      </c>
    </row>
    <row r="64" spans="1:10" ht="16.5" customHeight="1" x14ac:dyDescent="0.25">
      <c r="A64" s="87" t="s">
        <v>85</v>
      </c>
      <c r="B64" s="6" t="s">
        <v>50</v>
      </c>
      <c r="C64" s="2" t="s">
        <v>10</v>
      </c>
      <c r="D64" s="365">
        <v>11</v>
      </c>
      <c r="E64" s="244" t="s">
        <v>197</v>
      </c>
      <c r="F64" s="245" t="s">
        <v>394</v>
      </c>
      <c r="G64" s="246" t="s">
        <v>395</v>
      </c>
      <c r="H64" s="2"/>
      <c r="I64" s="442">
        <f t="shared" si="5"/>
        <v>400000</v>
      </c>
      <c r="J64" s="442">
        <f t="shared" si="5"/>
        <v>400000</v>
      </c>
    </row>
    <row r="65" spans="1:10" ht="16.5" customHeight="1" x14ac:dyDescent="0.25">
      <c r="A65" s="3" t="s">
        <v>105</v>
      </c>
      <c r="B65" s="365" t="s">
        <v>50</v>
      </c>
      <c r="C65" s="2" t="s">
        <v>10</v>
      </c>
      <c r="D65" s="365">
        <v>11</v>
      </c>
      <c r="E65" s="244" t="s">
        <v>197</v>
      </c>
      <c r="F65" s="245" t="s">
        <v>394</v>
      </c>
      <c r="G65" s="246" t="s">
        <v>417</v>
      </c>
      <c r="H65" s="2"/>
      <c r="I65" s="442">
        <f t="shared" si="5"/>
        <v>400000</v>
      </c>
      <c r="J65" s="442">
        <f t="shared" si="5"/>
        <v>400000</v>
      </c>
    </row>
    <row r="66" spans="1:10" ht="15.75" customHeight="1" x14ac:dyDescent="0.25">
      <c r="A66" s="3" t="s">
        <v>18</v>
      </c>
      <c r="B66" s="365" t="s">
        <v>50</v>
      </c>
      <c r="C66" s="2" t="s">
        <v>10</v>
      </c>
      <c r="D66" s="365">
        <v>11</v>
      </c>
      <c r="E66" s="244" t="s">
        <v>197</v>
      </c>
      <c r="F66" s="245" t="s">
        <v>394</v>
      </c>
      <c r="G66" s="246" t="s">
        <v>417</v>
      </c>
      <c r="H66" s="2" t="s">
        <v>17</v>
      </c>
      <c r="I66" s="443">
        <v>400000</v>
      </c>
      <c r="J66" s="443">
        <v>400000</v>
      </c>
    </row>
    <row r="67" spans="1:10" ht="15.75" x14ac:dyDescent="0.25">
      <c r="A67" s="97" t="s">
        <v>23</v>
      </c>
      <c r="B67" s="26" t="s">
        <v>50</v>
      </c>
      <c r="C67" s="22" t="s">
        <v>10</v>
      </c>
      <c r="D67" s="26">
        <v>13</v>
      </c>
      <c r="E67" s="98"/>
      <c r="F67" s="296"/>
      <c r="G67" s="297"/>
      <c r="H67" s="22"/>
      <c r="I67" s="440">
        <f>SUM(I68+I78+I82+I90+I73)</f>
        <v>7336366</v>
      </c>
      <c r="J67" s="440">
        <f>SUM(J68+J78+J82+J90+J73)</f>
        <v>7372466</v>
      </c>
    </row>
    <row r="68" spans="1:10" ht="47.25" x14ac:dyDescent="0.25">
      <c r="A68" s="27" t="s">
        <v>129</v>
      </c>
      <c r="B68" s="30" t="s">
        <v>50</v>
      </c>
      <c r="C68" s="28" t="s">
        <v>10</v>
      </c>
      <c r="D68" s="30">
        <v>13</v>
      </c>
      <c r="E68" s="229" t="s">
        <v>420</v>
      </c>
      <c r="F68" s="230" t="s">
        <v>394</v>
      </c>
      <c r="G68" s="231" t="s">
        <v>395</v>
      </c>
      <c r="H68" s="28"/>
      <c r="I68" s="441">
        <f t="shared" ref="I68:J71" si="6">SUM(I69)</f>
        <v>3000</v>
      </c>
      <c r="J68" s="441">
        <f t="shared" si="6"/>
        <v>3000</v>
      </c>
    </row>
    <row r="69" spans="1:10" ht="78" customHeight="1" x14ac:dyDescent="0.25">
      <c r="A69" s="54" t="s">
        <v>130</v>
      </c>
      <c r="B69" s="53" t="s">
        <v>50</v>
      </c>
      <c r="C69" s="2" t="s">
        <v>10</v>
      </c>
      <c r="D69" s="365">
        <v>13</v>
      </c>
      <c r="E69" s="244" t="s">
        <v>198</v>
      </c>
      <c r="F69" s="245" t="s">
        <v>394</v>
      </c>
      <c r="G69" s="246" t="s">
        <v>395</v>
      </c>
      <c r="H69" s="2"/>
      <c r="I69" s="442">
        <f t="shared" si="6"/>
        <v>3000</v>
      </c>
      <c r="J69" s="442">
        <f t="shared" si="6"/>
        <v>3000</v>
      </c>
    </row>
    <row r="70" spans="1:10" ht="47.25" x14ac:dyDescent="0.25">
      <c r="A70" s="54" t="s">
        <v>421</v>
      </c>
      <c r="B70" s="53" t="s">
        <v>50</v>
      </c>
      <c r="C70" s="2" t="s">
        <v>10</v>
      </c>
      <c r="D70" s="365">
        <v>13</v>
      </c>
      <c r="E70" s="244" t="s">
        <v>198</v>
      </c>
      <c r="F70" s="245" t="s">
        <v>10</v>
      </c>
      <c r="G70" s="246" t="s">
        <v>395</v>
      </c>
      <c r="H70" s="2"/>
      <c r="I70" s="442">
        <f t="shared" si="6"/>
        <v>3000</v>
      </c>
      <c r="J70" s="442">
        <f t="shared" si="6"/>
        <v>3000</v>
      </c>
    </row>
    <row r="71" spans="1:10" ht="17.25" customHeight="1" x14ac:dyDescent="0.25">
      <c r="A71" s="84" t="s">
        <v>423</v>
      </c>
      <c r="B71" s="365" t="s">
        <v>50</v>
      </c>
      <c r="C71" s="2" t="s">
        <v>10</v>
      </c>
      <c r="D71" s="365">
        <v>13</v>
      </c>
      <c r="E71" s="244" t="s">
        <v>198</v>
      </c>
      <c r="F71" s="245" t="s">
        <v>10</v>
      </c>
      <c r="G71" s="246" t="s">
        <v>422</v>
      </c>
      <c r="H71" s="2"/>
      <c r="I71" s="442">
        <f t="shared" si="6"/>
        <v>3000</v>
      </c>
      <c r="J71" s="442">
        <f t="shared" si="6"/>
        <v>3000</v>
      </c>
    </row>
    <row r="72" spans="1:10" ht="31.5" customHeight="1" x14ac:dyDescent="0.25">
      <c r="A72" s="624" t="s">
        <v>551</v>
      </c>
      <c r="B72" s="289" t="s">
        <v>50</v>
      </c>
      <c r="C72" s="2" t="s">
        <v>10</v>
      </c>
      <c r="D72" s="365">
        <v>13</v>
      </c>
      <c r="E72" s="244" t="s">
        <v>198</v>
      </c>
      <c r="F72" s="245" t="s">
        <v>10</v>
      </c>
      <c r="G72" s="246" t="s">
        <v>422</v>
      </c>
      <c r="H72" s="2" t="s">
        <v>16</v>
      </c>
      <c r="I72" s="443">
        <v>3000</v>
      </c>
      <c r="J72" s="443">
        <v>3000</v>
      </c>
    </row>
    <row r="73" spans="1:10" ht="33.75" customHeight="1" x14ac:dyDescent="0.25">
      <c r="A73" s="75" t="s">
        <v>122</v>
      </c>
      <c r="B73" s="30" t="s">
        <v>50</v>
      </c>
      <c r="C73" s="28" t="s">
        <v>10</v>
      </c>
      <c r="D73" s="28">
        <v>13</v>
      </c>
      <c r="E73" s="223" t="s">
        <v>406</v>
      </c>
      <c r="F73" s="224" t="s">
        <v>394</v>
      </c>
      <c r="G73" s="225" t="s">
        <v>395</v>
      </c>
      <c r="H73" s="28"/>
      <c r="I73" s="441">
        <f t="shared" ref="I73:J76" si="7">SUM(I74)</f>
        <v>2000</v>
      </c>
      <c r="J73" s="441">
        <f t="shared" si="7"/>
        <v>2000</v>
      </c>
    </row>
    <row r="74" spans="1:10" ht="63" customHeight="1" x14ac:dyDescent="0.25">
      <c r="A74" s="76" t="s">
        <v>517</v>
      </c>
      <c r="B74" s="6" t="s">
        <v>50</v>
      </c>
      <c r="C74" s="2" t="s">
        <v>10</v>
      </c>
      <c r="D74" s="2">
        <v>13</v>
      </c>
      <c r="E74" s="226" t="s">
        <v>516</v>
      </c>
      <c r="F74" s="227" t="s">
        <v>394</v>
      </c>
      <c r="G74" s="228" t="s">
        <v>395</v>
      </c>
      <c r="H74" s="2"/>
      <c r="I74" s="442">
        <f t="shared" si="7"/>
        <v>2000</v>
      </c>
      <c r="J74" s="442">
        <f t="shared" si="7"/>
        <v>2000</v>
      </c>
    </row>
    <row r="75" spans="1:10" ht="33" customHeight="1" x14ac:dyDescent="0.25">
      <c r="A75" s="76" t="s">
        <v>518</v>
      </c>
      <c r="B75" s="6" t="s">
        <v>50</v>
      </c>
      <c r="C75" s="2" t="s">
        <v>10</v>
      </c>
      <c r="D75" s="2">
        <v>13</v>
      </c>
      <c r="E75" s="226" t="s">
        <v>516</v>
      </c>
      <c r="F75" s="227" t="s">
        <v>10</v>
      </c>
      <c r="G75" s="228" t="s">
        <v>395</v>
      </c>
      <c r="H75" s="2"/>
      <c r="I75" s="442">
        <f t="shared" si="7"/>
        <v>2000</v>
      </c>
      <c r="J75" s="442">
        <f t="shared" si="7"/>
        <v>2000</v>
      </c>
    </row>
    <row r="76" spans="1:10" ht="31.5" customHeight="1" x14ac:dyDescent="0.25">
      <c r="A76" s="76" t="s">
        <v>520</v>
      </c>
      <c r="B76" s="6" t="s">
        <v>50</v>
      </c>
      <c r="C76" s="2" t="s">
        <v>10</v>
      </c>
      <c r="D76" s="2">
        <v>13</v>
      </c>
      <c r="E76" s="226" t="s">
        <v>516</v>
      </c>
      <c r="F76" s="227" t="s">
        <v>10</v>
      </c>
      <c r="G76" s="228" t="s">
        <v>519</v>
      </c>
      <c r="H76" s="2"/>
      <c r="I76" s="442">
        <f t="shared" si="7"/>
        <v>2000</v>
      </c>
      <c r="J76" s="442">
        <f t="shared" si="7"/>
        <v>2000</v>
      </c>
    </row>
    <row r="77" spans="1:10" ht="32.25" customHeight="1" x14ac:dyDescent="0.25">
      <c r="A77" s="624" t="s">
        <v>551</v>
      </c>
      <c r="B77" s="6" t="s">
        <v>50</v>
      </c>
      <c r="C77" s="2" t="s">
        <v>10</v>
      </c>
      <c r="D77" s="2">
        <v>13</v>
      </c>
      <c r="E77" s="226" t="s">
        <v>516</v>
      </c>
      <c r="F77" s="227" t="s">
        <v>10</v>
      </c>
      <c r="G77" s="228" t="s">
        <v>519</v>
      </c>
      <c r="H77" s="2" t="s">
        <v>16</v>
      </c>
      <c r="I77" s="444">
        <v>2000</v>
      </c>
      <c r="J77" s="444">
        <v>2000</v>
      </c>
    </row>
    <row r="78" spans="1:10" ht="31.5" x14ac:dyDescent="0.25">
      <c r="A78" s="75" t="s">
        <v>24</v>
      </c>
      <c r="B78" s="30" t="s">
        <v>50</v>
      </c>
      <c r="C78" s="28" t="s">
        <v>10</v>
      </c>
      <c r="D78" s="30">
        <v>13</v>
      </c>
      <c r="E78" s="229" t="s">
        <v>199</v>
      </c>
      <c r="F78" s="230" t="s">
        <v>394</v>
      </c>
      <c r="G78" s="231" t="s">
        <v>395</v>
      </c>
      <c r="H78" s="28"/>
      <c r="I78" s="441">
        <f t="shared" ref="I78:J80" si="8">SUM(I79)</f>
        <v>46687</v>
      </c>
      <c r="J78" s="441">
        <f t="shared" si="8"/>
        <v>46687</v>
      </c>
    </row>
    <row r="79" spans="1:10" ht="16.5" customHeight="1" x14ac:dyDescent="0.25">
      <c r="A79" s="84" t="s">
        <v>88</v>
      </c>
      <c r="B79" s="365" t="s">
        <v>50</v>
      </c>
      <c r="C79" s="2" t="s">
        <v>10</v>
      </c>
      <c r="D79" s="365">
        <v>13</v>
      </c>
      <c r="E79" s="244" t="s">
        <v>200</v>
      </c>
      <c r="F79" s="245" t="s">
        <v>394</v>
      </c>
      <c r="G79" s="246" t="s">
        <v>395</v>
      </c>
      <c r="H79" s="2"/>
      <c r="I79" s="442">
        <f t="shared" si="8"/>
        <v>46687</v>
      </c>
      <c r="J79" s="442">
        <f t="shared" si="8"/>
        <v>46687</v>
      </c>
    </row>
    <row r="80" spans="1:10" ht="30.75" customHeight="1" x14ac:dyDescent="0.25">
      <c r="A80" s="3" t="s">
        <v>106</v>
      </c>
      <c r="B80" s="365" t="s">
        <v>50</v>
      </c>
      <c r="C80" s="2" t="s">
        <v>10</v>
      </c>
      <c r="D80" s="365">
        <v>13</v>
      </c>
      <c r="E80" s="244" t="s">
        <v>200</v>
      </c>
      <c r="F80" s="245" t="s">
        <v>394</v>
      </c>
      <c r="G80" s="246" t="s">
        <v>424</v>
      </c>
      <c r="H80" s="2"/>
      <c r="I80" s="442">
        <f t="shared" si="8"/>
        <v>46687</v>
      </c>
      <c r="J80" s="442">
        <f t="shared" si="8"/>
        <v>46687</v>
      </c>
    </row>
    <row r="81" spans="1:10" ht="17.25" customHeight="1" x14ac:dyDescent="0.25">
      <c r="A81" s="3" t="s">
        <v>18</v>
      </c>
      <c r="B81" s="289" t="s">
        <v>50</v>
      </c>
      <c r="C81" s="2" t="s">
        <v>10</v>
      </c>
      <c r="D81" s="365">
        <v>13</v>
      </c>
      <c r="E81" s="244" t="s">
        <v>200</v>
      </c>
      <c r="F81" s="245" t="s">
        <v>394</v>
      </c>
      <c r="G81" s="246" t="s">
        <v>424</v>
      </c>
      <c r="H81" s="2" t="s">
        <v>17</v>
      </c>
      <c r="I81" s="443">
        <v>46687</v>
      </c>
      <c r="J81" s="443">
        <v>46687</v>
      </c>
    </row>
    <row r="82" spans="1:10" ht="16.5" customHeight="1" x14ac:dyDescent="0.25">
      <c r="A82" s="75" t="s">
        <v>182</v>
      </c>
      <c r="B82" s="30" t="s">
        <v>50</v>
      </c>
      <c r="C82" s="28" t="s">
        <v>10</v>
      </c>
      <c r="D82" s="30">
        <v>13</v>
      </c>
      <c r="E82" s="229" t="s">
        <v>201</v>
      </c>
      <c r="F82" s="230" t="s">
        <v>394</v>
      </c>
      <c r="G82" s="231" t="s">
        <v>395</v>
      </c>
      <c r="H82" s="28"/>
      <c r="I82" s="441">
        <f>SUM(I83)</f>
        <v>900600</v>
      </c>
      <c r="J82" s="441">
        <f>SUM(J83)</f>
        <v>936700</v>
      </c>
    </row>
    <row r="83" spans="1:10" ht="16.5" customHeight="1" x14ac:dyDescent="0.25">
      <c r="A83" s="84" t="s">
        <v>181</v>
      </c>
      <c r="B83" s="365" t="s">
        <v>50</v>
      </c>
      <c r="C83" s="2" t="s">
        <v>10</v>
      </c>
      <c r="D83" s="365">
        <v>13</v>
      </c>
      <c r="E83" s="244" t="s">
        <v>202</v>
      </c>
      <c r="F83" s="245" t="s">
        <v>394</v>
      </c>
      <c r="G83" s="246" t="s">
        <v>395</v>
      </c>
      <c r="H83" s="2"/>
      <c r="I83" s="442">
        <f>SUM(I84+I88+I86)</f>
        <v>900600</v>
      </c>
      <c r="J83" s="442">
        <f>SUM(J84+J88+J86)</f>
        <v>936700</v>
      </c>
    </row>
    <row r="84" spans="1:10" ht="48.75" customHeight="1" x14ac:dyDescent="0.25">
      <c r="A84" s="84" t="s">
        <v>739</v>
      </c>
      <c r="B84" s="365" t="s">
        <v>50</v>
      </c>
      <c r="C84" s="2" t="s">
        <v>10</v>
      </c>
      <c r="D84" s="365">
        <v>13</v>
      </c>
      <c r="E84" s="244" t="s">
        <v>202</v>
      </c>
      <c r="F84" s="245" t="s">
        <v>394</v>
      </c>
      <c r="G84" s="374">
        <v>12712</v>
      </c>
      <c r="H84" s="2"/>
      <c r="I84" s="442">
        <f>SUM(I85)</f>
        <v>31100</v>
      </c>
      <c r="J84" s="442">
        <f>SUM(J85)</f>
        <v>31100</v>
      </c>
    </row>
    <row r="85" spans="1:10" ht="64.5" customHeight="1" x14ac:dyDescent="0.25">
      <c r="A85" s="84" t="s">
        <v>79</v>
      </c>
      <c r="B85" s="365" t="s">
        <v>50</v>
      </c>
      <c r="C85" s="2" t="s">
        <v>10</v>
      </c>
      <c r="D85" s="365">
        <v>13</v>
      </c>
      <c r="E85" s="244" t="s">
        <v>202</v>
      </c>
      <c r="F85" s="245" t="s">
        <v>394</v>
      </c>
      <c r="G85" s="374">
        <v>12712</v>
      </c>
      <c r="H85" s="2" t="s">
        <v>13</v>
      </c>
      <c r="I85" s="444">
        <v>31100</v>
      </c>
      <c r="J85" s="444">
        <v>31100</v>
      </c>
    </row>
    <row r="86" spans="1:10" ht="31.5" x14ac:dyDescent="0.25">
      <c r="A86" s="625" t="s">
        <v>722</v>
      </c>
      <c r="B86" s="6" t="s">
        <v>50</v>
      </c>
      <c r="C86" s="2" t="s">
        <v>10</v>
      </c>
      <c r="D86" s="365">
        <v>13</v>
      </c>
      <c r="E86" s="244" t="s">
        <v>202</v>
      </c>
      <c r="F86" s="245" t="s">
        <v>394</v>
      </c>
      <c r="G86" s="246" t="s">
        <v>426</v>
      </c>
      <c r="H86" s="2"/>
      <c r="I86" s="442">
        <f>SUM(I87:I87)</f>
        <v>749500</v>
      </c>
      <c r="J86" s="442">
        <f>SUM(J87:J87)</f>
        <v>785600</v>
      </c>
    </row>
    <row r="87" spans="1:10" ht="63" x14ac:dyDescent="0.25">
      <c r="A87" s="84" t="s">
        <v>79</v>
      </c>
      <c r="B87" s="365" t="s">
        <v>50</v>
      </c>
      <c r="C87" s="2" t="s">
        <v>10</v>
      </c>
      <c r="D87" s="365">
        <v>13</v>
      </c>
      <c r="E87" s="244" t="s">
        <v>202</v>
      </c>
      <c r="F87" s="245" t="s">
        <v>394</v>
      </c>
      <c r="G87" s="246" t="s">
        <v>426</v>
      </c>
      <c r="H87" s="2" t="s">
        <v>13</v>
      </c>
      <c r="I87" s="443">
        <v>749500</v>
      </c>
      <c r="J87" s="443">
        <v>785600</v>
      </c>
    </row>
    <row r="88" spans="1:10" ht="16.5" customHeight="1" x14ac:dyDescent="0.25">
      <c r="A88" s="3" t="s">
        <v>183</v>
      </c>
      <c r="B88" s="365" t="s">
        <v>50</v>
      </c>
      <c r="C88" s="2" t="s">
        <v>10</v>
      </c>
      <c r="D88" s="365">
        <v>13</v>
      </c>
      <c r="E88" s="244" t="s">
        <v>202</v>
      </c>
      <c r="F88" s="245" t="s">
        <v>394</v>
      </c>
      <c r="G88" s="246" t="s">
        <v>425</v>
      </c>
      <c r="H88" s="2"/>
      <c r="I88" s="442">
        <f>SUM(I89)</f>
        <v>120000</v>
      </c>
      <c r="J88" s="442">
        <f>SUM(J89)</f>
        <v>120000</v>
      </c>
    </row>
    <row r="89" spans="1:10" ht="30.75" customHeight="1" x14ac:dyDescent="0.25">
      <c r="A89" s="624" t="s">
        <v>551</v>
      </c>
      <c r="B89" s="289" t="s">
        <v>50</v>
      </c>
      <c r="C89" s="2" t="s">
        <v>10</v>
      </c>
      <c r="D89" s="365">
        <v>13</v>
      </c>
      <c r="E89" s="244" t="s">
        <v>202</v>
      </c>
      <c r="F89" s="245" t="s">
        <v>394</v>
      </c>
      <c r="G89" s="246" t="s">
        <v>425</v>
      </c>
      <c r="H89" s="2" t="s">
        <v>16</v>
      </c>
      <c r="I89" s="443">
        <v>120000</v>
      </c>
      <c r="J89" s="443">
        <v>120000</v>
      </c>
    </row>
    <row r="90" spans="1:10" ht="31.5" x14ac:dyDescent="0.25">
      <c r="A90" s="27" t="s">
        <v>131</v>
      </c>
      <c r="B90" s="30" t="s">
        <v>50</v>
      </c>
      <c r="C90" s="28" t="s">
        <v>10</v>
      </c>
      <c r="D90" s="30">
        <v>13</v>
      </c>
      <c r="E90" s="229" t="s">
        <v>203</v>
      </c>
      <c r="F90" s="230" t="s">
        <v>394</v>
      </c>
      <c r="G90" s="231" t="s">
        <v>395</v>
      </c>
      <c r="H90" s="28"/>
      <c r="I90" s="441">
        <f>SUM(I91)</f>
        <v>6384079</v>
      </c>
      <c r="J90" s="441">
        <f>SUM(J91)</f>
        <v>6384079</v>
      </c>
    </row>
    <row r="91" spans="1:10" ht="31.5" x14ac:dyDescent="0.25">
      <c r="A91" s="84" t="s">
        <v>132</v>
      </c>
      <c r="B91" s="365" t="s">
        <v>50</v>
      </c>
      <c r="C91" s="2" t="s">
        <v>10</v>
      </c>
      <c r="D91" s="365">
        <v>13</v>
      </c>
      <c r="E91" s="244" t="s">
        <v>204</v>
      </c>
      <c r="F91" s="245" t="s">
        <v>394</v>
      </c>
      <c r="G91" s="246" t="s">
        <v>395</v>
      </c>
      <c r="H91" s="2"/>
      <c r="I91" s="442">
        <f>SUM(I92)</f>
        <v>6384079</v>
      </c>
      <c r="J91" s="442">
        <f>SUM(J92)</f>
        <v>6384079</v>
      </c>
    </row>
    <row r="92" spans="1:10" ht="31.5" x14ac:dyDescent="0.25">
      <c r="A92" s="3" t="s">
        <v>89</v>
      </c>
      <c r="B92" s="365" t="s">
        <v>50</v>
      </c>
      <c r="C92" s="2" t="s">
        <v>10</v>
      </c>
      <c r="D92" s="365">
        <v>13</v>
      </c>
      <c r="E92" s="244" t="s">
        <v>204</v>
      </c>
      <c r="F92" s="245" t="s">
        <v>394</v>
      </c>
      <c r="G92" s="246" t="s">
        <v>427</v>
      </c>
      <c r="H92" s="2"/>
      <c r="I92" s="442">
        <f>SUM(I93:I95)</f>
        <v>6384079</v>
      </c>
      <c r="J92" s="442">
        <f>SUM(J93:J95)</f>
        <v>6384079</v>
      </c>
    </row>
    <row r="93" spans="1:10" ht="63" x14ac:dyDescent="0.25">
      <c r="A93" s="84" t="s">
        <v>79</v>
      </c>
      <c r="B93" s="365" t="s">
        <v>50</v>
      </c>
      <c r="C93" s="2" t="s">
        <v>10</v>
      </c>
      <c r="D93" s="365">
        <v>13</v>
      </c>
      <c r="E93" s="244" t="s">
        <v>204</v>
      </c>
      <c r="F93" s="245" t="s">
        <v>394</v>
      </c>
      <c r="G93" s="246" t="s">
        <v>427</v>
      </c>
      <c r="H93" s="2" t="s">
        <v>13</v>
      </c>
      <c r="I93" s="443">
        <v>4124008</v>
      </c>
      <c r="J93" s="443">
        <v>4124008</v>
      </c>
    </row>
    <row r="94" spans="1:10" ht="30.75" customHeight="1" x14ac:dyDescent="0.25">
      <c r="A94" s="624" t="s">
        <v>551</v>
      </c>
      <c r="B94" s="289" t="s">
        <v>50</v>
      </c>
      <c r="C94" s="2" t="s">
        <v>10</v>
      </c>
      <c r="D94" s="365">
        <v>13</v>
      </c>
      <c r="E94" s="244" t="s">
        <v>204</v>
      </c>
      <c r="F94" s="245" t="s">
        <v>394</v>
      </c>
      <c r="G94" s="246" t="s">
        <v>427</v>
      </c>
      <c r="H94" s="2" t="s">
        <v>16</v>
      </c>
      <c r="I94" s="446">
        <v>2197897</v>
      </c>
      <c r="J94" s="446">
        <v>2197897</v>
      </c>
    </row>
    <row r="95" spans="1:10" ht="17.25" customHeight="1" x14ac:dyDescent="0.25">
      <c r="A95" s="3" t="s">
        <v>18</v>
      </c>
      <c r="B95" s="365" t="s">
        <v>50</v>
      </c>
      <c r="C95" s="2" t="s">
        <v>10</v>
      </c>
      <c r="D95" s="365">
        <v>13</v>
      </c>
      <c r="E95" s="244" t="s">
        <v>204</v>
      </c>
      <c r="F95" s="245" t="s">
        <v>394</v>
      </c>
      <c r="G95" s="246" t="s">
        <v>427</v>
      </c>
      <c r="H95" s="2" t="s">
        <v>17</v>
      </c>
      <c r="I95" s="443">
        <v>62174</v>
      </c>
      <c r="J95" s="443">
        <v>62174</v>
      </c>
    </row>
    <row r="96" spans="1:10" ht="31.5" x14ac:dyDescent="0.25">
      <c r="A96" s="287" t="s">
        <v>73</v>
      </c>
      <c r="B96" s="19" t="s">
        <v>50</v>
      </c>
      <c r="C96" s="15" t="s">
        <v>15</v>
      </c>
      <c r="D96" s="19"/>
      <c r="E96" s="293"/>
      <c r="F96" s="294"/>
      <c r="G96" s="295"/>
      <c r="H96" s="15"/>
      <c r="I96" s="439">
        <f>SUM(I97)</f>
        <v>2207812</v>
      </c>
      <c r="J96" s="439">
        <f>SUM(J97)</f>
        <v>2207812</v>
      </c>
    </row>
    <row r="97" spans="1:10" ht="33.75" customHeight="1" x14ac:dyDescent="0.25">
      <c r="A97" s="97" t="s">
        <v>878</v>
      </c>
      <c r="B97" s="26" t="s">
        <v>50</v>
      </c>
      <c r="C97" s="22" t="s">
        <v>15</v>
      </c>
      <c r="D97" s="56" t="s">
        <v>57</v>
      </c>
      <c r="E97" s="302"/>
      <c r="F97" s="303"/>
      <c r="G97" s="304"/>
      <c r="H97" s="22"/>
      <c r="I97" s="440">
        <f>SUM(I98)</f>
        <v>2207812</v>
      </c>
      <c r="J97" s="440">
        <f>SUM(J98)</f>
        <v>2207812</v>
      </c>
    </row>
    <row r="98" spans="1:10" ht="63" x14ac:dyDescent="0.25">
      <c r="A98" s="75" t="s">
        <v>133</v>
      </c>
      <c r="B98" s="30" t="s">
        <v>50</v>
      </c>
      <c r="C98" s="28" t="s">
        <v>15</v>
      </c>
      <c r="D98" s="42" t="s">
        <v>57</v>
      </c>
      <c r="E98" s="235" t="s">
        <v>205</v>
      </c>
      <c r="F98" s="236" t="s">
        <v>394</v>
      </c>
      <c r="G98" s="237" t="s">
        <v>395</v>
      </c>
      <c r="H98" s="28"/>
      <c r="I98" s="441">
        <f>SUM(I99,+I105)</f>
        <v>2207812</v>
      </c>
      <c r="J98" s="441">
        <f>SUM(J99,+J105)</f>
        <v>2207812</v>
      </c>
    </row>
    <row r="99" spans="1:10" ht="96" customHeight="1" x14ac:dyDescent="0.25">
      <c r="A99" s="76" t="s">
        <v>134</v>
      </c>
      <c r="B99" s="53" t="s">
        <v>50</v>
      </c>
      <c r="C99" s="2" t="s">
        <v>15</v>
      </c>
      <c r="D99" s="8" t="s">
        <v>57</v>
      </c>
      <c r="E99" s="262" t="s">
        <v>206</v>
      </c>
      <c r="F99" s="263" t="s">
        <v>394</v>
      </c>
      <c r="G99" s="264" t="s">
        <v>395</v>
      </c>
      <c r="H99" s="2"/>
      <c r="I99" s="442">
        <f>SUM(I100)</f>
        <v>2107812</v>
      </c>
      <c r="J99" s="442">
        <f>SUM(J100)</f>
        <v>2107812</v>
      </c>
    </row>
    <row r="100" spans="1:10" ht="47.25" x14ac:dyDescent="0.25">
      <c r="A100" s="76" t="s">
        <v>428</v>
      </c>
      <c r="B100" s="53" t="s">
        <v>50</v>
      </c>
      <c r="C100" s="2" t="s">
        <v>15</v>
      </c>
      <c r="D100" s="8" t="s">
        <v>57</v>
      </c>
      <c r="E100" s="262" t="s">
        <v>206</v>
      </c>
      <c r="F100" s="263" t="s">
        <v>10</v>
      </c>
      <c r="G100" s="264" t="s">
        <v>395</v>
      </c>
      <c r="H100" s="2"/>
      <c r="I100" s="442">
        <f>SUM(I101)</f>
        <v>2107812</v>
      </c>
      <c r="J100" s="442">
        <f>SUM(J101)</f>
        <v>2107812</v>
      </c>
    </row>
    <row r="101" spans="1:10" ht="31.5" x14ac:dyDescent="0.25">
      <c r="A101" s="3" t="s">
        <v>89</v>
      </c>
      <c r="B101" s="365" t="s">
        <v>50</v>
      </c>
      <c r="C101" s="2" t="s">
        <v>15</v>
      </c>
      <c r="D101" s="8" t="s">
        <v>57</v>
      </c>
      <c r="E101" s="262" t="s">
        <v>206</v>
      </c>
      <c r="F101" s="263" t="s">
        <v>10</v>
      </c>
      <c r="G101" s="264" t="s">
        <v>427</v>
      </c>
      <c r="H101" s="2"/>
      <c r="I101" s="442">
        <f>SUM(I102:I104)</f>
        <v>2107812</v>
      </c>
      <c r="J101" s="442">
        <f>SUM(J102:J104)</f>
        <v>2107812</v>
      </c>
    </row>
    <row r="102" spans="1:10" ht="63" x14ac:dyDescent="0.25">
      <c r="A102" s="84" t="s">
        <v>79</v>
      </c>
      <c r="B102" s="365" t="s">
        <v>50</v>
      </c>
      <c r="C102" s="2" t="s">
        <v>15</v>
      </c>
      <c r="D102" s="8" t="s">
        <v>57</v>
      </c>
      <c r="E102" s="262" t="s">
        <v>206</v>
      </c>
      <c r="F102" s="263" t="s">
        <v>10</v>
      </c>
      <c r="G102" s="264" t="s">
        <v>427</v>
      </c>
      <c r="H102" s="2" t="s">
        <v>13</v>
      </c>
      <c r="I102" s="443">
        <v>2037812</v>
      </c>
      <c r="J102" s="443">
        <v>2037812</v>
      </c>
    </row>
    <row r="103" spans="1:10" ht="33.75" customHeight="1" x14ac:dyDescent="0.25">
      <c r="A103" s="624" t="s">
        <v>551</v>
      </c>
      <c r="B103" s="289" t="s">
        <v>50</v>
      </c>
      <c r="C103" s="2" t="s">
        <v>15</v>
      </c>
      <c r="D103" s="8" t="s">
        <v>57</v>
      </c>
      <c r="E103" s="262" t="s">
        <v>206</v>
      </c>
      <c r="F103" s="263" t="s">
        <v>10</v>
      </c>
      <c r="G103" s="264" t="s">
        <v>427</v>
      </c>
      <c r="H103" s="2" t="s">
        <v>16</v>
      </c>
      <c r="I103" s="443">
        <v>69000</v>
      </c>
      <c r="J103" s="443">
        <v>69000</v>
      </c>
    </row>
    <row r="104" spans="1:10" ht="16.5" customHeight="1" x14ac:dyDescent="0.25">
      <c r="A104" s="3" t="s">
        <v>18</v>
      </c>
      <c r="B104" s="365" t="s">
        <v>50</v>
      </c>
      <c r="C104" s="2" t="s">
        <v>15</v>
      </c>
      <c r="D104" s="8" t="s">
        <v>57</v>
      </c>
      <c r="E104" s="262" t="s">
        <v>206</v>
      </c>
      <c r="F104" s="263" t="s">
        <v>10</v>
      </c>
      <c r="G104" s="264" t="s">
        <v>427</v>
      </c>
      <c r="H104" s="2" t="s">
        <v>17</v>
      </c>
      <c r="I104" s="443">
        <v>1000</v>
      </c>
      <c r="J104" s="443">
        <v>1000</v>
      </c>
    </row>
    <row r="105" spans="1:10" ht="111.75" customHeight="1" x14ac:dyDescent="0.25">
      <c r="A105" s="363" t="s">
        <v>525</v>
      </c>
      <c r="B105" s="53" t="s">
        <v>50</v>
      </c>
      <c r="C105" s="44" t="s">
        <v>15</v>
      </c>
      <c r="D105" s="60" t="s">
        <v>57</v>
      </c>
      <c r="E105" s="238" t="s">
        <v>521</v>
      </c>
      <c r="F105" s="239" t="s">
        <v>394</v>
      </c>
      <c r="G105" s="240" t="s">
        <v>395</v>
      </c>
      <c r="H105" s="2"/>
      <c r="I105" s="442">
        <f t="shared" ref="I105:J107" si="9">SUM(I106)</f>
        <v>100000</v>
      </c>
      <c r="J105" s="442">
        <f t="shared" si="9"/>
        <v>100000</v>
      </c>
    </row>
    <row r="106" spans="1:10" ht="48" customHeight="1" x14ac:dyDescent="0.25">
      <c r="A106" s="101" t="s">
        <v>523</v>
      </c>
      <c r="B106" s="53" t="s">
        <v>50</v>
      </c>
      <c r="C106" s="44" t="s">
        <v>15</v>
      </c>
      <c r="D106" s="60" t="s">
        <v>57</v>
      </c>
      <c r="E106" s="238" t="s">
        <v>521</v>
      </c>
      <c r="F106" s="239" t="s">
        <v>10</v>
      </c>
      <c r="G106" s="240" t="s">
        <v>395</v>
      </c>
      <c r="H106" s="2"/>
      <c r="I106" s="442">
        <f t="shared" si="9"/>
        <v>100000</v>
      </c>
      <c r="J106" s="442">
        <f t="shared" si="9"/>
        <v>100000</v>
      </c>
    </row>
    <row r="107" spans="1:10" ht="48" customHeight="1" x14ac:dyDescent="0.25">
      <c r="A107" s="3" t="s">
        <v>524</v>
      </c>
      <c r="B107" s="53" t="s">
        <v>50</v>
      </c>
      <c r="C107" s="44" t="s">
        <v>15</v>
      </c>
      <c r="D107" s="60" t="s">
        <v>57</v>
      </c>
      <c r="E107" s="238" t="s">
        <v>521</v>
      </c>
      <c r="F107" s="239" t="s">
        <v>10</v>
      </c>
      <c r="G107" s="246" t="s">
        <v>522</v>
      </c>
      <c r="H107" s="2"/>
      <c r="I107" s="442">
        <f t="shared" si="9"/>
        <v>100000</v>
      </c>
      <c r="J107" s="442">
        <f t="shared" si="9"/>
        <v>100000</v>
      </c>
    </row>
    <row r="108" spans="1:10" ht="31.5" customHeight="1" x14ac:dyDescent="0.25">
      <c r="A108" s="624" t="s">
        <v>551</v>
      </c>
      <c r="B108" s="53" t="s">
        <v>50</v>
      </c>
      <c r="C108" s="44" t="s">
        <v>15</v>
      </c>
      <c r="D108" s="60" t="s">
        <v>57</v>
      </c>
      <c r="E108" s="238" t="s">
        <v>521</v>
      </c>
      <c r="F108" s="239" t="s">
        <v>10</v>
      </c>
      <c r="G108" s="246" t="s">
        <v>522</v>
      </c>
      <c r="H108" s="2" t="s">
        <v>16</v>
      </c>
      <c r="I108" s="443">
        <v>100000</v>
      </c>
      <c r="J108" s="443">
        <v>100000</v>
      </c>
    </row>
    <row r="109" spans="1:10" ht="15.75" x14ac:dyDescent="0.25">
      <c r="A109" s="287" t="s">
        <v>25</v>
      </c>
      <c r="B109" s="19" t="s">
        <v>50</v>
      </c>
      <c r="C109" s="15" t="s">
        <v>20</v>
      </c>
      <c r="D109" s="19"/>
      <c r="E109" s="293"/>
      <c r="F109" s="294"/>
      <c r="G109" s="295"/>
      <c r="H109" s="15"/>
      <c r="I109" s="439">
        <f>SUM(I110+I116+I126)</f>
        <v>8292690</v>
      </c>
      <c r="J109" s="439">
        <f>SUM(J110+J116+J126)</f>
        <v>8420280</v>
      </c>
    </row>
    <row r="110" spans="1:10" ht="15.75" x14ac:dyDescent="0.25">
      <c r="A110" s="97" t="s">
        <v>242</v>
      </c>
      <c r="B110" s="26" t="s">
        <v>50</v>
      </c>
      <c r="C110" s="22" t="s">
        <v>20</v>
      </c>
      <c r="D110" s="56" t="s">
        <v>35</v>
      </c>
      <c r="E110" s="302"/>
      <c r="F110" s="303"/>
      <c r="G110" s="304"/>
      <c r="H110" s="22"/>
      <c r="I110" s="440">
        <f t="shared" ref="I110:J114" si="10">SUM(I111)</f>
        <v>450000</v>
      </c>
      <c r="J110" s="440">
        <f t="shared" si="10"/>
        <v>450000</v>
      </c>
    </row>
    <row r="111" spans="1:10" ht="63" x14ac:dyDescent="0.25">
      <c r="A111" s="75" t="s">
        <v>137</v>
      </c>
      <c r="B111" s="30" t="s">
        <v>50</v>
      </c>
      <c r="C111" s="28" t="s">
        <v>20</v>
      </c>
      <c r="D111" s="30" t="s">
        <v>35</v>
      </c>
      <c r="E111" s="229" t="s">
        <v>429</v>
      </c>
      <c r="F111" s="230" t="s">
        <v>394</v>
      </c>
      <c r="G111" s="231" t="s">
        <v>395</v>
      </c>
      <c r="H111" s="28"/>
      <c r="I111" s="441">
        <f t="shared" si="10"/>
        <v>450000</v>
      </c>
      <c r="J111" s="441">
        <f t="shared" si="10"/>
        <v>450000</v>
      </c>
    </row>
    <row r="112" spans="1:10" ht="81" customHeight="1" x14ac:dyDescent="0.25">
      <c r="A112" s="76" t="s">
        <v>178</v>
      </c>
      <c r="B112" s="53" t="s">
        <v>50</v>
      </c>
      <c r="C112" s="44" t="s">
        <v>20</v>
      </c>
      <c r="D112" s="53" t="s">
        <v>35</v>
      </c>
      <c r="E112" s="232" t="s">
        <v>213</v>
      </c>
      <c r="F112" s="233" t="s">
        <v>394</v>
      </c>
      <c r="G112" s="234" t="s">
        <v>395</v>
      </c>
      <c r="H112" s="44"/>
      <c r="I112" s="442">
        <f t="shared" si="10"/>
        <v>450000</v>
      </c>
      <c r="J112" s="442">
        <f t="shared" si="10"/>
        <v>450000</v>
      </c>
    </row>
    <row r="113" spans="1:12" ht="33.75" customHeight="1" x14ac:dyDescent="0.25">
      <c r="A113" s="76" t="s">
        <v>430</v>
      </c>
      <c r="B113" s="53" t="s">
        <v>50</v>
      </c>
      <c r="C113" s="44" t="s">
        <v>20</v>
      </c>
      <c r="D113" s="53" t="s">
        <v>35</v>
      </c>
      <c r="E113" s="232" t="s">
        <v>213</v>
      </c>
      <c r="F113" s="233" t="s">
        <v>10</v>
      </c>
      <c r="G113" s="234" t="s">
        <v>395</v>
      </c>
      <c r="H113" s="44"/>
      <c r="I113" s="442">
        <f t="shared" si="10"/>
        <v>450000</v>
      </c>
      <c r="J113" s="442">
        <f t="shared" si="10"/>
        <v>450000</v>
      </c>
    </row>
    <row r="114" spans="1:12" ht="15.75" customHeight="1" x14ac:dyDescent="0.25">
      <c r="A114" s="76" t="s">
        <v>179</v>
      </c>
      <c r="B114" s="53" t="s">
        <v>50</v>
      </c>
      <c r="C114" s="44" t="s">
        <v>20</v>
      </c>
      <c r="D114" s="53" t="s">
        <v>35</v>
      </c>
      <c r="E114" s="232" t="s">
        <v>213</v>
      </c>
      <c r="F114" s="233" t="s">
        <v>10</v>
      </c>
      <c r="G114" s="234" t="s">
        <v>431</v>
      </c>
      <c r="H114" s="44"/>
      <c r="I114" s="442">
        <f t="shared" si="10"/>
        <v>450000</v>
      </c>
      <c r="J114" s="442">
        <f t="shared" si="10"/>
        <v>450000</v>
      </c>
    </row>
    <row r="115" spans="1:12" ht="15.75" customHeight="1" x14ac:dyDescent="0.25">
      <c r="A115" s="3" t="s">
        <v>18</v>
      </c>
      <c r="B115" s="365" t="s">
        <v>50</v>
      </c>
      <c r="C115" s="44" t="s">
        <v>20</v>
      </c>
      <c r="D115" s="53" t="s">
        <v>35</v>
      </c>
      <c r="E115" s="232" t="s">
        <v>213</v>
      </c>
      <c r="F115" s="233" t="s">
        <v>10</v>
      </c>
      <c r="G115" s="234" t="s">
        <v>431</v>
      </c>
      <c r="H115" s="44" t="s">
        <v>17</v>
      </c>
      <c r="I115" s="444">
        <v>450000</v>
      </c>
      <c r="J115" s="444">
        <v>450000</v>
      </c>
    </row>
    <row r="116" spans="1:12" ht="15.75" x14ac:dyDescent="0.25">
      <c r="A116" s="97" t="s">
        <v>136</v>
      </c>
      <c r="B116" s="26" t="s">
        <v>50</v>
      </c>
      <c r="C116" s="22" t="s">
        <v>20</v>
      </c>
      <c r="D116" s="26" t="s">
        <v>32</v>
      </c>
      <c r="E116" s="98"/>
      <c r="F116" s="296"/>
      <c r="G116" s="297"/>
      <c r="H116" s="22"/>
      <c r="I116" s="440">
        <f>SUM(I117)</f>
        <v>7732690</v>
      </c>
      <c r="J116" s="440">
        <f>SUM(J117)</f>
        <v>7860280</v>
      </c>
    </row>
    <row r="117" spans="1:12" ht="63" x14ac:dyDescent="0.25">
      <c r="A117" s="75" t="s">
        <v>137</v>
      </c>
      <c r="B117" s="30" t="s">
        <v>50</v>
      </c>
      <c r="C117" s="28" t="s">
        <v>20</v>
      </c>
      <c r="D117" s="30" t="s">
        <v>32</v>
      </c>
      <c r="E117" s="229" t="s">
        <v>429</v>
      </c>
      <c r="F117" s="230" t="s">
        <v>394</v>
      </c>
      <c r="G117" s="231" t="s">
        <v>395</v>
      </c>
      <c r="H117" s="28"/>
      <c r="I117" s="441">
        <f>SUM(I118+I122)</f>
        <v>7732690</v>
      </c>
      <c r="J117" s="441">
        <f>SUM(J118+J122)</f>
        <v>7860280</v>
      </c>
    </row>
    <row r="118" spans="1:12" ht="79.5" customHeight="1" x14ac:dyDescent="0.25">
      <c r="A118" s="76" t="s">
        <v>138</v>
      </c>
      <c r="B118" s="53" t="s">
        <v>50</v>
      </c>
      <c r="C118" s="44" t="s">
        <v>20</v>
      </c>
      <c r="D118" s="53" t="s">
        <v>32</v>
      </c>
      <c r="E118" s="232" t="s">
        <v>208</v>
      </c>
      <c r="F118" s="233" t="s">
        <v>394</v>
      </c>
      <c r="G118" s="234" t="s">
        <v>395</v>
      </c>
      <c r="H118" s="44"/>
      <c r="I118" s="442">
        <f t="shared" ref="I118:J120" si="11">SUM(I119)</f>
        <v>7681810</v>
      </c>
      <c r="J118" s="442">
        <f t="shared" si="11"/>
        <v>7809400</v>
      </c>
    </row>
    <row r="119" spans="1:12" ht="47.25" customHeight="1" x14ac:dyDescent="0.25">
      <c r="A119" s="76" t="s">
        <v>432</v>
      </c>
      <c r="B119" s="53" t="s">
        <v>50</v>
      </c>
      <c r="C119" s="44" t="s">
        <v>20</v>
      </c>
      <c r="D119" s="53" t="s">
        <v>32</v>
      </c>
      <c r="E119" s="232" t="s">
        <v>208</v>
      </c>
      <c r="F119" s="233" t="s">
        <v>10</v>
      </c>
      <c r="G119" s="234" t="s">
        <v>395</v>
      </c>
      <c r="H119" s="44"/>
      <c r="I119" s="442">
        <f t="shared" si="11"/>
        <v>7681810</v>
      </c>
      <c r="J119" s="442">
        <f t="shared" si="11"/>
        <v>7809400</v>
      </c>
    </row>
    <row r="120" spans="1:12" ht="33.75" customHeight="1" x14ac:dyDescent="0.25">
      <c r="A120" s="76" t="s">
        <v>139</v>
      </c>
      <c r="B120" s="53" t="s">
        <v>50</v>
      </c>
      <c r="C120" s="44" t="s">
        <v>20</v>
      </c>
      <c r="D120" s="53" t="s">
        <v>32</v>
      </c>
      <c r="E120" s="232" t="s">
        <v>208</v>
      </c>
      <c r="F120" s="233" t="s">
        <v>10</v>
      </c>
      <c r="G120" s="234" t="s">
        <v>433</v>
      </c>
      <c r="H120" s="44"/>
      <c r="I120" s="442">
        <f t="shared" si="11"/>
        <v>7681810</v>
      </c>
      <c r="J120" s="442">
        <f t="shared" si="11"/>
        <v>7809400</v>
      </c>
      <c r="K120" s="412"/>
      <c r="L120" s="412"/>
    </row>
    <row r="121" spans="1:12" ht="33.75" customHeight="1" x14ac:dyDescent="0.25">
      <c r="A121" s="76" t="s">
        <v>177</v>
      </c>
      <c r="B121" s="53" t="s">
        <v>50</v>
      </c>
      <c r="C121" s="44" t="s">
        <v>20</v>
      </c>
      <c r="D121" s="53" t="s">
        <v>32</v>
      </c>
      <c r="E121" s="232" t="s">
        <v>208</v>
      </c>
      <c r="F121" s="233" t="s">
        <v>10</v>
      </c>
      <c r="G121" s="234" t="s">
        <v>433</v>
      </c>
      <c r="H121" s="44" t="s">
        <v>176</v>
      </c>
      <c r="I121" s="444">
        <v>7681810</v>
      </c>
      <c r="J121" s="444">
        <v>7809400</v>
      </c>
    </row>
    <row r="122" spans="1:12" ht="78.75" x14ac:dyDescent="0.25">
      <c r="A122" s="76" t="s">
        <v>241</v>
      </c>
      <c r="B122" s="53" t="s">
        <v>50</v>
      </c>
      <c r="C122" s="44" t="s">
        <v>20</v>
      </c>
      <c r="D122" s="120" t="s">
        <v>32</v>
      </c>
      <c r="E122" s="232" t="s">
        <v>239</v>
      </c>
      <c r="F122" s="233" t="s">
        <v>394</v>
      </c>
      <c r="G122" s="234" t="s">
        <v>395</v>
      </c>
      <c r="H122" s="44"/>
      <c r="I122" s="442">
        <f t="shared" ref="I122:J124" si="12">SUM(I123)</f>
        <v>50880</v>
      </c>
      <c r="J122" s="442">
        <f t="shared" si="12"/>
        <v>50880</v>
      </c>
    </row>
    <row r="123" spans="1:12" ht="47.25" x14ac:dyDescent="0.25">
      <c r="A123" s="76" t="s">
        <v>438</v>
      </c>
      <c r="B123" s="53" t="s">
        <v>50</v>
      </c>
      <c r="C123" s="44" t="s">
        <v>20</v>
      </c>
      <c r="D123" s="120" t="s">
        <v>32</v>
      </c>
      <c r="E123" s="232" t="s">
        <v>239</v>
      </c>
      <c r="F123" s="233" t="s">
        <v>10</v>
      </c>
      <c r="G123" s="234" t="s">
        <v>395</v>
      </c>
      <c r="H123" s="44"/>
      <c r="I123" s="442">
        <f t="shared" si="12"/>
        <v>50880</v>
      </c>
      <c r="J123" s="442">
        <f t="shared" si="12"/>
        <v>50880</v>
      </c>
    </row>
    <row r="124" spans="1:12" ht="31.5" x14ac:dyDescent="0.25">
      <c r="A124" s="76" t="s">
        <v>240</v>
      </c>
      <c r="B124" s="53" t="s">
        <v>50</v>
      </c>
      <c r="C124" s="44" t="s">
        <v>20</v>
      </c>
      <c r="D124" s="120" t="s">
        <v>32</v>
      </c>
      <c r="E124" s="232" t="s">
        <v>239</v>
      </c>
      <c r="F124" s="233" t="s">
        <v>10</v>
      </c>
      <c r="G124" s="234" t="s">
        <v>439</v>
      </c>
      <c r="H124" s="44"/>
      <c r="I124" s="442">
        <f t="shared" si="12"/>
        <v>50880</v>
      </c>
      <c r="J124" s="442">
        <f t="shared" si="12"/>
        <v>50880</v>
      </c>
    </row>
    <row r="125" spans="1:12" ht="31.5" customHeight="1" x14ac:dyDescent="0.25">
      <c r="A125" s="628" t="s">
        <v>551</v>
      </c>
      <c r="B125" s="289" t="s">
        <v>50</v>
      </c>
      <c r="C125" s="44" t="s">
        <v>20</v>
      </c>
      <c r="D125" s="120" t="s">
        <v>32</v>
      </c>
      <c r="E125" s="232" t="s">
        <v>239</v>
      </c>
      <c r="F125" s="233" t="s">
        <v>10</v>
      </c>
      <c r="G125" s="234" t="s">
        <v>439</v>
      </c>
      <c r="H125" s="44" t="s">
        <v>16</v>
      </c>
      <c r="I125" s="444">
        <v>50880</v>
      </c>
      <c r="J125" s="444">
        <v>50880</v>
      </c>
    </row>
    <row r="126" spans="1:12" ht="15.75" x14ac:dyDescent="0.25">
      <c r="A126" s="97" t="s">
        <v>26</v>
      </c>
      <c r="B126" s="26" t="s">
        <v>50</v>
      </c>
      <c r="C126" s="22" t="s">
        <v>20</v>
      </c>
      <c r="D126" s="26">
        <v>12</v>
      </c>
      <c r="E126" s="98"/>
      <c r="F126" s="296"/>
      <c r="G126" s="297"/>
      <c r="H126" s="22"/>
      <c r="I126" s="440">
        <f>SUM(I127,I132)</f>
        <v>110000</v>
      </c>
      <c r="J126" s="440">
        <f>SUM(J127,J132)</f>
        <v>110000</v>
      </c>
    </row>
    <row r="127" spans="1:12" ht="47.25" x14ac:dyDescent="0.25">
      <c r="A127" s="27" t="s">
        <v>129</v>
      </c>
      <c r="B127" s="30" t="s">
        <v>50</v>
      </c>
      <c r="C127" s="28" t="s">
        <v>20</v>
      </c>
      <c r="D127" s="30">
        <v>12</v>
      </c>
      <c r="E127" s="229" t="s">
        <v>420</v>
      </c>
      <c r="F127" s="230" t="s">
        <v>394</v>
      </c>
      <c r="G127" s="231" t="s">
        <v>395</v>
      </c>
      <c r="H127" s="28"/>
      <c r="I127" s="441">
        <f t="shared" ref="I127:J130" si="13">SUM(I128)</f>
        <v>100000</v>
      </c>
      <c r="J127" s="441">
        <f t="shared" si="13"/>
        <v>100000</v>
      </c>
    </row>
    <row r="128" spans="1:12" ht="78.75" customHeight="1" x14ac:dyDescent="0.25">
      <c r="A128" s="54" t="s">
        <v>130</v>
      </c>
      <c r="B128" s="53" t="s">
        <v>50</v>
      </c>
      <c r="C128" s="2" t="s">
        <v>20</v>
      </c>
      <c r="D128" s="365">
        <v>12</v>
      </c>
      <c r="E128" s="244" t="s">
        <v>198</v>
      </c>
      <c r="F128" s="245" t="s">
        <v>394</v>
      </c>
      <c r="G128" s="246" t="s">
        <v>395</v>
      </c>
      <c r="H128" s="2"/>
      <c r="I128" s="442">
        <f t="shared" si="13"/>
        <v>100000</v>
      </c>
      <c r="J128" s="442">
        <f t="shared" si="13"/>
        <v>100000</v>
      </c>
    </row>
    <row r="129" spans="1:10" ht="47.25" x14ac:dyDescent="0.25">
      <c r="A129" s="54" t="s">
        <v>421</v>
      </c>
      <c r="B129" s="53" t="s">
        <v>50</v>
      </c>
      <c r="C129" s="2" t="s">
        <v>20</v>
      </c>
      <c r="D129" s="365">
        <v>12</v>
      </c>
      <c r="E129" s="244" t="s">
        <v>198</v>
      </c>
      <c r="F129" s="245" t="s">
        <v>10</v>
      </c>
      <c r="G129" s="246" t="s">
        <v>395</v>
      </c>
      <c r="H129" s="2"/>
      <c r="I129" s="442">
        <f t="shared" si="13"/>
        <v>100000</v>
      </c>
      <c r="J129" s="442">
        <f t="shared" si="13"/>
        <v>100000</v>
      </c>
    </row>
    <row r="130" spans="1:10" ht="16.5" customHeight="1" x14ac:dyDescent="0.25">
      <c r="A130" s="84" t="s">
        <v>423</v>
      </c>
      <c r="B130" s="365" t="s">
        <v>50</v>
      </c>
      <c r="C130" s="2" t="s">
        <v>20</v>
      </c>
      <c r="D130" s="365">
        <v>12</v>
      </c>
      <c r="E130" s="244" t="s">
        <v>198</v>
      </c>
      <c r="F130" s="245" t="s">
        <v>10</v>
      </c>
      <c r="G130" s="246" t="s">
        <v>422</v>
      </c>
      <c r="H130" s="2"/>
      <c r="I130" s="442">
        <f t="shared" si="13"/>
        <v>100000</v>
      </c>
      <c r="J130" s="442">
        <f t="shared" si="13"/>
        <v>100000</v>
      </c>
    </row>
    <row r="131" spans="1:10" ht="33" customHeight="1" x14ac:dyDescent="0.25">
      <c r="A131" s="624" t="s">
        <v>551</v>
      </c>
      <c r="B131" s="289" t="s">
        <v>50</v>
      </c>
      <c r="C131" s="2" t="s">
        <v>20</v>
      </c>
      <c r="D131" s="365">
        <v>12</v>
      </c>
      <c r="E131" s="244" t="s">
        <v>198</v>
      </c>
      <c r="F131" s="245" t="s">
        <v>10</v>
      </c>
      <c r="G131" s="246" t="s">
        <v>422</v>
      </c>
      <c r="H131" s="2" t="s">
        <v>16</v>
      </c>
      <c r="I131" s="443">
        <v>100000</v>
      </c>
      <c r="J131" s="443">
        <v>100000</v>
      </c>
    </row>
    <row r="132" spans="1:10" ht="31.5" x14ac:dyDescent="0.25">
      <c r="A132" s="65" t="s">
        <v>140</v>
      </c>
      <c r="B132" s="33" t="s">
        <v>50</v>
      </c>
      <c r="C132" s="29" t="s">
        <v>20</v>
      </c>
      <c r="D132" s="29" t="s">
        <v>76</v>
      </c>
      <c r="E132" s="223" t="s">
        <v>210</v>
      </c>
      <c r="F132" s="224" t="s">
        <v>394</v>
      </c>
      <c r="G132" s="225" t="s">
        <v>395</v>
      </c>
      <c r="H132" s="28"/>
      <c r="I132" s="441">
        <f t="shared" ref="I132:J135" si="14">SUM(I133)</f>
        <v>10000</v>
      </c>
      <c r="J132" s="441">
        <f t="shared" si="14"/>
        <v>10000</v>
      </c>
    </row>
    <row r="133" spans="1:10" ht="63" customHeight="1" x14ac:dyDescent="0.25">
      <c r="A133" s="84" t="s">
        <v>141</v>
      </c>
      <c r="B133" s="380" t="s">
        <v>50</v>
      </c>
      <c r="C133" s="5" t="s">
        <v>20</v>
      </c>
      <c r="D133" s="380">
        <v>12</v>
      </c>
      <c r="E133" s="244" t="s">
        <v>211</v>
      </c>
      <c r="F133" s="245" t="s">
        <v>394</v>
      </c>
      <c r="G133" s="246" t="s">
        <v>395</v>
      </c>
      <c r="H133" s="277"/>
      <c r="I133" s="442">
        <f t="shared" si="14"/>
        <v>10000</v>
      </c>
      <c r="J133" s="442">
        <f t="shared" si="14"/>
        <v>10000</v>
      </c>
    </row>
    <row r="134" spans="1:10" ht="63" x14ac:dyDescent="0.25">
      <c r="A134" s="84" t="s">
        <v>443</v>
      </c>
      <c r="B134" s="380" t="s">
        <v>50</v>
      </c>
      <c r="C134" s="5" t="s">
        <v>20</v>
      </c>
      <c r="D134" s="380">
        <v>12</v>
      </c>
      <c r="E134" s="244" t="s">
        <v>211</v>
      </c>
      <c r="F134" s="245" t="s">
        <v>10</v>
      </c>
      <c r="G134" s="246" t="s">
        <v>395</v>
      </c>
      <c r="H134" s="277"/>
      <c r="I134" s="442">
        <f t="shared" si="14"/>
        <v>10000</v>
      </c>
      <c r="J134" s="442">
        <f t="shared" si="14"/>
        <v>10000</v>
      </c>
    </row>
    <row r="135" spans="1:10" ht="31.5" x14ac:dyDescent="0.25">
      <c r="A135" s="3" t="s">
        <v>445</v>
      </c>
      <c r="B135" s="380" t="s">
        <v>50</v>
      </c>
      <c r="C135" s="5" t="s">
        <v>20</v>
      </c>
      <c r="D135" s="380">
        <v>12</v>
      </c>
      <c r="E135" s="244" t="s">
        <v>211</v>
      </c>
      <c r="F135" s="245" t="s">
        <v>10</v>
      </c>
      <c r="G135" s="246" t="s">
        <v>444</v>
      </c>
      <c r="H135" s="277"/>
      <c r="I135" s="442">
        <f t="shared" si="14"/>
        <v>10000</v>
      </c>
      <c r="J135" s="442">
        <f t="shared" si="14"/>
        <v>10000</v>
      </c>
    </row>
    <row r="136" spans="1:10" ht="16.5" customHeight="1" x14ac:dyDescent="0.25">
      <c r="A136" s="84" t="s">
        <v>18</v>
      </c>
      <c r="B136" s="380" t="s">
        <v>50</v>
      </c>
      <c r="C136" s="5" t="s">
        <v>20</v>
      </c>
      <c r="D136" s="380">
        <v>12</v>
      </c>
      <c r="E136" s="244" t="s">
        <v>211</v>
      </c>
      <c r="F136" s="245" t="s">
        <v>10</v>
      </c>
      <c r="G136" s="246" t="s">
        <v>444</v>
      </c>
      <c r="H136" s="277" t="s">
        <v>17</v>
      </c>
      <c r="I136" s="444">
        <v>10000</v>
      </c>
      <c r="J136" s="444">
        <v>10000</v>
      </c>
    </row>
    <row r="137" spans="1:10" s="654" customFormat="1" ht="15.75" x14ac:dyDescent="0.25">
      <c r="A137" s="17" t="s">
        <v>144</v>
      </c>
      <c r="B137" s="20" t="s">
        <v>50</v>
      </c>
      <c r="C137" s="18" t="s">
        <v>103</v>
      </c>
      <c r="D137" s="20"/>
      <c r="E137" s="293"/>
      <c r="F137" s="294"/>
      <c r="G137" s="295"/>
      <c r="H137" s="283"/>
      <c r="I137" s="439">
        <f t="shared" ref="I137:J140" si="15">SUM(I138)</f>
        <v>3920160</v>
      </c>
      <c r="J137" s="439">
        <f t="shared" si="15"/>
        <v>0</v>
      </c>
    </row>
    <row r="138" spans="1:10" s="654" customFormat="1" ht="15.75" x14ac:dyDescent="0.25">
      <c r="A138" s="21" t="s">
        <v>145</v>
      </c>
      <c r="B138" s="291" t="s">
        <v>50</v>
      </c>
      <c r="C138" s="25" t="s">
        <v>103</v>
      </c>
      <c r="D138" s="22" t="s">
        <v>12</v>
      </c>
      <c r="E138" s="274"/>
      <c r="F138" s="275"/>
      <c r="G138" s="276"/>
      <c r="H138" s="24"/>
      <c r="I138" s="440">
        <f t="shared" si="15"/>
        <v>3920160</v>
      </c>
      <c r="J138" s="440">
        <f t="shared" si="15"/>
        <v>0</v>
      </c>
    </row>
    <row r="139" spans="1:10" s="43" customFormat="1" ht="47.25" x14ac:dyDescent="0.25">
      <c r="A139" s="27" t="s">
        <v>184</v>
      </c>
      <c r="B139" s="33" t="s">
        <v>50</v>
      </c>
      <c r="C139" s="29" t="s">
        <v>103</v>
      </c>
      <c r="D139" s="122" t="s">
        <v>12</v>
      </c>
      <c r="E139" s="229" t="s">
        <v>446</v>
      </c>
      <c r="F139" s="230" t="s">
        <v>394</v>
      </c>
      <c r="G139" s="231" t="s">
        <v>395</v>
      </c>
      <c r="H139" s="31"/>
      <c r="I139" s="441">
        <f t="shared" si="15"/>
        <v>3920160</v>
      </c>
      <c r="J139" s="441">
        <f t="shared" si="15"/>
        <v>0</v>
      </c>
    </row>
    <row r="140" spans="1:10" s="43" customFormat="1" ht="81" customHeight="1" x14ac:dyDescent="0.25">
      <c r="A140" s="363" t="s">
        <v>185</v>
      </c>
      <c r="B140" s="306" t="s">
        <v>50</v>
      </c>
      <c r="C140" s="5" t="s">
        <v>103</v>
      </c>
      <c r="D140" s="656" t="s">
        <v>12</v>
      </c>
      <c r="E140" s="244" t="s">
        <v>212</v>
      </c>
      <c r="F140" s="245" t="s">
        <v>394</v>
      </c>
      <c r="G140" s="246" t="s">
        <v>395</v>
      </c>
      <c r="H140" s="59"/>
      <c r="I140" s="442">
        <f t="shared" si="15"/>
        <v>3920160</v>
      </c>
      <c r="J140" s="442">
        <f t="shared" si="15"/>
        <v>0</v>
      </c>
    </row>
    <row r="141" spans="1:10" s="43" customFormat="1" ht="34.5" customHeight="1" x14ac:dyDescent="0.25">
      <c r="A141" s="3" t="s">
        <v>452</v>
      </c>
      <c r="B141" s="306" t="s">
        <v>50</v>
      </c>
      <c r="C141" s="5" t="s">
        <v>103</v>
      </c>
      <c r="D141" s="656" t="s">
        <v>12</v>
      </c>
      <c r="E141" s="244" t="s">
        <v>212</v>
      </c>
      <c r="F141" s="245" t="s">
        <v>10</v>
      </c>
      <c r="G141" s="246" t="s">
        <v>395</v>
      </c>
      <c r="H141" s="59" t="s">
        <v>68</v>
      </c>
      <c r="I141" s="442">
        <f>SUM(I142)</f>
        <v>3920160</v>
      </c>
      <c r="J141" s="442">
        <f>SUM(J142)</f>
        <v>0</v>
      </c>
    </row>
    <row r="142" spans="1:10" s="43" customFormat="1" ht="33.75" customHeight="1" x14ac:dyDescent="0.25">
      <c r="A142" s="61" t="s">
        <v>954</v>
      </c>
      <c r="B142" s="656" t="s">
        <v>50</v>
      </c>
      <c r="C142" s="5" t="s">
        <v>103</v>
      </c>
      <c r="D142" s="656" t="s">
        <v>12</v>
      </c>
      <c r="E142" s="244" t="s">
        <v>212</v>
      </c>
      <c r="F142" s="245" t="s">
        <v>10</v>
      </c>
      <c r="G142" s="374" t="s">
        <v>953</v>
      </c>
      <c r="H142" s="59"/>
      <c r="I142" s="442">
        <f>SUM(I143)</f>
        <v>3920160</v>
      </c>
      <c r="J142" s="442">
        <f>SUM(J143)</f>
        <v>0</v>
      </c>
    </row>
    <row r="143" spans="1:10" s="43" customFormat="1" ht="32.25" customHeight="1" x14ac:dyDescent="0.25">
      <c r="A143" s="76" t="s">
        <v>177</v>
      </c>
      <c r="B143" s="656" t="s">
        <v>50</v>
      </c>
      <c r="C143" s="5" t="s">
        <v>103</v>
      </c>
      <c r="D143" s="656" t="s">
        <v>12</v>
      </c>
      <c r="E143" s="244" t="s">
        <v>212</v>
      </c>
      <c r="F143" s="245" t="s">
        <v>10</v>
      </c>
      <c r="G143" s="374" t="s">
        <v>953</v>
      </c>
      <c r="H143" s="59" t="s">
        <v>176</v>
      </c>
      <c r="I143" s="444">
        <v>3920160</v>
      </c>
      <c r="J143" s="444"/>
    </row>
    <row r="144" spans="1:10" s="43" customFormat="1" ht="16.5" customHeight="1" x14ac:dyDescent="0.25">
      <c r="A144" s="113" t="s">
        <v>657</v>
      </c>
      <c r="B144" s="19" t="s">
        <v>50</v>
      </c>
      <c r="C144" s="407" t="s">
        <v>32</v>
      </c>
      <c r="D144" s="19"/>
      <c r="E144" s="256"/>
      <c r="F144" s="257"/>
      <c r="G144" s="258"/>
      <c r="H144" s="15"/>
      <c r="I144" s="439">
        <f t="shared" ref="I144:J148" si="16">SUM(I145)</f>
        <v>91603</v>
      </c>
      <c r="J144" s="439">
        <f t="shared" si="16"/>
        <v>91603</v>
      </c>
    </row>
    <row r="145" spans="1:10" s="43" customFormat="1" ht="16.5" customHeight="1" x14ac:dyDescent="0.25">
      <c r="A145" s="109" t="s">
        <v>658</v>
      </c>
      <c r="B145" s="26" t="s">
        <v>50</v>
      </c>
      <c r="C145" s="56" t="s">
        <v>32</v>
      </c>
      <c r="D145" s="22" t="s">
        <v>29</v>
      </c>
      <c r="E145" s="274"/>
      <c r="F145" s="275"/>
      <c r="G145" s="276"/>
      <c r="H145" s="22"/>
      <c r="I145" s="440">
        <f t="shared" si="16"/>
        <v>91603</v>
      </c>
      <c r="J145" s="440">
        <f t="shared" si="16"/>
        <v>91603</v>
      </c>
    </row>
    <row r="146" spans="1:10" ht="16.5" customHeight="1" x14ac:dyDescent="0.25">
      <c r="A146" s="75" t="s">
        <v>182</v>
      </c>
      <c r="B146" s="30" t="s">
        <v>50</v>
      </c>
      <c r="C146" s="28" t="s">
        <v>32</v>
      </c>
      <c r="D146" s="30" t="s">
        <v>29</v>
      </c>
      <c r="E146" s="229" t="s">
        <v>201</v>
      </c>
      <c r="F146" s="230" t="s">
        <v>394</v>
      </c>
      <c r="G146" s="231" t="s">
        <v>395</v>
      </c>
      <c r="H146" s="28"/>
      <c r="I146" s="441">
        <f t="shared" si="16"/>
        <v>91603</v>
      </c>
      <c r="J146" s="441">
        <f t="shared" si="16"/>
        <v>91603</v>
      </c>
    </row>
    <row r="147" spans="1:10" ht="16.5" customHeight="1" x14ac:dyDescent="0.25">
      <c r="A147" s="84" t="s">
        <v>181</v>
      </c>
      <c r="B147" s="365" t="s">
        <v>50</v>
      </c>
      <c r="C147" s="2" t="s">
        <v>32</v>
      </c>
      <c r="D147" s="365" t="s">
        <v>29</v>
      </c>
      <c r="E147" s="244" t="s">
        <v>202</v>
      </c>
      <c r="F147" s="245" t="s">
        <v>394</v>
      </c>
      <c r="G147" s="246" t="s">
        <v>395</v>
      </c>
      <c r="H147" s="2"/>
      <c r="I147" s="442">
        <f t="shared" si="16"/>
        <v>91603</v>
      </c>
      <c r="J147" s="442">
        <f t="shared" si="16"/>
        <v>91603</v>
      </c>
    </row>
    <row r="148" spans="1:10" ht="31.5" customHeight="1" x14ac:dyDescent="0.25">
      <c r="A148" s="84" t="s">
        <v>729</v>
      </c>
      <c r="B148" s="365" t="s">
        <v>50</v>
      </c>
      <c r="C148" s="2" t="s">
        <v>32</v>
      </c>
      <c r="D148" s="365" t="s">
        <v>29</v>
      </c>
      <c r="E148" s="244" t="s">
        <v>202</v>
      </c>
      <c r="F148" s="245" t="s">
        <v>394</v>
      </c>
      <c r="G148" s="246">
        <v>12700</v>
      </c>
      <c r="H148" s="2"/>
      <c r="I148" s="442">
        <f t="shared" si="16"/>
        <v>91603</v>
      </c>
      <c r="J148" s="442">
        <f t="shared" si="16"/>
        <v>91603</v>
      </c>
    </row>
    <row r="149" spans="1:10" ht="31.5" customHeight="1" x14ac:dyDescent="0.25">
      <c r="A149" s="84" t="s">
        <v>551</v>
      </c>
      <c r="B149" s="365" t="s">
        <v>50</v>
      </c>
      <c r="C149" s="2" t="s">
        <v>32</v>
      </c>
      <c r="D149" s="365" t="s">
        <v>29</v>
      </c>
      <c r="E149" s="244" t="s">
        <v>202</v>
      </c>
      <c r="F149" s="245" t="s">
        <v>394</v>
      </c>
      <c r="G149" s="246">
        <v>12700</v>
      </c>
      <c r="H149" s="2" t="s">
        <v>16</v>
      </c>
      <c r="I149" s="444">
        <v>91603</v>
      </c>
      <c r="J149" s="444">
        <v>91603</v>
      </c>
    </row>
    <row r="150" spans="1:10" s="43" customFormat="1" ht="16.5" customHeight="1" x14ac:dyDescent="0.25">
      <c r="A150" s="113" t="s">
        <v>37</v>
      </c>
      <c r="B150" s="19" t="s">
        <v>50</v>
      </c>
      <c r="C150" s="19">
        <v>10</v>
      </c>
      <c r="D150" s="19"/>
      <c r="E150" s="256"/>
      <c r="F150" s="257"/>
      <c r="G150" s="258"/>
      <c r="H150" s="15"/>
      <c r="I150" s="439">
        <f>SUM(I151)</f>
        <v>4185812</v>
      </c>
      <c r="J150" s="439">
        <f>SUM(J151)</f>
        <v>4185812</v>
      </c>
    </row>
    <row r="151" spans="1:10" ht="15.75" x14ac:dyDescent="0.25">
      <c r="A151" s="109" t="s">
        <v>42</v>
      </c>
      <c r="B151" s="26" t="s">
        <v>50</v>
      </c>
      <c r="C151" s="26">
        <v>10</v>
      </c>
      <c r="D151" s="22" t="s">
        <v>20</v>
      </c>
      <c r="E151" s="274"/>
      <c r="F151" s="275"/>
      <c r="G151" s="276"/>
      <c r="H151" s="22"/>
      <c r="I151" s="440">
        <f>SUM(I152+I157)</f>
        <v>4185812</v>
      </c>
      <c r="J151" s="440">
        <f>SUM(J152+J157)</f>
        <v>4185812</v>
      </c>
    </row>
    <row r="152" spans="1:10" ht="47.25" x14ac:dyDescent="0.25">
      <c r="A152" s="102" t="s">
        <v>115</v>
      </c>
      <c r="B152" s="30" t="s">
        <v>50</v>
      </c>
      <c r="C152" s="30">
        <v>10</v>
      </c>
      <c r="D152" s="28" t="s">
        <v>20</v>
      </c>
      <c r="E152" s="223" t="s">
        <v>186</v>
      </c>
      <c r="F152" s="224" t="s">
        <v>394</v>
      </c>
      <c r="G152" s="225" t="s">
        <v>395</v>
      </c>
      <c r="H152" s="28"/>
      <c r="I152" s="441">
        <f t="shared" ref="I152:J154" si="17">SUM(I153)</f>
        <v>3834700</v>
      </c>
      <c r="J152" s="441">
        <f t="shared" si="17"/>
        <v>3834700</v>
      </c>
    </row>
    <row r="153" spans="1:10" ht="78.75" x14ac:dyDescent="0.25">
      <c r="A153" s="61" t="s">
        <v>116</v>
      </c>
      <c r="B153" s="365" t="s">
        <v>50</v>
      </c>
      <c r="C153" s="6">
        <v>10</v>
      </c>
      <c r="D153" s="2" t="s">
        <v>20</v>
      </c>
      <c r="E153" s="226" t="s">
        <v>216</v>
      </c>
      <c r="F153" s="227" t="s">
        <v>394</v>
      </c>
      <c r="G153" s="228" t="s">
        <v>395</v>
      </c>
      <c r="H153" s="2"/>
      <c r="I153" s="442">
        <f t="shared" si="17"/>
        <v>3834700</v>
      </c>
      <c r="J153" s="442">
        <f t="shared" si="17"/>
        <v>3834700</v>
      </c>
    </row>
    <row r="154" spans="1:10" ht="47.25" x14ac:dyDescent="0.25">
      <c r="A154" s="61" t="s">
        <v>402</v>
      </c>
      <c r="B154" s="365" t="s">
        <v>50</v>
      </c>
      <c r="C154" s="6">
        <v>10</v>
      </c>
      <c r="D154" s="2" t="s">
        <v>20</v>
      </c>
      <c r="E154" s="226" t="s">
        <v>216</v>
      </c>
      <c r="F154" s="227" t="s">
        <v>10</v>
      </c>
      <c r="G154" s="228" t="s">
        <v>395</v>
      </c>
      <c r="H154" s="2"/>
      <c r="I154" s="442">
        <f t="shared" si="17"/>
        <v>3834700</v>
      </c>
      <c r="J154" s="442">
        <f t="shared" si="17"/>
        <v>3834700</v>
      </c>
    </row>
    <row r="155" spans="1:10" ht="33.75" customHeight="1" x14ac:dyDescent="0.25">
      <c r="A155" s="61" t="s">
        <v>376</v>
      </c>
      <c r="B155" s="365" t="s">
        <v>50</v>
      </c>
      <c r="C155" s="6">
        <v>10</v>
      </c>
      <c r="D155" s="2" t="s">
        <v>20</v>
      </c>
      <c r="E155" s="226" t="s">
        <v>216</v>
      </c>
      <c r="F155" s="227" t="s">
        <v>10</v>
      </c>
      <c r="G155" s="228" t="s">
        <v>497</v>
      </c>
      <c r="H155" s="2"/>
      <c r="I155" s="442">
        <f>SUM(I156:I156)</f>
        <v>3834700</v>
      </c>
      <c r="J155" s="442">
        <f>SUM(J156:J156)</f>
        <v>3834700</v>
      </c>
    </row>
    <row r="156" spans="1:10" ht="15.75" x14ac:dyDescent="0.25">
      <c r="A156" s="61" t="s">
        <v>40</v>
      </c>
      <c r="B156" s="365" t="s">
        <v>50</v>
      </c>
      <c r="C156" s="6">
        <v>10</v>
      </c>
      <c r="D156" s="2" t="s">
        <v>20</v>
      </c>
      <c r="E156" s="226" t="s">
        <v>216</v>
      </c>
      <c r="F156" s="227" t="s">
        <v>10</v>
      </c>
      <c r="G156" s="228" t="s">
        <v>497</v>
      </c>
      <c r="H156" s="2" t="s">
        <v>39</v>
      </c>
      <c r="I156" s="444">
        <v>3834700</v>
      </c>
      <c r="J156" s="444">
        <v>3834700</v>
      </c>
    </row>
    <row r="157" spans="1:10" ht="47.25" x14ac:dyDescent="0.25">
      <c r="A157" s="99" t="s">
        <v>184</v>
      </c>
      <c r="B157" s="30" t="s">
        <v>50</v>
      </c>
      <c r="C157" s="30">
        <v>10</v>
      </c>
      <c r="D157" s="28" t="s">
        <v>20</v>
      </c>
      <c r="E157" s="223" t="s">
        <v>446</v>
      </c>
      <c r="F157" s="224" t="s">
        <v>394</v>
      </c>
      <c r="G157" s="225" t="s">
        <v>395</v>
      </c>
      <c r="H157" s="28"/>
      <c r="I157" s="441">
        <f t="shared" ref="I157:J160" si="18">SUM(I158)</f>
        <v>351112</v>
      </c>
      <c r="J157" s="441">
        <f t="shared" si="18"/>
        <v>351112</v>
      </c>
    </row>
    <row r="158" spans="1:10" ht="82.5" customHeight="1" x14ac:dyDescent="0.25">
      <c r="A158" s="61" t="s">
        <v>185</v>
      </c>
      <c r="B158" s="365" t="s">
        <v>50</v>
      </c>
      <c r="C158" s="365">
        <v>10</v>
      </c>
      <c r="D158" s="2" t="s">
        <v>20</v>
      </c>
      <c r="E158" s="226" t="s">
        <v>212</v>
      </c>
      <c r="F158" s="227" t="s">
        <v>394</v>
      </c>
      <c r="G158" s="228" t="s">
        <v>395</v>
      </c>
      <c r="H158" s="2"/>
      <c r="I158" s="442">
        <f t="shared" si="18"/>
        <v>351112</v>
      </c>
      <c r="J158" s="442">
        <f t="shared" si="18"/>
        <v>351112</v>
      </c>
    </row>
    <row r="159" spans="1:10" ht="34.5" customHeight="1" x14ac:dyDescent="0.25">
      <c r="A159" s="61" t="s">
        <v>452</v>
      </c>
      <c r="B159" s="365" t="s">
        <v>50</v>
      </c>
      <c r="C159" s="365">
        <v>10</v>
      </c>
      <c r="D159" s="2" t="s">
        <v>20</v>
      </c>
      <c r="E159" s="226" t="s">
        <v>212</v>
      </c>
      <c r="F159" s="227" t="s">
        <v>10</v>
      </c>
      <c r="G159" s="228" t="s">
        <v>395</v>
      </c>
      <c r="H159" s="2"/>
      <c r="I159" s="442">
        <f t="shared" si="18"/>
        <v>351112</v>
      </c>
      <c r="J159" s="442">
        <f t="shared" si="18"/>
        <v>351112</v>
      </c>
    </row>
    <row r="160" spans="1:10" ht="15.75" x14ac:dyDescent="0.25">
      <c r="A160" s="61" t="s">
        <v>679</v>
      </c>
      <c r="B160" s="365" t="s">
        <v>50</v>
      </c>
      <c r="C160" s="365">
        <v>10</v>
      </c>
      <c r="D160" s="2" t="s">
        <v>20</v>
      </c>
      <c r="E160" s="226" t="s">
        <v>212</v>
      </c>
      <c r="F160" s="227" t="s">
        <v>10</v>
      </c>
      <c r="G160" s="228" t="s">
        <v>678</v>
      </c>
      <c r="H160" s="2"/>
      <c r="I160" s="442">
        <f t="shared" si="18"/>
        <v>351112</v>
      </c>
      <c r="J160" s="442">
        <f t="shared" si="18"/>
        <v>351112</v>
      </c>
    </row>
    <row r="161" spans="1:13" ht="15.75" x14ac:dyDescent="0.25">
      <c r="A161" s="103" t="s">
        <v>21</v>
      </c>
      <c r="B161" s="53" t="s">
        <v>50</v>
      </c>
      <c r="C161" s="365">
        <v>10</v>
      </c>
      <c r="D161" s="2" t="s">
        <v>20</v>
      </c>
      <c r="E161" s="226" t="s">
        <v>212</v>
      </c>
      <c r="F161" s="227" t="s">
        <v>10</v>
      </c>
      <c r="G161" s="228" t="s">
        <v>678</v>
      </c>
      <c r="H161" s="2" t="s">
        <v>68</v>
      </c>
      <c r="I161" s="444">
        <v>351112</v>
      </c>
      <c r="J161" s="444">
        <v>351112</v>
      </c>
    </row>
    <row r="162" spans="1:13" s="43" customFormat="1" ht="31.5" customHeight="1" x14ac:dyDescent="0.25">
      <c r="A162" s="449" t="s">
        <v>55</v>
      </c>
      <c r="B162" s="450" t="s">
        <v>56</v>
      </c>
      <c r="C162" s="451"/>
      <c r="D162" s="452"/>
      <c r="E162" s="453"/>
      <c r="F162" s="454"/>
      <c r="G162" s="455"/>
      <c r="H162" s="456"/>
      <c r="I162" s="457">
        <f>SUM(I163+I181)</f>
        <v>8794559</v>
      </c>
      <c r="J162" s="457">
        <f>SUM(J163+J181)</f>
        <v>8269700</v>
      </c>
      <c r="K162" s="512"/>
      <c r="L162" s="512"/>
      <c r="M162" s="512"/>
    </row>
    <row r="163" spans="1:13" s="43" customFormat="1" ht="16.5" customHeight="1" x14ac:dyDescent="0.25">
      <c r="A163" s="288" t="s">
        <v>9</v>
      </c>
      <c r="B163" s="305" t="s">
        <v>56</v>
      </c>
      <c r="C163" s="15" t="s">
        <v>10</v>
      </c>
      <c r="D163" s="15"/>
      <c r="E163" s="299"/>
      <c r="F163" s="300"/>
      <c r="G163" s="301"/>
      <c r="H163" s="15"/>
      <c r="I163" s="439">
        <f>SUM(I164)</f>
        <v>3021116</v>
      </c>
      <c r="J163" s="439">
        <f>SUM(J164)</f>
        <v>3021116</v>
      </c>
    </row>
    <row r="164" spans="1:13" ht="31.5" x14ac:dyDescent="0.25">
      <c r="A164" s="97" t="s">
        <v>71</v>
      </c>
      <c r="B164" s="26" t="s">
        <v>56</v>
      </c>
      <c r="C164" s="22" t="s">
        <v>10</v>
      </c>
      <c r="D164" s="22" t="s">
        <v>70</v>
      </c>
      <c r="E164" s="220"/>
      <c r="F164" s="221"/>
      <c r="G164" s="222"/>
      <c r="H164" s="23"/>
      <c r="I164" s="440">
        <f>SUM(I165,I170,I175)</f>
        <v>3021116</v>
      </c>
      <c r="J164" s="440">
        <f>SUM(J165,J170,J175)</f>
        <v>3021116</v>
      </c>
    </row>
    <row r="165" spans="1:13" ht="47.25" x14ac:dyDescent="0.25">
      <c r="A165" s="75" t="s">
        <v>110</v>
      </c>
      <c r="B165" s="30" t="s">
        <v>56</v>
      </c>
      <c r="C165" s="28" t="s">
        <v>10</v>
      </c>
      <c r="D165" s="28" t="s">
        <v>70</v>
      </c>
      <c r="E165" s="223" t="s">
        <v>397</v>
      </c>
      <c r="F165" s="224" t="s">
        <v>394</v>
      </c>
      <c r="G165" s="225" t="s">
        <v>395</v>
      </c>
      <c r="H165" s="28"/>
      <c r="I165" s="441">
        <f t="shared" ref="I165:J168" si="19">SUM(I166)</f>
        <v>422797</v>
      </c>
      <c r="J165" s="441">
        <f t="shared" si="19"/>
        <v>422797</v>
      </c>
    </row>
    <row r="166" spans="1:13" ht="63" x14ac:dyDescent="0.25">
      <c r="A166" s="76" t="s">
        <v>121</v>
      </c>
      <c r="B166" s="53" t="s">
        <v>56</v>
      </c>
      <c r="C166" s="2" t="s">
        <v>10</v>
      </c>
      <c r="D166" s="2" t="s">
        <v>70</v>
      </c>
      <c r="E166" s="226" t="s">
        <v>398</v>
      </c>
      <c r="F166" s="227" t="s">
        <v>394</v>
      </c>
      <c r="G166" s="228" t="s">
        <v>395</v>
      </c>
      <c r="H166" s="44"/>
      <c r="I166" s="442">
        <f t="shared" si="19"/>
        <v>422797</v>
      </c>
      <c r="J166" s="442">
        <f t="shared" si="19"/>
        <v>422797</v>
      </c>
    </row>
    <row r="167" spans="1:13" ht="47.25" x14ac:dyDescent="0.25">
      <c r="A167" s="76" t="s">
        <v>401</v>
      </c>
      <c r="B167" s="53" t="s">
        <v>56</v>
      </c>
      <c r="C167" s="2" t="s">
        <v>10</v>
      </c>
      <c r="D167" s="2" t="s">
        <v>70</v>
      </c>
      <c r="E167" s="226" t="s">
        <v>398</v>
      </c>
      <c r="F167" s="227" t="s">
        <v>10</v>
      </c>
      <c r="G167" s="228" t="s">
        <v>395</v>
      </c>
      <c r="H167" s="44"/>
      <c r="I167" s="442">
        <f t="shared" si="19"/>
        <v>422797</v>
      </c>
      <c r="J167" s="442">
        <f t="shared" si="19"/>
        <v>422797</v>
      </c>
    </row>
    <row r="168" spans="1:13" ht="15.75" x14ac:dyDescent="0.25">
      <c r="A168" s="76" t="s">
        <v>112</v>
      </c>
      <c r="B168" s="53" t="s">
        <v>56</v>
      </c>
      <c r="C168" s="2" t="s">
        <v>10</v>
      </c>
      <c r="D168" s="2" t="s">
        <v>70</v>
      </c>
      <c r="E168" s="226" t="s">
        <v>398</v>
      </c>
      <c r="F168" s="227" t="s">
        <v>10</v>
      </c>
      <c r="G168" s="228" t="s">
        <v>400</v>
      </c>
      <c r="H168" s="44"/>
      <c r="I168" s="442">
        <f t="shared" si="19"/>
        <v>422797</v>
      </c>
      <c r="J168" s="442">
        <f t="shared" si="19"/>
        <v>422797</v>
      </c>
    </row>
    <row r="169" spans="1:13" ht="31.5" x14ac:dyDescent="0.25">
      <c r="A169" s="624" t="s">
        <v>551</v>
      </c>
      <c r="B169" s="289" t="s">
        <v>56</v>
      </c>
      <c r="C169" s="2" t="s">
        <v>10</v>
      </c>
      <c r="D169" s="2" t="s">
        <v>70</v>
      </c>
      <c r="E169" s="226" t="s">
        <v>398</v>
      </c>
      <c r="F169" s="227" t="s">
        <v>10</v>
      </c>
      <c r="G169" s="228" t="s">
        <v>400</v>
      </c>
      <c r="H169" s="2" t="s">
        <v>16</v>
      </c>
      <c r="I169" s="444">
        <v>422797</v>
      </c>
      <c r="J169" s="444">
        <v>422797</v>
      </c>
    </row>
    <row r="170" spans="1:13" s="37" customFormat="1" ht="63" x14ac:dyDescent="0.25">
      <c r="A170" s="75" t="s">
        <v>133</v>
      </c>
      <c r="B170" s="30" t="s">
        <v>56</v>
      </c>
      <c r="C170" s="28" t="s">
        <v>10</v>
      </c>
      <c r="D170" s="28" t="s">
        <v>70</v>
      </c>
      <c r="E170" s="223" t="s">
        <v>205</v>
      </c>
      <c r="F170" s="224" t="s">
        <v>394</v>
      </c>
      <c r="G170" s="225" t="s">
        <v>395</v>
      </c>
      <c r="H170" s="28"/>
      <c r="I170" s="441">
        <f t="shared" ref="I170:J173" si="20">SUM(I171)</f>
        <v>26000</v>
      </c>
      <c r="J170" s="441">
        <f t="shared" si="20"/>
        <v>26000</v>
      </c>
    </row>
    <row r="171" spans="1:13" s="37" customFormat="1" ht="110.25" x14ac:dyDescent="0.25">
      <c r="A171" s="76" t="s">
        <v>149</v>
      </c>
      <c r="B171" s="53" t="s">
        <v>56</v>
      </c>
      <c r="C171" s="2" t="s">
        <v>10</v>
      </c>
      <c r="D171" s="2" t="s">
        <v>70</v>
      </c>
      <c r="E171" s="226" t="s">
        <v>207</v>
      </c>
      <c r="F171" s="227" t="s">
        <v>394</v>
      </c>
      <c r="G171" s="228" t="s">
        <v>395</v>
      </c>
      <c r="H171" s="2"/>
      <c r="I171" s="442">
        <f t="shared" si="20"/>
        <v>26000</v>
      </c>
      <c r="J171" s="442">
        <f t="shared" si="20"/>
        <v>26000</v>
      </c>
    </row>
    <row r="172" spans="1:13" s="37" customFormat="1" ht="47.25" x14ac:dyDescent="0.25">
      <c r="A172" s="76" t="s">
        <v>414</v>
      </c>
      <c r="B172" s="53" t="s">
        <v>56</v>
      </c>
      <c r="C172" s="2" t="s">
        <v>10</v>
      </c>
      <c r="D172" s="2" t="s">
        <v>70</v>
      </c>
      <c r="E172" s="226" t="s">
        <v>207</v>
      </c>
      <c r="F172" s="227" t="s">
        <v>10</v>
      </c>
      <c r="G172" s="228" t="s">
        <v>395</v>
      </c>
      <c r="H172" s="2"/>
      <c r="I172" s="442">
        <f t="shared" si="20"/>
        <v>26000</v>
      </c>
      <c r="J172" s="442">
        <f t="shared" si="20"/>
        <v>26000</v>
      </c>
    </row>
    <row r="173" spans="1:13" s="37" customFormat="1" ht="31.5" x14ac:dyDescent="0.25">
      <c r="A173" s="3" t="s">
        <v>104</v>
      </c>
      <c r="B173" s="365" t="s">
        <v>56</v>
      </c>
      <c r="C173" s="2" t="s">
        <v>10</v>
      </c>
      <c r="D173" s="2" t="s">
        <v>70</v>
      </c>
      <c r="E173" s="226" t="s">
        <v>207</v>
      </c>
      <c r="F173" s="227" t="s">
        <v>10</v>
      </c>
      <c r="G173" s="228" t="s">
        <v>415</v>
      </c>
      <c r="H173" s="2"/>
      <c r="I173" s="442">
        <f t="shared" si="20"/>
        <v>26000</v>
      </c>
      <c r="J173" s="442">
        <f t="shared" si="20"/>
        <v>26000</v>
      </c>
    </row>
    <row r="174" spans="1:13" s="37" customFormat="1" ht="31.5" x14ac:dyDescent="0.25">
      <c r="A174" s="624" t="s">
        <v>551</v>
      </c>
      <c r="B174" s="289" t="s">
        <v>56</v>
      </c>
      <c r="C174" s="2" t="s">
        <v>10</v>
      </c>
      <c r="D174" s="2" t="s">
        <v>70</v>
      </c>
      <c r="E174" s="226" t="s">
        <v>207</v>
      </c>
      <c r="F174" s="227" t="s">
        <v>10</v>
      </c>
      <c r="G174" s="228" t="s">
        <v>415</v>
      </c>
      <c r="H174" s="2" t="s">
        <v>16</v>
      </c>
      <c r="I174" s="443">
        <v>26000</v>
      </c>
      <c r="J174" s="443">
        <v>26000</v>
      </c>
    </row>
    <row r="175" spans="1:13" ht="47.25" x14ac:dyDescent="0.25">
      <c r="A175" s="27" t="s">
        <v>125</v>
      </c>
      <c r="B175" s="30" t="s">
        <v>56</v>
      </c>
      <c r="C175" s="28" t="s">
        <v>10</v>
      </c>
      <c r="D175" s="28" t="s">
        <v>70</v>
      </c>
      <c r="E175" s="223" t="s">
        <v>214</v>
      </c>
      <c r="F175" s="224" t="s">
        <v>394</v>
      </c>
      <c r="G175" s="225" t="s">
        <v>395</v>
      </c>
      <c r="H175" s="28"/>
      <c r="I175" s="441">
        <f t="shared" ref="I175:J177" si="21">SUM(I176)</f>
        <v>2572319</v>
      </c>
      <c r="J175" s="441">
        <f t="shared" si="21"/>
        <v>2572319</v>
      </c>
    </row>
    <row r="176" spans="1:13" ht="63" x14ac:dyDescent="0.25">
      <c r="A176" s="3" t="s">
        <v>126</v>
      </c>
      <c r="B176" s="365" t="s">
        <v>56</v>
      </c>
      <c r="C176" s="2" t="s">
        <v>10</v>
      </c>
      <c r="D176" s="2" t="s">
        <v>70</v>
      </c>
      <c r="E176" s="226" t="s">
        <v>215</v>
      </c>
      <c r="F176" s="227" t="s">
        <v>394</v>
      </c>
      <c r="G176" s="228" t="s">
        <v>395</v>
      </c>
      <c r="H176" s="2"/>
      <c r="I176" s="442">
        <f t="shared" si="21"/>
        <v>2572319</v>
      </c>
      <c r="J176" s="442">
        <f t="shared" si="21"/>
        <v>2572319</v>
      </c>
    </row>
    <row r="177" spans="1:10" ht="78.75" x14ac:dyDescent="0.25">
      <c r="A177" s="3" t="s">
        <v>416</v>
      </c>
      <c r="B177" s="365" t="s">
        <v>56</v>
      </c>
      <c r="C177" s="2" t="s">
        <v>10</v>
      </c>
      <c r="D177" s="2" t="s">
        <v>70</v>
      </c>
      <c r="E177" s="226" t="s">
        <v>215</v>
      </c>
      <c r="F177" s="227" t="s">
        <v>10</v>
      </c>
      <c r="G177" s="228" t="s">
        <v>395</v>
      </c>
      <c r="H177" s="2"/>
      <c r="I177" s="442">
        <f t="shared" si="21"/>
        <v>2572319</v>
      </c>
      <c r="J177" s="442">
        <f t="shared" si="21"/>
        <v>2572319</v>
      </c>
    </row>
    <row r="178" spans="1:10" ht="31.5" x14ac:dyDescent="0.25">
      <c r="A178" s="3" t="s">
        <v>78</v>
      </c>
      <c r="B178" s="365" t="s">
        <v>56</v>
      </c>
      <c r="C178" s="2" t="s">
        <v>10</v>
      </c>
      <c r="D178" s="2" t="s">
        <v>70</v>
      </c>
      <c r="E178" s="226" t="s">
        <v>215</v>
      </c>
      <c r="F178" s="227" t="s">
        <v>10</v>
      </c>
      <c r="G178" s="228" t="s">
        <v>399</v>
      </c>
      <c r="H178" s="2"/>
      <c r="I178" s="442">
        <f>SUM(I179:I180)</f>
        <v>2572319</v>
      </c>
      <c r="J178" s="442">
        <f>SUM(J179:J180)</f>
        <v>2572319</v>
      </c>
    </row>
    <row r="179" spans="1:10" ht="63" x14ac:dyDescent="0.25">
      <c r="A179" s="84" t="s">
        <v>79</v>
      </c>
      <c r="B179" s="365" t="s">
        <v>56</v>
      </c>
      <c r="C179" s="2" t="s">
        <v>10</v>
      </c>
      <c r="D179" s="2" t="s">
        <v>70</v>
      </c>
      <c r="E179" s="226" t="s">
        <v>215</v>
      </c>
      <c r="F179" s="227" t="s">
        <v>10</v>
      </c>
      <c r="G179" s="228" t="s">
        <v>399</v>
      </c>
      <c r="H179" s="2" t="s">
        <v>13</v>
      </c>
      <c r="I179" s="443">
        <v>2569319</v>
      </c>
      <c r="J179" s="443">
        <v>2569319</v>
      </c>
    </row>
    <row r="180" spans="1:10" ht="15.75" x14ac:dyDescent="0.25">
      <c r="A180" s="3" t="s">
        <v>18</v>
      </c>
      <c r="B180" s="365" t="s">
        <v>56</v>
      </c>
      <c r="C180" s="2" t="s">
        <v>10</v>
      </c>
      <c r="D180" s="2" t="s">
        <v>70</v>
      </c>
      <c r="E180" s="226" t="s">
        <v>215</v>
      </c>
      <c r="F180" s="227" t="s">
        <v>10</v>
      </c>
      <c r="G180" s="228" t="s">
        <v>399</v>
      </c>
      <c r="H180" s="2" t="s">
        <v>17</v>
      </c>
      <c r="I180" s="443">
        <v>3000</v>
      </c>
      <c r="J180" s="443">
        <v>3000</v>
      </c>
    </row>
    <row r="181" spans="1:10" ht="47.25" x14ac:dyDescent="0.25">
      <c r="A181" s="113" t="s">
        <v>46</v>
      </c>
      <c r="B181" s="19" t="s">
        <v>56</v>
      </c>
      <c r="C181" s="19">
        <v>14</v>
      </c>
      <c r="D181" s="19"/>
      <c r="E181" s="256"/>
      <c r="F181" s="257"/>
      <c r="G181" s="258"/>
      <c r="H181" s="15"/>
      <c r="I181" s="439">
        <f>SUM(I182)</f>
        <v>5773443</v>
      </c>
      <c r="J181" s="439">
        <f>SUM(J182)</f>
        <v>5248584</v>
      </c>
    </row>
    <row r="182" spans="1:10" ht="31.5" x14ac:dyDescent="0.25">
      <c r="A182" s="109" t="s">
        <v>47</v>
      </c>
      <c r="B182" s="26" t="s">
        <v>56</v>
      </c>
      <c r="C182" s="26">
        <v>14</v>
      </c>
      <c r="D182" s="22" t="s">
        <v>10</v>
      </c>
      <c r="E182" s="220"/>
      <c r="F182" s="221"/>
      <c r="G182" s="222"/>
      <c r="H182" s="22"/>
      <c r="I182" s="440">
        <f t="shared" ref="I182:J186" si="22">SUM(I183)</f>
        <v>5773443</v>
      </c>
      <c r="J182" s="440">
        <f t="shared" si="22"/>
        <v>5248584</v>
      </c>
    </row>
    <row r="183" spans="1:10" ht="47.25" x14ac:dyDescent="0.25">
      <c r="A183" s="102" t="s">
        <v>125</v>
      </c>
      <c r="B183" s="30" t="s">
        <v>56</v>
      </c>
      <c r="C183" s="30">
        <v>14</v>
      </c>
      <c r="D183" s="28" t="s">
        <v>10</v>
      </c>
      <c r="E183" s="223" t="s">
        <v>214</v>
      </c>
      <c r="F183" s="224" t="s">
        <v>394</v>
      </c>
      <c r="G183" s="225" t="s">
        <v>395</v>
      </c>
      <c r="H183" s="28"/>
      <c r="I183" s="441">
        <f t="shared" si="22"/>
        <v>5773443</v>
      </c>
      <c r="J183" s="441">
        <f t="shared" si="22"/>
        <v>5248584</v>
      </c>
    </row>
    <row r="184" spans="1:10" ht="63" x14ac:dyDescent="0.25">
      <c r="A184" s="101" t="s">
        <v>175</v>
      </c>
      <c r="B184" s="365" t="s">
        <v>56</v>
      </c>
      <c r="C184" s="365">
        <v>14</v>
      </c>
      <c r="D184" s="2" t="s">
        <v>10</v>
      </c>
      <c r="E184" s="226" t="s">
        <v>218</v>
      </c>
      <c r="F184" s="227" t="s">
        <v>394</v>
      </c>
      <c r="G184" s="228" t="s">
        <v>395</v>
      </c>
      <c r="H184" s="2"/>
      <c r="I184" s="442">
        <f t="shared" si="22"/>
        <v>5773443</v>
      </c>
      <c r="J184" s="442">
        <f t="shared" si="22"/>
        <v>5248584</v>
      </c>
    </row>
    <row r="185" spans="1:10" ht="34.5" customHeight="1" x14ac:dyDescent="0.25">
      <c r="A185" s="101" t="s">
        <v>504</v>
      </c>
      <c r="B185" s="365" t="s">
        <v>56</v>
      </c>
      <c r="C185" s="365">
        <v>14</v>
      </c>
      <c r="D185" s="2" t="s">
        <v>10</v>
      </c>
      <c r="E185" s="226" t="s">
        <v>218</v>
      </c>
      <c r="F185" s="227" t="s">
        <v>12</v>
      </c>
      <c r="G185" s="228" t="s">
        <v>395</v>
      </c>
      <c r="H185" s="2"/>
      <c r="I185" s="442">
        <f t="shared" si="22"/>
        <v>5773443</v>
      </c>
      <c r="J185" s="442">
        <f t="shared" si="22"/>
        <v>5248584</v>
      </c>
    </row>
    <row r="186" spans="1:10" ht="47.25" x14ac:dyDescent="0.25">
      <c r="A186" s="101" t="s">
        <v>506</v>
      </c>
      <c r="B186" s="365" t="s">
        <v>56</v>
      </c>
      <c r="C186" s="365">
        <v>14</v>
      </c>
      <c r="D186" s="2" t="s">
        <v>10</v>
      </c>
      <c r="E186" s="226" t="s">
        <v>218</v>
      </c>
      <c r="F186" s="227" t="s">
        <v>12</v>
      </c>
      <c r="G186" s="228" t="s">
        <v>505</v>
      </c>
      <c r="H186" s="2"/>
      <c r="I186" s="442">
        <f t="shared" si="22"/>
        <v>5773443</v>
      </c>
      <c r="J186" s="442">
        <f t="shared" si="22"/>
        <v>5248584</v>
      </c>
    </row>
    <row r="187" spans="1:10" ht="15.75" x14ac:dyDescent="0.25">
      <c r="A187" s="101" t="s">
        <v>21</v>
      </c>
      <c r="B187" s="365" t="s">
        <v>56</v>
      </c>
      <c r="C187" s="365">
        <v>14</v>
      </c>
      <c r="D187" s="2" t="s">
        <v>10</v>
      </c>
      <c r="E187" s="226" t="s">
        <v>218</v>
      </c>
      <c r="F187" s="227" t="s">
        <v>12</v>
      </c>
      <c r="G187" s="228" t="s">
        <v>505</v>
      </c>
      <c r="H187" s="2" t="s">
        <v>68</v>
      </c>
      <c r="I187" s="444">
        <v>5773443</v>
      </c>
      <c r="J187" s="444">
        <v>5248584</v>
      </c>
    </row>
    <row r="188" spans="1:10" ht="18.75" customHeight="1" x14ac:dyDescent="0.25">
      <c r="A188" s="462" t="s">
        <v>53</v>
      </c>
      <c r="B188" s="463" t="s">
        <v>54</v>
      </c>
      <c r="C188" s="464"/>
      <c r="D188" s="465"/>
      <c r="E188" s="466"/>
      <c r="F188" s="467"/>
      <c r="G188" s="468"/>
      <c r="H188" s="469"/>
      <c r="I188" s="457">
        <f>SUM(I189)</f>
        <v>677935</v>
      </c>
      <c r="J188" s="457">
        <f>SUM(J189)</f>
        <v>677935</v>
      </c>
    </row>
    <row r="189" spans="1:10" ht="18.75" customHeight="1" x14ac:dyDescent="0.25">
      <c r="A189" s="288" t="s">
        <v>9</v>
      </c>
      <c r="B189" s="305" t="s">
        <v>54</v>
      </c>
      <c r="C189" s="15" t="s">
        <v>10</v>
      </c>
      <c r="D189" s="15"/>
      <c r="E189" s="299"/>
      <c r="F189" s="300"/>
      <c r="G189" s="301"/>
      <c r="H189" s="15"/>
      <c r="I189" s="439">
        <f>SUM(I190)</f>
        <v>677935</v>
      </c>
      <c r="J189" s="439">
        <f>SUM(J190)</f>
        <v>677935</v>
      </c>
    </row>
    <row r="190" spans="1:10" ht="47.25" x14ac:dyDescent="0.25">
      <c r="A190" s="21" t="s">
        <v>14</v>
      </c>
      <c r="B190" s="26" t="s">
        <v>54</v>
      </c>
      <c r="C190" s="22" t="s">
        <v>10</v>
      </c>
      <c r="D190" s="22" t="s">
        <v>15</v>
      </c>
      <c r="E190" s="220"/>
      <c r="F190" s="221"/>
      <c r="G190" s="222"/>
      <c r="H190" s="23"/>
      <c r="I190" s="440">
        <f>SUM(I191,I196)</f>
        <v>677935</v>
      </c>
      <c r="J190" s="440">
        <f>SUM(J191,J196)</f>
        <v>677935</v>
      </c>
    </row>
    <row r="191" spans="1:10" ht="47.25" x14ac:dyDescent="0.25">
      <c r="A191" s="75" t="s">
        <v>110</v>
      </c>
      <c r="B191" s="30" t="s">
        <v>54</v>
      </c>
      <c r="C191" s="28" t="s">
        <v>10</v>
      </c>
      <c r="D191" s="28" t="s">
        <v>15</v>
      </c>
      <c r="E191" s="235" t="s">
        <v>397</v>
      </c>
      <c r="F191" s="236" t="s">
        <v>394</v>
      </c>
      <c r="G191" s="237" t="s">
        <v>395</v>
      </c>
      <c r="H191" s="28"/>
      <c r="I191" s="441">
        <f t="shared" ref="I191:J194" si="23">SUM(I192)</f>
        <v>43000</v>
      </c>
      <c r="J191" s="441">
        <f t="shared" si="23"/>
        <v>43000</v>
      </c>
    </row>
    <row r="192" spans="1:10" ht="63" x14ac:dyDescent="0.25">
      <c r="A192" s="76" t="s">
        <v>111</v>
      </c>
      <c r="B192" s="53" t="s">
        <v>54</v>
      </c>
      <c r="C192" s="2" t="s">
        <v>10</v>
      </c>
      <c r="D192" s="2" t="s">
        <v>15</v>
      </c>
      <c r="E192" s="238" t="s">
        <v>398</v>
      </c>
      <c r="F192" s="239" t="s">
        <v>394</v>
      </c>
      <c r="G192" s="240" t="s">
        <v>395</v>
      </c>
      <c r="H192" s="44"/>
      <c r="I192" s="442">
        <f t="shared" si="23"/>
        <v>43000</v>
      </c>
      <c r="J192" s="442">
        <f t="shared" si="23"/>
        <v>43000</v>
      </c>
    </row>
    <row r="193" spans="1:12" ht="47.25" x14ac:dyDescent="0.25">
      <c r="A193" s="76" t="s">
        <v>401</v>
      </c>
      <c r="B193" s="53" t="s">
        <v>54</v>
      </c>
      <c r="C193" s="2" t="s">
        <v>10</v>
      </c>
      <c r="D193" s="2" t="s">
        <v>15</v>
      </c>
      <c r="E193" s="238" t="s">
        <v>398</v>
      </c>
      <c r="F193" s="239" t="s">
        <v>10</v>
      </c>
      <c r="G193" s="240" t="s">
        <v>395</v>
      </c>
      <c r="H193" s="44"/>
      <c r="I193" s="442">
        <f t="shared" si="23"/>
        <v>43000</v>
      </c>
      <c r="J193" s="442">
        <f t="shared" si="23"/>
        <v>43000</v>
      </c>
    </row>
    <row r="194" spans="1:12" ht="16.5" customHeight="1" x14ac:dyDescent="0.25">
      <c r="A194" s="76" t="s">
        <v>112</v>
      </c>
      <c r="B194" s="53" t="s">
        <v>54</v>
      </c>
      <c r="C194" s="2" t="s">
        <v>10</v>
      </c>
      <c r="D194" s="2" t="s">
        <v>15</v>
      </c>
      <c r="E194" s="238" t="s">
        <v>398</v>
      </c>
      <c r="F194" s="239" t="s">
        <v>10</v>
      </c>
      <c r="G194" s="240" t="s">
        <v>400</v>
      </c>
      <c r="H194" s="44"/>
      <c r="I194" s="442">
        <f t="shared" si="23"/>
        <v>43000</v>
      </c>
      <c r="J194" s="442">
        <f t="shared" si="23"/>
        <v>43000</v>
      </c>
    </row>
    <row r="195" spans="1:12" ht="30.75" customHeight="1" x14ac:dyDescent="0.25">
      <c r="A195" s="623" t="s">
        <v>551</v>
      </c>
      <c r="B195" s="289" t="s">
        <v>54</v>
      </c>
      <c r="C195" s="2" t="s">
        <v>10</v>
      </c>
      <c r="D195" s="2" t="s">
        <v>15</v>
      </c>
      <c r="E195" s="238" t="s">
        <v>398</v>
      </c>
      <c r="F195" s="239" t="s">
        <v>10</v>
      </c>
      <c r="G195" s="240" t="s">
        <v>400</v>
      </c>
      <c r="H195" s="2" t="s">
        <v>16</v>
      </c>
      <c r="I195" s="444">
        <v>43000</v>
      </c>
      <c r="J195" s="444">
        <v>43000</v>
      </c>
    </row>
    <row r="196" spans="1:12" ht="31.5" x14ac:dyDescent="0.25">
      <c r="A196" s="27" t="s">
        <v>113</v>
      </c>
      <c r="B196" s="30" t="s">
        <v>54</v>
      </c>
      <c r="C196" s="28" t="s">
        <v>10</v>
      </c>
      <c r="D196" s="28" t="s">
        <v>15</v>
      </c>
      <c r="E196" s="223" t="s">
        <v>219</v>
      </c>
      <c r="F196" s="224" t="s">
        <v>394</v>
      </c>
      <c r="G196" s="225" t="s">
        <v>395</v>
      </c>
      <c r="H196" s="28"/>
      <c r="I196" s="441">
        <f t="shared" ref="I196:J198" si="24">SUM(I197)</f>
        <v>634935</v>
      </c>
      <c r="J196" s="441">
        <f t="shared" si="24"/>
        <v>634935</v>
      </c>
    </row>
    <row r="197" spans="1:12" ht="31.5" x14ac:dyDescent="0.25">
      <c r="A197" s="3" t="s">
        <v>114</v>
      </c>
      <c r="B197" s="365" t="s">
        <v>54</v>
      </c>
      <c r="C197" s="2" t="s">
        <v>10</v>
      </c>
      <c r="D197" s="2" t="s">
        <v>15</v>
      </c>
      <c r="E197" s="226" t="s">
        <v>220</v>
      </c>
      <c r="F197" s="227" t="s">
        <v>394</v>
      </c>
      <c r="G197" s="228" t="s">
        <v>395</v>
      </c>
      <c r="H197" s="2"/>
      <c r="I197" s="442">
        <f t="shared" si="24"/>
        <v>634935</v>
      </c>
      <c r="J197" s="442">
        <f t="shared" si="24"/>
        <v>634935</v>
      </c>
    </row>
    <row r="198" spans="1:12" ht="31.5" x14ac:dyDescent="0.25">
      <c r="A198" s="3" t="s">
        <v>78</v>
      </c>
      <c r="B198" s="365" t="s">
        <v>54</v>
      </c>
      <c r="C198" s="2" t="s">
        <v>10</v>
      </c>
      <c r="D198" s="2" t="s">
        <v>15</v>
      </c>
      <c r="E198" s="226" t="s">
        <v>220</v>
      </c>
      <c r="F198" s="227" t="s">
        <v>394</v>
      </c>
      <c r="G198" s="228" t="s">
        <v>399</v>
      </c>
      <c r="H198" s="2"/>
      <c r="I198" s="442">
        <f t="shared" si="24"/>
        <v>634935</v>
      </c>
      <c r="J198" s="442">
        <f t="shared" si="24"/>
        <v>634935</v>
      </c>
    </row>
    <row r="199" spans="1:12" ht="63" x14ac:dyDescent="0.25">
      <c r="A199" s="84" t="s">
        <v>79</v>
      </c>
      <c r="B199" s="365" t="s">
        <v>54</v>
      </c>
      <c r="C199" s="2" t="s">
        <v>10</v>
      </c>
      <c r="D199" s="2" t="s">
        <v>15</v>
      </c>
      <c r="E199" s="226" t="s">
        <v>220</v>
      </c>
      <c r="F199" s="227" t="s">
        <v>394</v>
      </c>
      <c r="G199" s="228" t="s">
        <v>399</v>
      </c>
      <c r="H199" s="2" t="s">
        <v>13</v>
      </c>
      <c r="I199" s="443">
        <v>634935</v>
      </c>
      <c r="J199" s="443">
        <v>634935</v>
      </c>
    </row>
    <row r="200" spans="1:12" ht="30" customHeight="1" x14ac:dyDescent="0.25">
      <c r="A200" s="470" t="s">
        <v>51</v>
      </c>
      <c r="B200" s="471" t="s">
        <v>52</v>
      </c>
      <c r="C200" s="464"/>
      <c r="D200" s="472"/>
      <c r="E200" s="473"/>
      <c r="F200" s="474"/>
      <c r="G200" s="468"/>
      <c r="H200" s="469"/>
      <c r="I200" s="457">
        <f>SUM(I201+I311)</f>
        <v>260696331</v>
      </c>
      <c r="J200" s="457">
        <f>SUM(J201+J311)</f>
        <v>252059350</v>
      </c>
      <c r="K200" s="493"/>
      <c r="L200" s="493"/>
    </row>
    <row r="201" spans="1:12" ht="15.75" x14ac:dyDescent="0.25">
      <c r="A201" s="287" t="s">
        <v>27</v>
      </c>
      <c r="B201" s="19" t="s">
        <v>52</v>
      </c>
      <c r="C201" s="15" t="s">
        <v>29</v>
      </c>
      <c r="D201" s="19"/>
      <c r="E201" s="293"/>
      <c r="F201" s="294"/>
      <c r="G201" s="295"/>
      <c r="H201" s="15"/>
      <c r="I201" s="439">
        <f>SUM(I202+I218+I263+I276+I284)</f>
        <v>250073941</v>
      </c>
      <c r="J201" s="439">
        <f>SUM(J202+J218+J263+J276+J284)</f>
        <v>241436960</v>
      </c>
    </row>
    <row r="202" spans="1:12" ht="15.75" x14ac:dyDescent="0.25">
      <c r="A202" s="97" t="s">
        <v>28</v>
      </c>
      <c r="B202" s="26" t="s">
        <v>52</v>
      </c>
      <c r="C202" s="22" t="s">
        <v>29</v>
      </c>
      <c r="D202" s="22" t="s">
        <v>10</v>
      </c>
      <c r="E202" s="274"/>
      <c r="F202" s="275"/>
      <c r="G202" s="276"/>
      <c r="H202" s="22"/>
      <c r="I202" s="440">
        <f>SUM(I203,I213)</f>
        <v>30068706</v>
      </c>
      <c r="J202" s="440">
        <f>SUM(J203,J213)</f>
        <v>29483590</v>
      </c>
      <c r="K202" s="493"/>
    </row>
    <row r="203" spans="1:12" ht="31.5" x14ac:dyDescent="0.25">
      <c r="A203" s="27" t="s">
        <v>146</v>
      </c>
      <c r="B203" s="33" t="s">
        <v>52</v>
      </c>
      <c r="C203" s="29" t="s">
        <v>29</v>
      </c>
      <c r="D203" s="29" t="s">
        <v>10</v>
      </c>
      <c r="E203" s="223" t="s">
        <v>453</v>
      </c>
      <c r="F203" s="224" t="s">
        <v>394</v>
      </c>
      <c r="G203" s="225" t="s">
        <v>395</v>
      </c>
      <c r="H203" s="31"/>
      <c r="I203" s="441">
        <f>SUM(I204)</f>
        <v>29925706</v>
      </c>
      <c r="J203" s="441">
        <f>SUM(J204)</f>
        <v>29340590</v>
      </c>
    </row>
    <row r="204" spans="1:12" ht="47.25" x14ac:dyDescent="0.25">
      <c r="A204" s="3" t="s">
        <v>147</v>
      </c>
      <c r="B204" s="380" t="s">
        <v>52</v>
      </c>
      <c r="C204" s="5" t="s">
        <v>29</v>
      </c>
      <c r="D204" s="5" t="s">
        <v>10</v>
      </c>
      <c r="E204" s="226" t="s">
        <v>221</v>
      </c>
      <c r="F204" s="227" t="s">
        <v>394</v>
      </c>
      <c r="G204" s="228" t="s">
        <v>395</v>
      </c>
      <c r="H204" s="59"/>
      <c r="I204" s="442">
        <f>SUM(I205)</f>
        <v>29925706</v>
      </c>
      <c r="J204" s="442">
        <f>SUM(J205)</f>
        <v>29340590</v>
      </c>
    </row>
    <row r="205" spans="1:12" ht="15.75" x14ac:dyDescent="0.25">
      <c r="A205" s="3" t="s">
        <v>454</v>
      </c>
      <c r="B205" s="380" t="s">
        <v>52</v>
      </c>
      <c r="C205" s="5" t="s">
        <v>29</v>
      </c>
      <c r="D205" s="5" t="s">
        <v>10</v>
      </c>
      <c r="E205" s="226" t="s">
        <v>221</v>
      </c>
      <c r="F205" s="227" t="s">
        <v>10</v>
      </c>
      <c r="G205" s="228" t="s">
        <v>395</v>
      </c>
      <c r="H205" s="59"/>
      <c r="I205" s="442">
        <f>SUM(I206+I209)</f>
        <v>29925706</v>
      </c>
      <c r="J205" s="442">
        <f>SUM(J206+J209)</f>
        <v>29340590</v>
      </c>
    </row>
    <row r="206" spans="1:12" ht="94.5" x14ac:dyDescent="0.25">
      <c r="A206" s="3" t="s">
        <v>455</v>
      </c>
      <c r="B206" s="380" t="s">
        <v>52</v>
      </c>
      <c r="C206" s="5" t="s">
        <v>29</v>
      </c>
      <c r="D206" s="5" t="s">
        <v>10</v>
      </c>
      <c r="E206" s="226" t="s">
        <v>221</v>
      </c>
      <c r="F206" s="227" t="s">
        <v>10</v>
      </c>
      <c r="G206" s="228" t="s">
        <v>456</v>
      </c>
      <c r="H206" s="2"/>
      <c r="I206" s="442">
        <f>SUM(I207:I208)</f>
        <v>17422181</v>
      </c>
      <c r="J206" s="442">
        <f>SUM(J207:J208)</f>
        <v>17422181</v>
      </c>
    </row>
    <row r="207" spans="1:12" ht="63" x14ac:dyDescent="0.25">
      <c r="A207" s="101" t="s">
        <v>79</v>
      </c>
      <c r="B207" s="365" t="s">
        <v>52</v>
      </c>
      <c r="C207" s="5" t="s">
        <v>29</v>
      </c>
      <c r="D207" s="5" t="s">
        <v>10</v>
      </c>
      <c r="E207" s="226" t="s">
        <v>221</v>
      </c>
      <c r="F207" s="227" t="s">
        <v>10</v>
      </c>
      <c r="G207" s="228" t="s">
        <v>456</v>
      </c>
      <c r="H207" s="277" t="s">
        <v>13</v>
      </c>
      <c r="I207" s="444">
        <v>17191810</v>
      </c>
      <c r="J207" s="444">
        <v>17191810</v>
      </c>
    </row>
    <row r="208" spans="1:12" ht="31.5" x14ac:dyDescent="0.25">
      <c r="A208" s="622" t="s">
        <v>551</v>
      </c>
      <c r="B208" s="6" t="s">
        <v>52</v>
      </c>
      <c r="C208" s="5" t="s">
        <v>29</v>
      </c>
      <c r="D208" s="5" t="s">
        <v>10</v>
      </c>
      <c r="E208" s="226" t="s">
        <v>221</v>
      </c>
      <c r="F208" s="227" t="s">
        <v>10</v>
      </c>
      <c r="G208" s="228" t="s">
        <v>456</v>
      </c>
      <c r="H208" s="277" t="s">
        <v>16</v>
      </c>
      <c r="I208" s="444">
        <v>230371</v>
      </c>
      <c r="J208" s="444">
        <v>230371</v>
      </c>
    </row>
    <row r="209" spans="1:10" ht="31.5" x14ac:dyDescent="0.25">
      <c r="A209" s="3" t="s">
        <v>89</v>
      </c>
      <c r="B209" s="380" t="s">
        <v>52</v>
      </c>
      <c r="C209" s="5" t="s">
        <v>29</v>
      </c>
      <c r="D209" s="5" t="s">
        <v>10</v>
      </c>
      <c r="E209" s="226" t="s">
        <v>221</v>
      </c>
      <c r="F209" s="227" t="s">
        <v>10</v>
      </c>
      <c r="G209" s="228" t="s">
        <v>427</v>
      </c>
      <c r="H209" s="59"/>
      <c r="I209" s="442">
        <f>SUM(I210:I212)</f>
        <v>12503525</v>
      </c>
      <c r="J209" s="442">
        <f>SUM(J210:J212)</f>
        <v>11918409</v>
      </c>
    </row>
    <row r="210" spans="1:10" ht="63" x14ac:dyDescent="0.25">
      <c r="A210" s="101" t="s">
        <v>79</v>
      </c>
      <c r="B210" s="365" t="s">
        <v>52</v>
      </c>
      <c r="C210" s="5" t="s">
        <v>29</v>
      </c>
      <c r="D210" s="5" t="s">
        <v>10</v>
      </c>
      <c r="E210" s="226" t="s">
        <v>221</v>
      </c>
      <c r="F210" s="227" t="s">
        <v>10</v>
      </c>
      <c r="G210" s="228" t="s">
        <v>427</v>
      </c>
      <c r="H210" s="59" t="s">
        <v>13</v>
      </c>
      <c r="I210" s="444">
        <v>5363534</v>
      </c>
      <c r="J210" s="444">
        <v>5363534</v>
      </c>
    </row>
    <row r="211" spans="1:10" ht="31.5" x14ac:dyDescent="0.25">
      <c r="A211" s="622" t="s">
        <v>551</v>
      </c>
      <c r="B211" s="6" t="s">
        <v>52</v>
      </c>
      <c r="C211" s="5" t="s">
        <v>29</v>
      </c>
      <c r="D211" s="5" t="s">
        <v>10</v>
      </c>
      <c r="E211" s="226" t="s">
        <v>221</v>
      </c>
      <c r="F211" s="227" t="s">
        <v>10</v>
      </c>
      <c r="G211" s="228" t="s">
        <v>427</v>
      </c>
      <c r="H211" s="59" t="s">
        <v>16</v>
      </c>
      <c r="I211" s="444">
        <v>6634481</v>
      </c>
      <c r="J211" s="444">
        <v>6049365</v>
      </c>
    </row>
    <row r="212" spans="1:10" ht="15.75" x14ac:dyDescent="0.25">
      <c r="A212" s="3" t="s">
        <v>18</v>
      </c>
      <c r="B212" s="380" t="s">
        <v>52</v>
      </c>
      <c r="C212" s="5" t="s">
        <v>29</v>
      </c>
      <c r="D212" s="5" t="s">
        <v>10</v>
      </c>
      <c r="E212" s="226" t="s">
        <v>221</v>
      </c>
      <c r="F212" s="227" t="s">
        <v>10</v>
      </c>
      <c r="G212" s="228" t="s">
        <v>427</v>
      </c>
      <c r="H212" s="59" t="s">
        <v>17</v>
      </c>
      <c r="I212" s="444">
        <v>505510</v>
      </c>
      <c r="J212" s="444">
        <v>505510</v>
      </c>
    </row>
    <row r="213" spans="1:10" ht="63" x14ac:dyDescent="0.25">
      <c r="A213" s="75" t="s">
        <v>133</v>
      </c>
      <c r="B213" s="30" t="s">
        <v>52</v>
      </c>
      <c r="C213" s="28" t="s">
        <v>29</v>
      </c>
      <c r="D213" s="42" t="s">
        <v>10</v>
      </c>
      <c r="E213" s="235" t="s">
        <v>205</v>
      </c>
      <c r="F213" s="236" t="s">
        <v>394</v>
      </c>
      <c r="G213" s="237" t="s">
        <v>395</v>
      </c>
      <c r="H213" s="28"/>
      <c r="I213" s="441">
        <f t="shared" ref="I213:J216" si="25">SUM(I214)</f>
        <v>143000</v>
      </c>
      <c r="J213" s="441">
        <f t="shared" si="25"/>
        <v>143000</v>
      </c>
    </row>
    <row r="214" spans="1:10" ht="110.25" x14ac:dyDescent="0.25">
      <c r="A214" s="76" t="s">
        <v>149</v>
      </c>
      <c r="B214" s="53" t="s">
        <v>52</v>
      </c>
      <c r="C214" s="2" t="s">
        <v>29</v>
      </c>
      <c r="D214" s="8" t="s">
        <v>10</v>
      </c>
      <c r="E214" s="262" t="s">
        <v>207</v>
      </c>
      <c r="F214" s="263" t="s">
        <v>394</v>
      </c>
      <c r="G214" s="264" t="s">
        <v>395</v>
      </c>
      <c r="H214" s="2"/>
      <c r="I214" s="442">
        <f t="shared" si="25"/>
        <v>143000</v>
      </c>
      <c r="J214" s="442">
        <f t="shared" si="25"/>
        <v>143000</v>
      </c>
    </row>
    <row r="215" spans="1:10" ht="47.25" x14ac:dyDescent="0.25">
      <c r="A215" s="76" t="s">
        <v>414</v>
      </c>
      <c r="B215" s="53" t="s">
        <v>52</v>
      </c>
      <c r="C215" s="2" t="s">
        <v>29</v>
      </c>
      <c r="D215" s="8" t="s">
        <v>10</v>
      </c>
      <c r="E215" s="262" t="s">
        <v>207</v>
      </c>
      <c r="F215" s="263" t="s">
        <v>10</v>
      </c>
      <c r="G215" s="264" t="s">
        <v>395</v>
      </c>
      <c r="H215" s="2"/>
      <c r="I215" s="442">
        <f t="shared" si="25"/>
        <v>143000</v>
      </c>
      <c r="J215" s="442">
        <f t="shared" si="25"/>
        <v>143000</v>
      </c>
    </row>
    <row r="216" spans="1:10" ht="18" customHeight="1" x14ac:dyDescent="0.25">
      <c r="A216" s="3" t="s">
        <v>104</v>
      </c>
      <c r="B216" s="365" t="s">
        <v>52</v>
      </c>
      <c r="C216" s="2" t="s">
        <v>29</v>
      </c>
      <c r="D216" s="8" t="s">
        <v>10</v>
      </c>
      <c r="E216" s="262" t="s">
        <v>207</v>
      </c>
      <c r="F216" s="263" t="s">
        <v>10</v>
      </c>
      <c r="G216" s="264" t="s">
        <v>415</v>
      </c>
      <c r="H216" s="2"/>
      <c r="I216" s="442">
        <f t="shared" si="25"/>
        <v>143000</v>
      </c>
      <c r="J216" s="442">
        <f t="shared" si="25"/>
        <v>143000</v>
      </c>
    </row>
    <row r="217" spans="1:10" ht="33.75" customHeight="1" x14ac:dyDescent="0.25">
      <c r="A217" s="624" t="s">
        <v>551</v>
      </c>
      <c r="B217" s="289" t="s">
        <v>52</v>
      </c>
      <c r="C217" s="2" t="s">
        <v>29</v>
      </c>
      <c r="D217" s="8" t="s">
        <v>10</v>
      </c>
      <c r="E217" s="262" t="s">
        <v>207</v>
      </c>
      <c r="F217" s="263" t="s">
        <v>10</v>
      </c>
      <c r="G217" s="264" t="s">
        <v>415</v>
      </c>
      <c r="H217" s="2" t="s">
        <v>16</v>
      </c>
      <c r="I217" s="443">
        <v>143000</v>
      </c>
      <c r="J217" s="443">
        <v>143000</v>
      </c>
    </row>
    <row r="218" spans="1:10" ht="15.75" x14ac:dyDescent="0.25">
      <c r="A218" s="97" t="s">
        <v>30</v>
      </c>
      <c r="B218" s="26" t="s">
        <v>52</v>
      </c>
      <c r="C218" s="22" t="s">
        <v>29</v>
      </c>
      <c r="D218" s="22" t="s">
        <v>12</v>
      </c>
      <c r="E218" s="274"/>
      <c r="F218" s="275"/>
      <c r="G218" s="276"/>
      <c r="H218" s="22"/>
      <c r="I218" s="440">
        <f>SUM(I219+I258)</f>
        <v>199364750</v>
      </c>
      <c r="J218" s="440">
        <f>SUM(J219+J258)</f>
        <v>191312885</v>
      </c>
    </row>
    <row r="219" spans="1:10" ht="31.5" x14ac:dyDescent="0.25">
      <c r="A219" s="27" t="s">
        <v>146</v>
      </c>
      <c r="B219" s="30" t="s">
        <v>52</v>
      </c>
      <c r="C219" s="28" t="s">
        <v>29</v>
      </c>
      <c r="D219" s="28" t="s">
        <v>12</v>
      </c>
      <c r="E219" s="223" t="s">
        <v>453</v>
      </c>
      <c r="F219" s="224" t="s">
        <v>394</v>
      </c>
      <c r="G219" s="225" t="s">
        <v>395</v>
      </c>
      <c r="H219" s="28"/>
      <c r="I219" s="441">
        <f>SUM(I220)</f>
        <v>198629550</v>
      </c>
      <c r="J219" s="441">
        <f>SUM(J220)</f>
        <v>190577685</v>
      </c>
    </row>
    <row r="220" spans="1:10" ht="47.25" x14ac:dyDescent="0.25">
      <c r="A220" s="61" t="s">
        <v>147</v>
      </c>
      <c r="B220" s="365" t="s">
        <v>52</v>
      </c>
      <c r="C220" s="2" t="s">
        <v>29</v>
      </c>
      <c r="D220" s="2" t="s">
        <v>12</v>
      </c>
      <c r="E220" s="226" t="s">
        <v>221</v>
      </c>
      <c r="F220" s="227" t="s">
        <v>394</v>
      </c>
      <c r="G220" s="228" t="s">
        <v>395</v>
      </c>
      <c r="H220" s="2"/>
      <c r="I220" s="442">
        <f>SUM(I221+I249+I255+I252)</f>
        <v>198629550</v>
      </c>
      <c r="J220" s="442">
        <f>SUM(J221+J249+J255+J252)</f>
        <v>190577685</v>
      </c>
    </row>
    <row r="221" spans="1:10" ht="15.75" x14ac:dyDescent="0.25">
      <c r="A221" s="61" t="s">
        <v>464</v>
      </c>
      <c r="B221" s="365" t="s">
        <v>52</v>
      </c>
      <c r="C221" s="2" t="s">
        <v>29</v>
      </c>
      <c r="D221" s="2" t="s">
        <v>12</v>
      </c>
      <c r="E221" s="226" t="s">
        <v>221</v>
      </c>
      <c r="F221" s="227" t="s">
        <v>12</v>
      </c>
      <c r="G221" s="228" t="s">
        <v>395</v>
      </c>
      <c r="H221" s="2"/>
      <c r="I221" s="442">
        <f>SUM(I222+I225+I230+I236+I241+I232+I234+I243+I239+I247+I228)</f>
        <v>193815640</v>
      </c>
      <c r="J221" s="442">
        <f>SUM(J222+J225+J230+J236+J241+J232+J234+J243+J239+J247+J228)</f>
        <v>188477685</v>
      </c>
    </row>
    <row r="222" spans="1:10" ht="94.5" x14ac:dyDescent="0.25">
      <c r="A222" s="630" t="s">
        <v>150</v>
      </c>
      <c r="B222" s="365" t="s">
        <v>52</v>
      </c>
      <c r="C222" s="2" t="s">
        <v>29</v>
      </c>
      <c r="D222" s="2" t="s">
        <v>12</v>
      </c>
      <c r="E222" s="226" t="s">
        <v>221</v>
      </c>
      <c r="F222" s="227" t="s">
        <v>12</v>
      </c>
      <c r="G222" s="228" t="s">
        <v>457</v>
      </c>
      <c r="H222" s="2"/>
      <c r="I222" s="442">
        <f>SUM(I223:I224)</f>
        <v>155640365</v>
      </c>
      <c r="J222" s="442">
        <f>SUM(J223:J224)</f>
        <v>155640365</v>
      </c>
    </row>
    <row r="223" spans="1:10" ht="63" x14ac:dyDescent="0.25">
      <c r="A223" s="101" t="s">
        <v>79</v>
      </c>
      <c r="B223" s="365" t="s">
        <v>52</v>
      </c>
      <c r="C223" s="2" t="s">
        <v>29</v>
      </c>
      <c r="D223" s="2" t="s">
        <v>12</v>
      </c>
      <c r="E223" s="226" t="s">
        <v>221</v>
      </c>
      <c r="F223" s="227" t="s">
        <v>12</v>
      </c>
      <c r="G223" s="228" t="s">
        <v>457</v>
      </c>
      <c r="H223" s="2" t="s">
        <v>13</v>
      </c>
      <c r="I223" s="444">
        <v>150404677</v>
      </c>
      <c r="J223" s="444">
        <v>150404677</v>
      </c>
    </row>
    <row r="224" spans="1:10" ht="31.5" x14ac:dyDescent="0.25">
      <c r="A224" s="622" t="s">
        <v>551</v>
      </c>
      <c r="B224" s="6" t="s">
        <v>52</v>
      </c>
      <c r="C224" s="2" t="s">
        <v>29</v>
      </c>
      <c r="D224" s="2" t="s">
        <v>12</v>
      </c>
      <c r="E224" s="226" t="s">
        <v>221</v>
      </c>
      <c r="F224" s="227" t="s">
        <v>12</v>
      </c>
      <c r="G224" s="228" t="s">
        <v>457</v>
      </c>
      <c r="H224" s="2" t="s">
        <v>16</v>
      </c>
      <c r="I224" s="444">
        <v>5235688</v>
      </c>
      <c r="J224" s="444">
        <v>5235688</v>
      </c>
    </row>
    <row r="225" spans="1:10" ht="31.5" x14ac:dyDescent="0.25">
      <c r="A225" s="629" t="s">
        <v>558</v>
      </c>
      <c r="B225" s="6" t="s">
        <v>52</v>
      </c>
      <c r="C225" s="2" t="s">
        <v>29</v>
      </c>
      <c r="D225" s="2" t="s">
        <v>12</v>
      </c>
      <c r="E225" s="226" t="s">
        <v>221</v>
      </c>
      <c r="F225" s="227" t="s">
        <v>12</v>
      </c>
      <c r="G225" s="228" t="s">
        <v>557</v>
      </c>
      <c r="H225" s="2"/>
      <c r="I225" s="442">
        <f>SUM(I226:I227)</f>
        <v>73055</v>
      </c>
      <c r="J225" s="442">
        <f>SUM(J226:J227)</f>
        <v>73055</v>
      </c>
    </row>
    <row r="226" spans="1:10" ht="63" x14ac:dyDescent="0.25">
      <c r="A226" s="101" t="s">
        <v>79</v>
      </c>
      <c r="B226" s="6" t="s">
        <v>52</v>
      </c>
      <c r="C226" s="2" t="s">
        <v>29</v>
      </c>
      <c r="D226" s="2" t="s">
        <v>12</v>
      </c>
      <c r="E226" s="226" t="s">
        <v>221</v>
      </c>
      <c r="F226" s="227" t="s">
        <v>12</v>
      </c>
      <c r="G226" s="228" t="s">
        <v>557</v>
      </c>
      <c r="H226" s="2" t="s">
        <v>13</v>
      </c>
      <c r="I226" s="444">
        <v>57588</v>
      </c>
      <c r="J226" s="444">
        <v>57588</v>
      </c>
    </row>
    <row r="227" spans="1:10" s="636" customFormat="1" ht="15.75" x14ac:dyDescent="0.25">
      <c r="A227" s="61" t="s">
        <v>40</v>
      </c>
      <c r="B227" s="6" t="s">
        <v>52</v>
      </c>
      <c r="C227" s="2" t="s">
        <v>29</v>
      </c>
      <c r="D227" s="2" t="s">
        <v>12</v>
      </c>
      <c r="E227" s="226" t="s">
        <v>221</v>
      </c>
      <c r="F227" s="227" t="s">
        <v>12</v>
      </c>
      <c r="G227" s="228" t="s">
        <v>557</v>
      </c>
      <c r="H227" s="2" t="s">
        <v>39</v>
      </c>
      <c r="I227" s="444">
        <v>15467</v>
      </c>
      <c r="J227" s="444">
        <v>15467</v>
      </c>
    </row>
    <row r="228" spans="1:10" s="636" customFormat="1" ht="47.25" x14ac:dyDescent="0.25">
      <c r="A228" s="630" t="s">
        <v>726</v>
      </c>
      <c r="B228" s="6" t="s">
        <v>52</v>
      </c>
      <c r="C228" s="2" t="s">
        <v>29</v>
      </c>
      <c r="D228" s="2" t="s">
        <v>12</v>
      </c>
      <c r="E228" s="226" t="s">
        <v>221</v>
      </c>
      <c r="F228" s="227" t="s">
        <v>12</v>
      </c>
      <c r="G228" s="228" t="s">
        <v>725</v>
      </c>
      <c r="H228" s="2"/>
      <c r="I228" s="442">
        <f>SUM(I229)</f>
        <v>441123</v>
      </c>
      <c r="J228" s="442">
        <f>SUM(J229)</f>
        <v>441123</v>
      </c>
    </row>
    <row r="229" spans="1:10" s="636" customFormat="1" ht="31.5" x14ac:dyDescent="0.25">
      <c r="A229" s="622" t="s">
        <v>551</v>
      </c>
      <c r="B229" s="6" t="s">
        <v>52</v>
      </c>
      <c r="C229" s="2" t="s">
        <v>29</v>
      </c>
      <c r="D229" s="2" t="s">
        <v>12</v>
      </c>
      <c r="E229" s="226" t="s">
        <v>221</v>
      </c>
      <c r="F229" s="227" t="s">
        <v>12</v>
      </c>
      <c r="G229" s="228" t="s">
        <v>725</v>
      </c>
      <c r="H229" s="2" t="s">
        <v>16</v>
      </c>
      <c r="I229" s="444">
        <v>441123</v>
      </c>
      <c r="J229" s="444">
        <v>441123</v>
      </c>
    </row>
    <row r="230" spans="1:10" ht="63" x14ac:dyDescent="0.25">
      <c r="A230" s="629" t="s">
        <v>559</v>
      </c>
      <c r="B230" s="6" t="s">
        <v>52</v>
      </c>
      <c r="C230" s="2" t="s">
        <v>29</v>
      </c>
      <c r="D230" s="2" t="s">
        <v>12</v>
      </c>
      <c r="E230" s="226" t="s">
        <v>221</v>
      </c>
      <c r="F230" s="227" t="s">
        <v>12</v>
      </c>
      <c r="G230" s="228" t="s">
        <v>556</v>
      </c>
      <c r="H230" s="2"/>
      <c r="I230" s="442">
        <f>SUM(I231)</f>
        <v>274996</v>
      </c>
      <c r="J230" s="442">
        <f>SUM(J231)</f>
        <v>274996</v>
      </c>
    </row>
    <row r="231" spans="1:10" ht="31.5" x14ac:dyDescent="0.25">
      <c r="A231" s="622" t="s">
        <v>551</v>
      </c>
      <c r="B231" s="6" t="s">
        <v>52</v>
      </c>
      <c r="C231" s="2" t="s">
        <v>29</v>
      </c>
      <c r="D231" s="2" t="s">
        <v>12</v>
      </c>
      <c r="E231" s="226" t="s">
        <v>221</v>
      </c>
      <c r="F231" s="227" t="s">
        <v>12</v>
      </c>
      <c r="G231" s="228" t="s">
        <v>556</v>
      </c>
      <c r="H231" s="2" t="s">
        <v>16</v>
      </c>
      <c r="I231" s="444">
        <v>274996</v>
      </c>
      <c r="J231" s="444">
        <v>274996</v>
      </c>
    </row>
    <row r="232" spans="1:10" ht="47.25" x14ac:dyDescent="0.25">
      <c r="A232" s="625" t="s">
        <v>864</v>
      </c>
      <c r="B232" s="365" t="s">
        <v>52</v>
      </c>
      <c r="C232" s="5" t="s">
        <v>29</v>
      </c>
      <c r="D232" s="5" t="s">
        <v>12</v>
      </c>
      <c r="E232" s="226" t="s">
        <v>221</v>
      </c>
      <c r="F232" s="227" t="s">
        <v>12</v>
      </c>
      <c r="G232" s="228" t="s">
        <v>863</v>
      </c>
      <c r="H232" s="2"/>
      <c r="I232" s="442">
        <f>SUM(I233)</f>
        <v>11796120</v>
      </c>
      <c r="J232" s="442">
        <f>SUM(J233)</f>
        <v>11796120</v>
      </c>
    </row>
    <row r="233" spans="1:10" ht="63" x14ac:dyDescent="0.25">
      <c r="A233" s="101" t="s">
        <v>79</v>
      </c>
      <c r="B233" s="365" t="s">
        <v>52</v>
      </c>
      <c r="C233" s="5" t="s">
        <v>29</v>
      </c>
      <c r="D233" s="5" t="s">
        <v>12</v>
      </c>
      <c r="E233" s="226" t="s">
        <v>221</v>
      </c>
      <c r="F233" s="227" t="s">
        <v>12</v>
      </c>
      <c r="G233" s="228" t="s">
        <v>863</v>
      </c>
      <c r="H233" s="2" t="s">
        <v>13</v>
      </c>
      <c r="I233" s="444">
        <v>11796120</v>
      </c>
      <c r="J233" s="444">
        <v>11796120</v>
      </c>
    </row>
    <row r="234" spans="1:10" ht="47.25" x14ac:dyDescent="0.25">
      <c r="A234" s="631" t="s">
        <v>852</v>
      </c>
      <c r="B234" s="579" t="s">
        <v>52</v>
      </c>
      <c r="C234" s="5" t="s">
        <v>29</v>
      </c>
      <c r="D234" s="5" t="s">
        <v>12</v>
      </c>
      <c r="E234" s="226" t="s">
        <v>221</v>
      </c>
      <c r="F234" s="227" t="s">
        <v>12</v>
      </c>
      <c r="G234" s="228" t="s">
        <v>851</v>
      </c>
      <c r="H234" s="2"/>
      <c r="I234" s="442">
        <f>SUM(I235)</f>
        <v>4560787</v>
      </c>
      <c r="J234" s="442">
        <f>SUM(J235)</f>
        <v>4460298</v>
      </c>
    </row>
    <row r="235" spans="1:10" ht="31.5" x14ac:dyDescent="0.25">
      <c r="A235" s="622" t="s">
        <v>551</v>
      </c>
      <c r="B235" s="579" t="s">
        <v>52</v>
      </c>
      <c r="C235" s="5" t="s">
        <v>29</v>
      </c>
      <c r="D235" s="5" t="s">
        <v>12</v>
      </c>
      <c r="E235" s="226" t="s">
        <v>221</v>
      </c>
      <c r="F235" s="227" t="s">
        <v>12</v>
      </c>
      <c r="G235" s="228" t="s">
        <v>851</v>
      </c>
      <c r="H235" s="2" t="s">
        <v>16</v>
      </c>
      <c r="I235" s="444">
        <v>4560787</v>
      </c>
      <c r="J235" s="444">
        <v>4460298</v>
      </c>
    </row>
    <row r="236" spans="1:10" ht="31.5" x14ac:dyDescent="0.25">
      <c r="A236" s="632" t="s">
        <v>458</v>
      </c>
      <c r="B236" s="6" t="s">
        <v>52</v>
      </c>
      <c r="C236" s="2" t="s">
        <v>29</v>
      </c>
      <c r="D236" s="2" t="s">
        <v>12</v>
      </c>
      <c r="E236" s="226" t="s">
        <v>221</v>
      </c>
      <c r="F236" s="227" t="s">
        <v>12</v>
      </c>
      <c r="G236" s="228" t="s">
        <v>459</v>
      </c>
      <c r="H236" s="2"/>
      <c r="I236" s="442">
        <f>SUM(I237:I238)</f>
        <v>611928</v>
      </c>
      <c r="J236" s="442">
        <f>SUM(J237:J238)</f>
        <v>611928</v>
      </c>
    </row>
    <row r="237" spans="1:10" ht="63" x14ac:dyDescent="0.25">
      <c r="A237" s="101" t="s">
        <v>79</v>
      </c>
      <c r="B237" s="365" t="s">
        <v>52</v>
      </c>
      <c r="C237" s="2" t="s">
        <v>29</v>
      </c>
      <c r="D237" s="2" t="s">
        <v>12</v>
      </c>
      <c r="E237" s="226" t="s">
        <v>221</v>
      </c>
      <c r="F237" s="227" t="s">
        <v>12</v>
      </c>
      <c r="G237" s="228" t="s">
        <v>459</v>
      </c>
      <c r="H237" s="2" t="s">
        <v>13</v>
      </c>
      <c r="I237" s="444">
        <v>482375</v>
      </c>
      <c r="J237" s="444">
        <v>482375</v>
      </c>
    </row>
    <row r="238" spans="1:10" ht="15.75" x14ac:dyDescent="0.25">
      <c r="A238" s="61" t="s">
        <v>40</v>
      </c>
      <c r="B238" s="365" t="s">
        <v>52</v>
      </c>
      <c r="C238" s="2" t="s">
        <v>29</v>
      </c>
      <c r="D238" s="2" t="s">
        <v>12</v>
      </c>
      <c r="E238" s="226" t="s">
        <v>221</v>
      </c>
      <c r="F238" s="227" t="s">
        <v>12</v>
      </c>
      <c r="G238" s="228" t="s">
        <v>459</v>
      </c>
      <c r="H238" s="277" t="s">
        <v>39</v>
      </c>
      <c r="I238" s="444">
        <v>129553</v>
      </c>
      <c r="J238" s="444">
        <v>129553</v>
      </c>
    </row>
    <row r="239" spans="1:10" s="511" customFormat="1" ht="47.25" x14ac:dyDescent="0.25">
      <c r="A239" s="630" t="s">
        <v>728</v>
      </c>
      <c r="B239" s="6" t="s">
        <v>52</v>
      </c>
      <c r="C239" s="44" t="s">
        <v>29</v>
      </c>
      <c r="D239" s="44" t="s">
        <v>12</v>
      </c>
      <c r="E239" s="265" t="s">
        <v>221</v>
      </c>
      <c r="F239" s="266" t="s">
        <v>12</v>
      </c>
      <c r="G239" s="267" t="s">
        <v>727</v>
      </c>
      <c r="H239" s="44"/>
      <c r="I239" s="442">
        <f>SUM(I240)</f>
        <v>720270</v>
      </c>
      <c r="J239" s="442">
        <f>SUM(J240)</f>
        <v>720270</v>
      </c>
    </row>
    <row r="240" spans="1:10" s="511" customFormat="1" ht="31.5" x14ac:dyDescent="0.25">
      <c r="A240" s="633" t="s">
        <v>551</v>
      </c>
      <c r="B240" s="6" t="s">
        <v>52</v>
      </c>
      <c r="C240" s="59" t="s">
        <v>29</v>
      </c>
      <c r="D240" s="44" t="s">
        <v>12</v>
      </c>
      <c r="E240" s="265" t="s">
        <v>221</v>
      </c>
      <c r="F240" s="266" t="s">
        <v>12</v>
      </c>
      <c r="G240" s="267" t="s">
        <v>727</v>
      </c>
      <c r="H240" s="44" t="s">
        <v>16</v>
      </c>
      <c r="I240" s="444">
        <v>720270</v>
      </c>
      <c r="J240" s="444">
        <v>720270</v>
      </c>
    </row>
    <row r="241" spans="1:10" ht="63" x14ac:dyDescent="0.25">
      <c r="A241" s="632" t="s">
        <v>681</v>
      </c>
      <c r="B241" s="6" t="s">
        <v>52</v>
      </c>
      <c r="C241" s="44" t="s">
        <v>29</v>
      </c>
      <c r="D241" s="44" t="s">
        <v>12</v>
      </c>
      <c r="E241" s="265" t="s">
        <v>221</v>
      </c>
      <c r="F241" s="266" t="s">
        <v>12</v>
      </c>
      <c r="G241" s="267" t="s">
        <v>460</v>
      </c>
      <c r="H241" s="44"/>
      <c r="I241" s="442">
        <f>SUM(I242)</f>
        <v>1839171</v>
      </c>
      <c r="J241" s="442">
        <f>SUM(J242)</f>
        <v>1839171</v>
      </c>
    </row>
    <row r="242" spans="1:10" ht="31.5" x14ac:dyDescent="0.25">
      <c r="A242" s="633" t="s">
        <v>551</v>
      </c>
      <c r="B242" s="6" t="s">
        <v>52</v>
      </c>
      <c r="C242" s="59" t="s">
        <v>29</v>
      </c>
      <c r="D242" s="44" t="s">
        <v>12</v>
      </c>
      <c r="E242" s="265" t="s">
        <v>221</v>
      </c>
      <c r="F242" s="266" t="s">
        <v>12</v>
      </c>
      <c r="G242" s="267" t="s">
        <v>460</v>
      </c>
      <c r="H242" s="44" t="s">
        <v>16</v>
      </c>
      <c r="I242" s="444">
        <v>1839171</v>
      </c>
      <c r="J242" s="444">
        <v>1839171</v>
      </c>
    </row>
    <row r="243" spans="1:10" ht="31.5" x14ac:dyDescent="0.25">
      <c r="A243" s="61" t="s">
        <v>89</v>
      </c>
      <c r="B243" s="365" t="s">
        <v>52</v>
      </c>
      <c r="C243" s="5" t="s">
        <v>29</v>
      </c>
      <c r="D243" s="5" t="s">
        <v>12</v>
      </c>
      <c r="E243" s="226" t="s">
        <v>221</v>
      </c>
      <c r="F243" s="227" t="s">
        <v>12</v>
      </c>
      <c r="G243" s="228" t="s">
        <v>427</v>
      </c>
      <c r="H243" s="2"/>
      <c r="I243" s="442">
        <f>SUM(I244:I246)</f>
        <v>14690325</v>
      </c>
      <c r="J243" s="442">
        <f>SUM(J244:J246)</f>
        <v>9452859</v>
      </c>
    </row>
    <row r="244" spans="1:10" ht="63" x14ac:dyDescent="0.25">
      <c r="A244" s="101" t="s">
        <v>79</v>
      </c>
      <c r="B244" s="365" t="s">
        <v>52</v>
      </c>
      <c r="C244" s="5" t="s">
        <v>29</v>
      </c>
      <c r="D244" s="5" t="s">
        <v>12</v>
      </c>
      <c r="E244" s="226" t="s">
        <v>221</v>
      </c>
      <c r="F244" s="227" t="s">
        <v>12</v>
      </c>
      <c r="G244" s="228" t="s">
        <v>427</v>
      </c>
      <c r="H244" s="2" t="s">
        <v>13</v>
      </c>
      <c r="I244" s="443">
        <v>1962100</v>
      </c>
      <c r="J244" s="443">
        <v>1962100</v>
      </c>
    </row>
    <row r="245" spans="1:10" ht="31.5" x14ac:dyDescent="0.25">
      <c r="A245" s="622" t="s">
        <v>551</v>
      </c>
      <c r="B245" s="6" t="s">
        <v>52</v>
      </c>
      <c r="C245" s="5" t="s">
        <v>29</v>
      </c>
      <c r="D245" s="5" t="s">
        <v>12</v>
      </c>
      <c r="E245" s="226" t="s">
        <v>221</v>
      </c>
      <c r="F245" s="227" t="s">
        <v>12</v>
      </c>
      <c r="G245" s="228" t="s">
        <v>427</v>
      </c>
      <c r="H245" s="2" t="s">
        <v>16</v>
      </c>
      <c r="I245" s="446">
        <v>9954856</v>
      </c>
      <c r="J245" s="446">
        <v>4717390</v>
      </c>
    </row>
    <row r="246" spans="1:10" ht="15.75" x14ac:dyDescent="0.25">
      <c r="A246" s="61" t="s">
        <v>18</v>
      </c>
      <c r="B246" s="365" t="s">
        <v>52</v>
      </c>
      <c r="C246" s="44" t="s">
        <v>29</v>
      </c>
      <c r="D246" s="44" t="s">
        <v>12</v>
      </c>
      <c r="E246" s="265" t="s">
        <v>221</v>
      </c>
      <c r="F246" s="266" t="s">
        <v>12</v>
      </c>
      <c r="G246" s="267" t="s">
        <v>427</v>
      </c>
      <c r="H246" s="44" t="s">
        <v>17</v>
      </c>
      <c r="I246" s="443">
        <v>2773369</v>
      </c>
      <c r="J246" s="443">
        <v>2773369</v>
      </c>
    </row>
    <row r="247" spans="1:10" s="511" customFormat="1" ht="31.5" x14ac:dyDescent="0.25">
      <c r="A247" s="634" t="s">
        <v>720</v>
      </c>
      <c r="B247" s="6" t="s">
        <v>52</v>
      </c>
      <c r="C247" s="59" t="s">
        <v>29</v>
      </c>
      <c r="D247" s="44" t="s">
        <v>12</v>
      </c>
      <c r="E247" s="265" t="s">
        <v>221</v>
      </c>
      <c r="F247" s="266" t="s">
        <v>12</v>
      </c>
      <c r="G247" s="267" t="s">
        <v>719</v>
      </c>
      <c r="H247" s="44"/>
      <c r="I247" s="442">
        <f>SUM(I248)</f>
        <v>3167500</v>
      </c>
      <c r="J247" s="442">
        <f>SUM(J248)</f>
        <v>3167500</v>
      </c>
    </row>
    <row r="248" spans="1:10" s="511" customFormat="1" ht="31.5" x14ac:dyDescent="0.25">
      <c r="A248" s="634" t="s">
        <v>551</v>
      </c>
      <c r="B248" s="6" t="s">
        <v>52</v>
      </c>
      <c r="C248" s="59" t="s">
        <v>29</v>
      </c>
      <c r="D248" s="44" t="s">
        <v>12</v>
      </c>
      <c r="E248" s="265" t="s">
        <v>221</v>
      </c>
      <c r="F248" s="266" t="s">
        <v>12</v>
      </c>
      <c r="G248" s="267" t="s">
        <v>719</v>
      </c>
      <c r="H248" s="44" t="s">
        <v>16</v>
      </c>
      <c r="I248" s="444">
        <v>3167500</v>
      </c>
      <c r="J248" s="444">
        <v>3167500</v>
      </c>
    </row>
    <row r="249" spans="1:10" s="523" customFormat="1" ht="15.75" x14ac:dyDescent="0.25">
      <c r="A249" s="61" t="s">
        <v>808</v>
      </c>
      <c r="B249" s="524" t="s">
        <v>52</v>
      </c>
      <c r="C249" s="2" t="s">
        <v>29</v>
      </c>
      <c r="D249" s="2" t="s">
        <v>12</v>
      </c>
      <c r="E249" s="226" t="s">
        <v>221</v>
      </c>
      <c r="F249" s="227" t="s">
        <v>803</v>
      </c>
      <c r="G249" s="228" t="s">
        <v>395</v>
      </c>
      <c r="H249" s="2"/>
      <c r="I249" s="442">
        <f>SUM(I250)</f>
        <v>1600761</v>
      </c>
      <c r="J249" s="442">
        <f>SUM(J250)</f>
        <v>0</v>
      </c>
    </row>
    <row r="250" spans="1:10" s="523" customFormat="1" ht="66.75" customHeight="1" x14ac:dyDescent="0.25">
      <c r="A250" s="61" t="s">
        <v>957</v>
      </c>
      <c r="B250" s="524" t="s">
        <v>52</v>
      </c>
      <c r="C250" s="2" t="s">
        <v>29</v>
      </c>
      <c r="D250" s="2" t="s">
        <v>12</v>
      </c>
      <c r="E250" s="226" t="s">
        <v>221</v>
      </c>
      <c r="F250" s="227" t="s">
        <v>803</v>
      </c>
      <c r="G250" s="228" t="s">
        <v>804</v>
      </c>
      <c r="H250" s="2"/>
      <c r="I250" s="442">
        <f>SUM(I251)</f>
        <v>1600761</v>
      </c>
      <c r="J250" s="442">
        <f>SUM(J251)</f>
        <v>0</v>
      </c>
    </row>
    <row r="251" spans="1:10" s="523" customFormat="1" ht="31.5" x14ac:dyDescent="0.25">
      <c r="A251" s="634" t="s">
        <v>551</v>
      </c>
      <c r="B251" s="524" t="s">
        <v>52</v>
      </c>
      <c r="C251" s="2" t="s">
        <v>29</v>
      </c>
      <c r="D251" s="2" t="s">
        <v>12</v>
      </c>
      <c r="E251" s="226" t="s">
        <v>221</v>
      </c>
      <c r="F251" s="227" t="s">
        <v>803</v>
      </c>
      <c r="G251" s="228" t="s">
        <v>804</v>
      </c>
      <c r="H251" s="2" t="s">
        <v>16</v>
      </c>
      <c r="I251" s="444">
        <v>1600761</v>
      </c>
      <c r="J251" s="444"/>
    </row>
    <row r="252" spans="1:10" s="549" customFormat="1" ht="15.75" x14ac:dyDescent="0.25">
      <c r="A252" s="61" t="s">
        <v>811</v>
      </c>
      <c r="B252" s="550" t="s">
        <v>52</v>
      </c>
      <c r="C252" s="2" t="s">
        <v>29</v>
      </c>
      <c r="D252" s="2" t="s">
        <v>12</v>
      </c>
      <c r="E252" s="226" t="s">
        <v>221</v>
      </c>
      <c r="F252" s="227" t="s">
        <v>805</v>
      </c>
      <c r="G252" s="228" t="s">
        <v>395</v>
      </c>
      <c r="H252" s="2"/>
      <c r="I252" s="442">
        <f>SUM(I253)</f>
        <v>1600000</v>
      </c>
      <c r="J252" s="442">
        <f>SUM(J253)</f>
        <v>2100000</v>
      </c>
    </row>
    <row r="253" spans="1:10" s="549" customFormat="1" ht="47.25" x14ac:dyDescent="0.25">
      <c r="A253" s="634" t="s">
        <v>832</v>
      </c>
      <c r="B253" s="550" t="s">
        <v>52</v>
      </c>
      <c r="C253" s="2" t="s">
        <v>29</v>
      </c>
      <c r="D253" s="2" t="s">
        <v>12</v>
      </c>
      <c r="E253" s="226" t="s">
        <v>221</v>
      </c>
      <c r="F253" s="227" t="s">
        <v>805</v>
      </c>
      <c r="G253" s="228" t="s">
        <v>831</v>
      </c>
      <c r="H253" s="2"/>
      <c r="I253" s="442">
        <f>SUM(I254)</f>
        <v>1600000</v>
      </c>
      <c r="J253" s="442">
        <f>SUM(J254)</f>
        <v>2100000</v>
      </c>
    </row>
    <row r="254" spans="1:10" s="549" customFormat="1" ht="31.5" x14ac:dyDescent="0.25">
      <c r="A254" s="634" t="s">
        <v>551</v>
      </c>
      <c r="B254" s="550" t="s">
        <v>52</v>
      </c>
      <c r="C254" s="2" t="s">
        <v>29</v>
      </c>
      <c r="D254" s="2" t="s">
        <v>12</v>
      </c>
      <c r="E254" s="226" t="s">
        <v>221</v>
      </c>
      <c r="F254" s="227" t="s">
        <v>805</v>
      </c>
      <c r="G254" s="228" t="s">
        <v>831</v>
      </c>
      <c r="H254" s="2" t="s">
        <v>16</v>
      </c>
      <c r="I254" s="444">
        <v>1600000</v>
      </c>
      <c r="J254" s="444">
        <v>2100000</v>
      </c>
    </row>
    <row r="255" spans="1:10" s="523" customFormat="1" ht="15.75" x14ac:dyDescent="0.25">
      <c r="A255" s="61" t="s">
        <v>809</v>
      </c>
      <c r="B255" s="524" t="s">
        <v>52</v>
      </c>
      <c r="C255" s="2" t="s">
        <v>29</v>
      </c>
      <c r="D255" s="2" t="s">
        <v>12</v>
      </c>
      <c r="E255" s="226" t="s">
        <v>221</v>
      </c>
      <c r="F255" s="227" t="s">
        <v>806</v>
      </c>
      <c r="G255" s="228" t="s">
        <v>395</v>
      </c>
      <c r="H255" s="2"/>
      <c r="I255" s="442">
        <f>SUM(I256)</f>
        <v>1613149</v>
      </c>
      <c r="J255" s="442">
        <f>SUM(J256)</f>
        <v>0</v>
      </c>
    </row>
    <row r="256" spans="1:10" s="523" customFormat="1" ht="31.5" x14ac:dyDescent="0.25">
      <c r="A256" s="61" t="s">
        <v>956</v>
      </c>
      <c r="B256" s="524" t="s">
        <v>52</v>
      </c>
      <c r="C256" s="2" t="s">
        <v>29</v>
      </c>
      <c r="D256" s="2" t="s">
        <v>12</v>
      </c>
      <c r="E256" s="226" t="s">
        <v>221</v>
      </c>
      <c r="F256" s="227" t="s">
        <v>806</v>
      </c>
      <c r="G256" s="228" t="s">
        <v>807</v>
      </c>
      <c r="H256" s="2"/>
      <c r="I256" s="442">
        <f>SUM(I257)</f>
        <v>1613149</v>
      </c>
      <c r="J256" s="442">
        <f>SUM(J257)</f>
        <v>0</v>
      </c>
    </row>
    <row r="257" spans="1:10" s="523" customFormat="1" ht="31.5" x14ac:dyDescent="0.25">
      <c r="A257" s="634" t="s">
        <v>551</v>
      </c>
      <c r="B257" s="524" t="s">
        <v>52</v>
      </c>
      <c r="C257" s="2" t="s">
        <v>29</v>
      </c>
      <c r="D257" s="2" t="s">
        <v>12</v>
      </c>
      <c r="E257" s="226" t="s">
        <v>221</v>
      </c>
      <c r="F257" s="227" t="s">
        <v>806</v>
      </c>
      <c r="G257" s="228" t="s">
        <v>807</v>
      </c>
      <c r="H257" s="2" t="s">
        <v>16</v>
      </c>
      <c r="I257" s="444">
        <v>1613149</v>
      </c>
      <c r="J257" s="444"/>
    </row>
    <row r="258" spans="1:10" s="37" customFormat="1" ht="63" x14ac:dyDescent="0.25">
      <c r="A258" s="102" t="s">
        <v>133</v>
      </c>
      <c r="B258" s="30" t="s">
        <v>52</v>
      </c>
      <c r="C258" s="28" t="s">
        <v>29</v>
      </c>
      <c r="D258" s="42" t="s">
        <v>12</v>
      </c>
      <c r="E258" s="235" t="s">
        <v>205</v>
      </c>
      <c r="F258" s="236" t="s">
        <v>394</v>
      </c>
      <c r="G258" s="237" t="s">
        <v>395</v>
      </c>
      <c r="H258" s="28"/>
      <c r="I258" s="441">
        <f t="shared" ref="I258:J261" si="26">SUM(I259)</f>
        <v>735200</v>
      </c>
      <c r="J258" s="441">
        <f t="shared" si="26"/>
        <v>735200</v>
      </c>
    </row>
    <row r="259" spans="1:10" s="37" customFormat="1" ht="110.25" x14ac:dyDescent="0.25">
      <c r="A259" s="103" t="s">
        <v>149</v>
      </c>
      <c r="B259" s="53" t="s">
        <v>52</v>
      </c>
      <c r="C259" s="2" t="s">
        <v>29</v>
      </c>
      <c r="D259" s="35" t="s">
        <v>12</v>
      </c>
      <c r="E259" s="268" t="s">
        <v>207</v>
      </c>
      <c r="F259" s="269" t="s">
        <v>394</v>
      </c>
      <c r="G259" s="270" t="s">
        <v>395</v>
      </c>
      <c r="H259" s="2"/>
      <c r="I259" s="442">
        <f t="shared" si="26"/>
        <v>735200</v>
      </c>
      <c r="J259" s="442">
        <f t="shared" si="26"/>
        <v>735200</v>
      </c>
    </row>
    <row r="260" spans="1:10" s="37" customFormat="1" ht="47.25" x14ac:dyDescent="0.25">
      <c r="A260" s="103" t="s">
        <v>414</v>
      </c>
      <c r="B260" s="53" t="s">
        <v>52</v>
      </c>
      <c r="C260" s="2" t="s">
        <v>29</v>
      </c>
      <c r="D260" s="35" t="s">
        <v>12</v>
      </c>
      <c r="E260" s="268" t="s">
        <v>207</v>
      </c>
      <c r="F260" s="269" t="s">
        <v>10</v>
      </c>
      <c r="G260" s="270" t="s">
        <v>395</v>
      </c>
      <c r="H260" s="2"/>
      <c r="I260" s="442">
        <f t="shared" si="26"/>
        <v>735200</v>
      </c>
      <c r="J260" s="442">
        <f t="shared" si="26"/>
        <v>735200</v>
      </c>
    </row>
    <row r="261" spans="1:10" s="37" customFormat="1" ht="31.5" x14ac:dyDescent="0.25">
      <c r="A261" s="61" t="s">
        <v>104</v>
      </c>
      <c r="B261" s="365" t="s">
        <v>52</v>
      </c>
      <c r="C261" s="2" t="s">
        <v>29</v>
      </c>
      <c r="D261" s="35" t="s">
        <v>12</v>
      </c>
      <c r="E261" s="268" t="s">
        <v>207</v>
      </c>
      <c r="F261" s="269" t="s">
        <v>10</v>
      </c>
      <c r="G261" s="270" t="s">
        <v>415</v>
      </c>
      <c r="H261" s="2"/>
      <c r="I261" s="442">
        <f t="shared" si="26"/>
        <v>735200</v>
      </c>
      <c r="J261" s="442">
        <f t="shared" si="26"/>
        <v>735200</v>
      </c>
    </row>
    <row r="262" spans="1:10" s="37" customFormat="1" ht="31.5" x14ac:dyDescent="0.25">
      <c r="A262" s="622" t="s">
        <v>551</v>
      </c>
      <c r="B262" s="6" t="s">
        <v>52</v>
      </c>
      <c r="C262" s="2" t="s">
        <v>29</v>
      </c>
      <c r="D262" s="35" t="s">
        <v>12</v>
      </c>
      <c r="E262" s="268" t="s">
        <v>207</v>
      </c>
      <c r="F262" s="269" t="s">
        <v>10</v>
      </c>
      <c r="G262" s="270" t="s">
        <v>415</v>
      </c>
      <c r="H262" s="2" t="s">
        <v>16</v>
      </c>
      <c r="I262" s="446">
        <v>735200</v>
      </c>
      <c r="J262" s="446">
        <v>735200</v>
      </c>
    </row>
    <row r="263" spans="1:10" s="37" customFormat="1" ht="15.75" x14ac:dyDescent="0.25">
      <c r="A263" s="109" t="s">
        <v>656</v>
      </c>
      <c r="B263" s="26" t="s">
        <v>52</v>
      </c>
      <c r="C263" s="22" t="s">
        <v>29</v>
      </c>
      <c r="D263" s="22" t="s">
        <v>15</v>
      </c>
      <c r="E263" s="274"/>
      <c r="F263" s="275"/>
      <c r="G263" s="276"/>
      <c r="H263" s="22"/>
      <c r="I263" s="440">
        <f>SUM(I264+I271)</f>
        <v>9627093</v>
      </c>
      <c r="J263" s="440">
        <f>SUM(J264+J271)</f>
        <v>9627093</v>
      </c>
    </row>
    <row r="264" spans="1:10" s="37" customFormat="1" ht="31.5" x14ac:dyDescent="0.25">
      <c r="A264" s="27" t="s">
        <v>146</v>
      </c>
      <c r="B264" s="30" t="s">
        <v>52</v>
      </c>
      <c r="C264" s="28" t="s">
        <v>29</v>
      </c>
      <c r="D264" s="28" t="s">
        <v>15</v>
      </c>
      <c r="E264" s="223" t="s">
        <v>453</v>
      </c>
      <c r="F264" s="224" t="s">
        <v>394</v>
      </c>
      <c r="G264" s="225" t="s">
        <v>395</v>
      </c>
      <c r="H264" s="28"/>
      <c r="I264" s="441">
        <f t="shared" ref="I264:J266" si="27">SUM(I265)</f>
        <v>9532093</v>
      </c>
      <c r="J264" s="441">
        <f t="shared" si="27"/>
        <v>9532093</v>
      </c>
    </row>
    <row r="265" spans="1:10" s="37" customFormat="1" ht="63.75" customHeight="1" x14ac:dyDescent="0.25">
      <c r="A265" s="61" t="s">
        <v>151</v>
      </c>
      <c r="B265" s="365" t="s">
        <v>52</v>
      </c>
      <c r="C265" s="44" t="s">
        <v>29</v>
      </c>
      <c r="D265" s="44" t="s">
        <v>15</v>
      </c>
      <c r="E265" s="265" t="s">
        <v>222</v>
      </c>
      <c r="F265" s="266" t="s">
        <v>394</v>
      </c>
      <c r="G265" s="267" t="s">
        <v>395</v>
      </c>
      <c r="H265" s="44"/>
      <c r="I265" s="442">
        <f>SUM(I266)</f>
        <v>9532093</v>
      </c>
      <c r="J265" s="442">
        <f>SUM(J266)</f>
        <v>9532093</v>
      </c>
    </row>
    <row r="266" spans="1:10" s="37" customFormat="1" ht="31.5" x14ac:dyDescent="0.25">
      <c r="A266" s="61" t="s">
        <v>468</v>
      </c>
      <c r="B266" s="365" t="s">
        <v>52</v>
      </c>
      <c r="C266" s="44" t="s">
        <v>29</v>
      </c>
      <c r="D266" s="44" t="s">
        <v>15</v>
      </c>
      <c r="E266" s="265" t="s">
        <v>222</v>
      </c>
      <c r="F266" s="266" t="s">
        <v>10</v>
      </c>
      <c r="G266" s="267" t="s">
        <v>395</v>
      </c>
      <c r="H266" s="44"/>
      <c r="I266" s="442">
        <f t="shared" si="27"/>
        <v>9532093</v>
      </c>
      <c r="J266" s="442">
        <f t="shared" si="27"/>
        <v>9532093</v>
      </c>
    </row>
    <row r="267" spans="1:10" s="37" customFormat="1" ht="31.5" x14ac:dyDescent="0.25">
      <c r="A267" s="61" t="s">
        <v>89</v>
      </c>
      <c r="B267" s="365" t="s">
        <v>52</v>
      </c>
      <c r="C267" s="44" t="s">
        <v>29</v>
      </c>
      <c r="D267" s="44" t="s">
        <v>15</v>
      </c>
      <c r="E267" s="265" t="s">
        <v>222</v>
      </c>
      <c r="F267" s="266" t="s">
        <v>10</v>
      </c>
      <c r="G267" s="267" t="s">
        <v>427</v>
      </c>
      <c r="H267" s="44"/>
      <c r="I267" s="442">
        <f>SUM(I268:I270)</f>
        <v>9532093</v>
      </c>
      <c r="J267" s="442">
        <f>SUM(J268:J270)</f>
        <v>9532093</v>
      </c>
    </row>
    <row r="268" spans="1:10" s="37" customFormat="1" ht="63" x14ac:dyDescent="0.25">
      <c r="A268" s="101" t="s">
        <v>79</v>
      </c>
      <c r="B268" s="365" t="s">
        <v>52</v>
      </c>
      <c r="C268" s="44" t="s">
        <v>29</v>
      </c>
      <c r="D268" s="44" t="s">
        <v>15</v>
      </c>
      <c r="E268" s="265" t="s">
        <v>222</v>
      </c>
      <c r="F268" s="266" t="s">
        <v>10</v>
      </c>
      <c r="G268" s="267" t="s">
        <v>427</v>
      </c>
      <c r="H268" s="44" t="s">
        <v>13</v>
      </c>
      <c r="I268" s="444">
        <v>6796628</v>
      </c>
      <c r="J268" s="444">
        <v>6796628</v>
      </c>
    </row>
    <row r="269" spans="1:10" s="37" customFormat="1" ht="31.5" x14ac:dyDescent="0.25">
      <c r="A269" s="622" t="s">
        <v>551</v>
      </c>
      <c r="B269" s="6" t="s">
        <v>52</v>
      </c>
      <c r="C269" s="44" t="s">
        <v>29</v>
      </c>
      <c r="D269" s="44" t="s">
        <v>15</v>
      </c>
      <c r="E269" s="268" t="s">
        <v>222</v>
      </c>
      <c r="F269" s="269" t="s">
        <v>10</v>
      </c>
      <c r="G269" s="270" t="s">
        <v>427</v>
      </c>
      <c r="H269" s="2" t="s">
        <v>16</v>
      </c>
      <c r="I269" s="446">
        <v>1526369</v>
      </c>
      <c r="J269" s="446">
        <v>1526369</v>
      </c>
    </row>
    <row r="270" spans="1:10" s="37" customFormat="1" ht="15.75" x14ac:dyDescent="0.25">
      <c r="A270" s="61" t="s">
        <v>18</v>
      </c>
      <c r="B270" s="365" t="s">
        <v>52</v>
      </c>
      <c r="C270" s="44" t="s">
        <v>29</v>
      </c>
      <c r="D270" s="44" t="s">
        <v>15</v>
      </c>
      <c r="E270" s="268" t="s">
        <v>222</v>
      </c>
      <c r="F270" s="269" t="s">
        <v>10</v>
      </c>
      <c r="G270" s="270" t="s">
        <v>427</v>
      </c>
      <c r="H270" s="2" t="s">
        <v>17</v>
      </c>
      <c r="I270" s="443">
        <v>1209096</v>
      </c>
      <c r="J270" s="443">
        <v>1209096</v>
      </c>
    </row>
    <row r="271" spans="1:10" s="37" customFormat="1" ht="63" x14ac:dyDescent="0.25">
      <c r="A271" s="102" t="s">
        <v>133</v>
      </c>
      <c r="B271" s="30" t="s">
        <v>52</v>
      </c>
      <c r="C271" s="28" t="s">
        <v>29</v>
      </c>
      <c r="D271" s="42" t="s">
        <v>15</v>
      </c>
      <c r="E271" s="235" t="s">
        <v>205</v>
      </c>
      <c r="F271" s="236" t="s">
        <v>394</v>
      </c>
      <c r="G271" s="237" t="s">
        <v>395</v>
      </c>
      <c r="H271" s="28"/>
      <c r="I271" s="441">
        <f t="shared" ref="I271:J274" si="28">SUM(I272)</f>
        <v>95000</v>
      </c>
      <c r="J271" s="441">
        <f t="shared" si="28"/>
        <v>95000</v>
      </c>
    </row>
    <row r="272" spans="1:10" s="37" customFormat="1" ht="110.25" x14ac:dyDescent="0.25">
      <c r="A272" s="103" t="s">
        <v>149</v>
      </c>
      <c r="B272" s="53" t="s">
        <v>52</v>
      </c>
      <c r="C272" s="2" t="s">
        <v>29</v>
      </c>
      <c r="D272" s="35" t="s">
        <v>15</v>
      </c>
      <c r="E272" s="268" t="s">
        <v>207</v>
      </c>
      <c r="F272" s="269" t="s">
        <v>394</v>
      </c>
      <c r="G272" s="270" t="s">
        <v>395</v>
      </c>
      <c r="H272" s="2"/>
      <c r="I272" s="442">
        <f t="shared" si="28"/>
        <v>95000</v>
      </c>
      <c r="J272" s="442">
        <f t="shared" si="28"/>
        <v>95000</v>
      </c>
    </row>
    <row r="273" spans="1:10" s="37" customFormat="1" ht="47.25" x14ac:dyDescent="0.25">
      <c r="A273" s="103" t="s">
        <v>414</v>
      </c>
      <c r="B273" s="53" t="s">
        <v>52</v>
      </c>
      <c r="C273" s="2" t="s">
        <v>29</v>
      </c>
      <c r="D273" s="35" t="s">
        <v>15</v>
      </c>
      <c r="E273" s="268" t="s">
        <v>207</v>
      </c>
      <c r="F273" s="269" t="s">
        <v>10</v>
      </c>
      <c r="G273" s="270" t="s">
        <v>395</v>
      </c>
      <c r="H273" s="2"/>
      <c r="I273" s="442">
        <f t="shared" si="28"/>
        <v>95000</v>
      </c>
      <c r="J273" s="442">
        <f t="shared" si="28"/>
        <v>95000</v>
      </c>
    </row>
    <row r="274" spans="1:10" s="37" customFormat="1" ht="31.5" x14ac:dyDescent="0.25">
      <c r="A274" s="61" t="s">
        <v>104</v>
      </c>
      <c r="B274" s="365" t="s">
        <v>52</v>
      </c>
      <c r="C274" s="2" t="s">
        <v>29</v>
      </c>
      <c r="D274" s="35" t="s">
        <v>15</v>
      </c>
      <c r="E274" s="268" t="s">
        <v>207</v>
      </c>
      <c r="F274" s="269" t="s">
        <v>10</v>
      </c>
      <c r="G274" s="270" t="s">
        <v>415</v>
      </c>
      <c r="H274" s="2"/>
      <c r="I274" s="442">
        <f t="shared" si="28"/>
        <v>95000</v>
      </c>
      <c r="J274" s="442">
        <f t="shared" si="28"/>
        <v>95000</v>
      </c>
    </row>
    <row r="275" spans="1:10" ht="31.5" x14ac:dyDescent="0.25">
      <c r="A275" s="622" t="s">
        <v>551</v>
      </c>
      <c r="B275" s="6" t="s">
        <v>52</v>
      </c>
      <c r="C275" s="2" t="s">
        <v>29</v>
      </c>
      <c r="D275" s="35" t="s">
        <v>15</v>
      </c>
      <c r="E275" s="268" t="s">
        <v>207</v>
      </c>
      <c r="F275" s="269" t="s">
        <v>10</v>
      </c>
      <c r="G275" s="270" t="s">
        <v>415</v>
      </c>
      <c r="H275" s="2" t="s">
        <v>16</v>
      </c>
      <c r="I275" s="443">
        <v>95000</v>
      </c>
      <c r="J275" s="443">
        <v>95000</v>
      </c>
    </row>
    <row r="276" spans="1:10" ht="15.75" x14ac:dyDescent="0.25">
      <c r="A276" s="109" t="s">
        <v>662</v>
      </c>
      <c r="B276" s="26" t="s">
        <v>52</v>
      </c>
      <c r="C276" s="22" t="s">
        <v>29</v>
      </c>
      <c r="D276" s="22" t="s">
        <v>29</v>
      </c>
      <c r="E276" s="274"/>
      <c r="F276" s="275"/>
      <c r="G276" s="276"/>
      <c r="H276" s="22"/>
      <c r="I276" s="440">
        <f t="shared" ref="I276:J278" si="29">SUM(I277)</f>
        <v>594510</v>
      </c>
      <c r="J276" s="440">
        <f t="shared" si="29"/>
        <v>594510</v>
      </c>
    </row>
    <row r="277" spans="1:10" ht="63" x14ac:dyDescent="0.25">
      <c r="A277" s="102" t="s">
        <v>157</v>
      </c>
      <c r="B277" s="30" t="s">
        <v>52</v>
      </c>
      <c r="C277" s="28" t="s">
        <v>29</v>
      </c>
      <c r="D277" s="28" t="s">
        <v>29</v>
      </c>
      <c r="E277" s="223" t="s">
        <v>469</v>
      </c>
      <c r="F277" s="224" t="s">
        <v>394</v>
      </c>
      <c r="G277" s="225" t="s">
        <v>395</v>
      </c>
      <c r="H277" s="28"/>
      <c r="I277" s="441">
        <f t="shared" si="29"/>
        <v>594510</v>
      </c>
      <c r="J277" s="441">
        <f t="shared" si="29"/>
        <v>594510</v>
      </c>
    </row>
    <row r="278" spans="1:10" ht="78.75" x14ac:dyDescent="0.25">
      <c r="A278" s="103" t="s">
        <v>159</v>
      </c>
      <c r="B278" s="53" t="s">
        <v>52</v>
      </c>
      <c r="C278" s="44" t="s">
        <v>29</v>
      </c>
      <c r="D278" s="44" t="s">
        <v>29</v>
      </c>
      <c r="E278" s="265" t="s">
        <v>225</v>
      </c>
      <c r="F278" s="266" t="s">
        <v>394</v>
      </c>
      <c r="G278" s="267" t="s">
        <v>395</v>
      </c>
      <c r="H278" s="44"/>
      <c r="I278" s="442">
        <f t="shared" si="29"/>
        <v>594510</v>
      </c>
      <c r="J278" s="442">
        <f t="shared" si="29"/>
        <v>594510</v>
      </c>
    </row>
    <row r="279" spans="1:10" ht="31.5" x14ac:dyDescent="0.25">
      <c r="A279" s="103" t="s">
        <v>472</v>
      </c>
      <c r="B279" s="53" t="s">
        <v>52</v>
      </c>
      <c r="C279" s="44" t="s">
        <v>29</v>
      </c>
      <c r="D279" s="44" t="s">
        <v>29</v>
      </c>
      <c r="E279" s="265" t="s">
        <v>225</v>
      </c>
      <c r="F279" s="266" t="s">
        <v>10</v>
      </c>
      <c r="G279" s="267" t="s">
        <v>395</v>
      </c>
      <c r="H279" s="44"/>
      <c r="I279" s="442">
        <f>SUM(+I280+I282)</f>
        <v>594510</v>
      </c>
      <c r="J279" s="442">
        <f>SUM(+J280+J282)</f>
        <v>594510</v>
      </c>
    </row>
    <row r="280" spans="1:10" ht="31.5" x14ac:dyDescent="0.25">
      <c r="A280" s="101" t="s">
        <v>473</v>
      </c>
      <c r="B280" s="365" t="s">
        <v>52</v>
      </c>
      <c r="C280" s="2" t="s">
        <v>29</v>
      </c>
      <c r="D280" s="2" t="s">
        <v>29</v>
      </c>
      <c r="E280" s="265" t="s">
        <v>225</v>
      </c>
      <c r="F280" s="227" t="s">
        <v>10</v>
      </c>
      <c r="G280" s="228" t="s">
        <v>474</v>
      </c>
      <c r="H280" s="2"/>
      <c r="I280" s="442">
        <f>SUM(I281)</f>
        <v>524160</v>
      </c>
      <c r="J280" s="442">
        <f>SUM(J281)</f>
        <v>524160</v>
      </c>
    </row>
    <row r="281" spans="1:10" ht="31.5" x14ac:dyDescent="0.25">
      <c r="A281" s="622" t="s">
        <v>551</v>
      </c>
      <c r="B281" s="6" t="s">
        <v>52</v>
      </c>
      <c r="C281" s="2" t="s">
        <v>29</v>
      </c>
      <c r="D281" s="2" t="s">
        <v>29</v>
      </c>
      <c r="E281" s="265" t="s">
        <v>225</v>
      </c>
      <c r="F281" s="227" t="s">
        <v>10</v>
      </c>
      <c r="G281" s="228" t="s">
        <v>474</v>
      </c>
      <c r="H281" s="2" t="s">
        <v>16</v>
      </c>
      <c r="I281" s="444">
        <v>524160</v>
      </c>
      <c r="J281" s="444">
        <v>524160</v>
      </c>
    </row>
    <row r="282" spans="1:10" ht="15.75" x14ac:dyDescent="0.25">
      <c r="A282" s="625" t="s">
        <v>561</v>
      </c>
      <c r="B282" s="6" t="s">
        <v>52</v>
      </c>
      <c r="C282" s="2" t="s">
        <v>29</v>
      </c>
      <c r="D282" s="2" t="s">
        <v>29</v>
      </c>
      <c r="E282" s="265" t="s">
        <v>225</v>
      </c>
      <c r="F282" s="227" t="s">
        <v>10</v>
      </c>
      <c r="G282" s="228" t="s">
        <v>560</v>
      </c>
      <c r="H282" s="2"/>
      <c r="I282" s="442">
        <f>SUM(I283)</f>
        <v>70350</v>
      </c>
      <c r="J282" s="442">
        <f>SUM(J283)</f>
        <v>70350</v>
      </c>
    </row>
    <row r="283" spans="1:10" ht="31.5" x14ac:dyDescent="0.25">
      <c r="A283" s="622" t="s">
        <v>551</v>
      </c>
      <c r="B283" s="6" t="s">
        <v>52</v>
      </c>
      <c r="C283" s="2" t="s">
        <v>29</v>
      </c>
      <c r="D283" s="2" t="s">
        <v>29</v>
      </c>
      <c r="E283" s="265" t="s">
        <v>225</v>
      </c>
      <c r="F283" s="227" t="s">
        <v>10</v>
      </c>
      <c r="G283" s="228" t="s">
        <v>560</v>
      </c>
      <c r="H283" s="2" t="s">
        <v>16</v>
      </c>
      <c r="I283" s="444">
        <v>70350</v>
      </c>
      <c r="J283" s="444">
        <v>70350</v>
      </c>
    </row>
    <row r="284" spans="1:10" ht="15.75" x14ac:dyDescent="0.25">
      <c r="A284" s="109" t="s">
        <v>31</v>
      </c>
      <c r="B284" s="26" t="s">
        <v>52</v>
      </c>
      <c r="C284" s="22" t="s">
        <v>29</v>
      </c>
      <c r="D284" s="22" t="s">
        <v>32</v>
      </c>
      <c r="E284" s="274"/>
      <c r="F284" s="275"/>
      <c r="G284" s="276"/>
      <c r="H284" s="22"/>
      <c r="I284" s="440">
        <f>SUM(I290,I285,I306)</f>
        <v>10418882</v>
      </c>
      <c r="J284" s="440">
        <f>SUM(J290,J285,J306)</f>
        <v>10418882</v>
      </c>
    </row>
    <row r="285" spans="1:10" s="64" customFormat="1" ht="47.25" x14ac:dyDescent="0.25">
      <c r="A285" s="102" t="s">
        <v>115</v>
      </c>
      <c r="B285" s="30" t="s">
        <v>52</v>
      </c>
      <c r="C285" s="28" t="s">
        <v>29</v>
      </c>
      <c r="D285" s="28" t="s">
        <v>32</v>
      </c>
      <c r="E285" s="223" t="s">
        <v>186</v>
      </c>
      <c r="F285" s="224" t="s">
        <v>394</v>
      </c>
      <c r="G285" s="225" t="s">
        <v>395</v>
      </c>
      <c r="H285" s="28"/>
      <c r="I285" s="441">
        <f t="shared" ref="I285:J288" si="30">SUM(I286)</f>
        <v>3000</v>
      </c>
      <c r="J285" s="441">
        <f t="shared" si="30"/>
        <v>3000</v>
      </c>
    </row>
    <row r="286" spans="1:10" s="37" customFormat="1" ht="78.75" x14ac:dyDescent="0.25">
      <c r="A286" s="104" t="s">
        <v>116</v>
      </c>
      <c r="B286" s="292" t="s">
        <v>52</v>
      </c>
      <c r="C286" s="70" t="s">
        <v>29</v>
      </c>
      <c r="D286" s="35" t="s">
        <v>32</v>
      </c>
      <c r="E286" s="268" t="s">
        <v>216</v>
      </c>
      <c r="F286" s="269" t="s">
        <v>394</v>
      </c>
      <c r="G286" s="270" t="s">
        <v>395</v>
      </c>
      <c r="H286" s="71"/>
      <c r="I286" s="445">
        <f t="shared" si="30"/>
        <v>3000</v>
      </c>
      <c r="J286" s="445">
        <f t="shared" si="30"/>
        <v>3000</v>
      </c>
    </row>
    <row r="287" spans="1:10" s="37" customFormat="1" ht="47.25" x14ac:dyDescent="0.25">
      <c r="A287" s="104" t="s">
        <v>402</v>
      </c>
      <c r="B287" s="292" t="s">
        <v>52</v>
      </c>
      <c r="C287" s="70" t="s">
        <v>29</v>
      </c>
      <c r="D287" s="35" t="s">
        <v>32</v>
      </c>
      <c r="E287" s="268" t="s">
        <v>216</v>
      </c>
      <c r="F287" s="269" t="s">
        <v>10</v>
      </c>
      <c r="G287" s="270" t="s">
        <v>395</v>
      </c>
      <c r="H287" s="71"/>
      <c r="I287" s="445">
        <f t="shared" si="30"/>
        <v>3000</v>
      </c>
      <c r="J287" s="445">
        <f t="shared" si="30"/>
        <v>3000</v>
      </c>
    </row>
    <row r="288" spans="1:10" s="37" customFormat="1" ht="31.5" x14ac:dyDescent="0.25">
      <c r="A288" s="621" t="s">
        <v>107</v>
      </c>
      <c r="B288" s="53" t="s">
        <v>52</v>
      </c>
      <c r="C288" s="70" t="s">
        <v>29</v>
      </c>
      <c r="D288" s="35" t="s">
        <v>32</v>
      </c>
      <c r="E288" s="268" t="s">
        <v>216</v>
      </c>
      <c r="F288" s="269" t="s">
        <v>10</v>
      </c>
      <c r="G288" s="270" t="s">
        <v>404</v>
      </c>
      <c r="H288" s="2"/>
      <c r="I288" s="442">
        <f t="shared" si="30"/>
        <v>3000</v>
      </c>
      <c r="J288" s="442">
        <f t="shared" si="30"/>
        <v>3000</v>
      </c>
    </row>
    <row r="289" spans="1:10" s="37" customFormat="1" ht="31.5" x14ac:dyDescent="0.25">
      <c r="A289" s="627" t="s">
        <v>551</v>
      </c>
      <c r="B289" s="292" t="s">
        <v>52</v>
      </c>
      <c r="C289" s="70" t="s">
        <v>29</v>
      </c>
      <c r="D289" s="35" t="s">
        <v>32</v>
      </c>
      <c r="E289" s="268" t="s">
        <v>216</v>
      </c>
      <c r="F289" s="269" t="s">
        <v>10</v>
      </c>
      <c r="G289" s="270" t="s">
        <v>404</v>
      </c>
      <c r="H289" s="71" t="s">
        <v>16</v>
      </c>
      <c r="I289" s="446">
        <v>3000</v>
      </c>
      <c r="J289" s="446">
        <v>3000</v>
      </c>
    </row>
    <row r="290" spans="1:10" ht="31.5" x14ac:dyDescent="0.25">
      <c r="A290" s="99" t="s">
        <v>146</v>
      </c>
      <c r="B290" s="30" t="s">
        <v>52</v>
      </c>
      <c r="C290" s="28" t="s">
        <v>29</v>
      </c>
      <c r="D290" s="28" t="s">
        <v>32</v>
      </c>
      <c r="E290" s="223" t="s">
        <v>453</v>
      </c>
      <c r="F290" s="224" t="s">
        <v>394</v>
      </c>
      <c r="G290" s="225" t="s">
        <v>395</v>
      </c>
      <c r="H290" s="28"/>
      <c r="I290" s="441">
        <f>SUM(I295+I291)</f>
        <v>10387182</v>
      </c>
      <c r="J290" s="441">
        <f>SUM(J295+J291)</f>
        <v>10387182</v>
      </c>
    </row>
    <row r="291" spans="1:10" s="578" customFormat="1" ht="63" x14ac:dyDescent="0.25">
      <c r="A291" s="103" t="s">
        <v>152</v>
      </c>
      <c r="B291" s="53" t="s">
        <v>52</v>
      </c>
      <c r="C291" s="2" t="s">
        <v>29</v>
      </c>
      <c r="D291" s="2" t="s">
        <v>32</v>
      </c>
      <c r="E291" s="265" t="s">
        <v>223</v>
      </c>
      <c r="F291" s="266" t="s">
        <v>394</v>
      </c>
      <c r="G291" s="267" t="s">
        <v>395</v>
      </c>
      <c r="H291" s="44"/>
      <c r="I291" s="442">
        <f t="shared" ref="I291:J293" si="31">SUM(I292)</f>
        <v>35000</v>
      </c>
      <c r="J291" s="442">
        <f t="shared" si="31"/>
        <v>35000</v>
      </c>
    </row>
    <row r="292" spans="1:10" s="578" customFormat="1" ht="31.5" x14ac:dyDescent="0.25">
      <c r="A292" s="103" t="s">
        <v>461</v>
      </c>
      <c r="B292" s="53" t="s">
        <v>52</v>
      </c>
      <c r="C292" s="2" t="s">
        <v>29</v>
      </c>
      <c r="D292" s="2" t="s">
        <v>32</v>
      </c>
      <c r="E292" s="265" t="s">
        <v>223</v>
      </c>
      <c r="F292" s="266" t="s">
        <v>10</v>
      </c>
      <c r="G292" s="267" t="s">
        <v>395</v>
      </c>
      <c r="H292" s="44"/>
      <c r="I292" s="442">
        <f t="shared" si="31"/>
        <v>35000</v>
      </c>
      <c r="J292" s="442">
        <f t="shared" si="31"/>
        <v>35000</v>
      </c>
    </row>
    <row r="293" spans="1:10" s="578" customFormat="1" ht="15.75" x14ac:dyDescent="0.25">
      <c r="A293" s="621" t="s">
        <v>462</v>
      </c>
      <c r="B293" s="53" t="s">
        <v>52</v>
      </c>
      <c r="C293" s="2" t="s">
        <v>29</v>
      </c>
      <c r="D293" s="2" t="s">
        <v>32</v>
      </c>
      <c r="E293" s="265" t="s">
        <v>223</v>
      </c>
      <c r="F293" s="266" t="s">
        <v>10</v>
      </c>
      <c r="G293" s="267" t="s">
        <v>463</v>
      </c>
      <c r="H293" s="44"/>
      <c r="I293" s="442">
        <f t="shared" si="31"/>
        <v>35000</v>
      </c>
      <c r="J293" s="442">
        <f t="shared" si="31"/>
        <v>35000</v>
      </c>
    </row>
    <row r="294" spans="1:10" s="578" customFormat="1" ht="31.5" x14ac:dyDescent="0.25">
      <c r="A294" s="622" t="s">
        <v>551</v>
      </c>
      <c r="B294" s="6" t="s">
        <v>52</v>
      </c>
      <c r="C294" s="2" t="s">
        <v>29</v>
      </c>
      <c r="D294" s="2" t="s">
        <v>32</v>
      </c>
      <c r="E294" s="226" t="s">
        <v>223</v>
      </c>
      <c r="F294" s="227" t="s">
        <v>10</v>
      </c>
      <c r="G294" s="228" t="s">
        <v>463</v>
      </c>
      <c r="H294" s="2" t="s">
        <v>16</v>
      </c>
      <c r="I294" s="444">
        <v>35000</v>
      </c>
      <c r="J294" s="444">
        <v>35000</v>
      </c>
    </row>
    <row r="295" spans="1:10" ht="63" x14ac:dyDescent="0.25">
      <c r="A295" s="61" t="s">
        <v>160</v>
      </c>
      <c r="B295" s="365" t="s">
        <v>52</v>
      </c>
      <c r="C295" s="2" t="s">
        <v>29</v>
      </c>
      <c r="D295" s="2" t="s">
        <v>32</v>
      </c>
      <c r="E295" s="226" t="s">
        <v>226</v>
      </c>
      <c r="F295" s="227" t="s">
        <v>394</v>
      </c>
      <c r="G295" s="228" t="s">
        <v>395</v>
      </c>
      <c r="H295" s="2"/>
      <c r="I295" s="442">
        <f>SUM(I296+I303)</f>
        <v>10352182</v>
      </c>
      <c r="J295" s="442">
        <f>SUM(J296+J303)</f>
        <v>10352182</v>
      </c>
    </row>
    <row r="296" spans="1:10" ht="47.25" x14ac:dyDescent="0.25">
      <c r="A296" s="61" t="s">
        <v>475</v>
      </c>
      <c r="B296" s="365" t="s">
        <v>52</v>
      </c>
      <c r="C296" s="2" t="s">
        <v>29</v>
      </c>
      <c r="D296" s="2" t="s">
        <v>32</v>
      </c>
      <c r="E296" s="226" t="s">
        <v>226</v>
      </c>
      <c r="F296" s="227" t="s">
        <v>10</v>
      </c>
      <c r="G296" s="228" t="s">
        <v>395</v>
      </c>
      <c r="H296" s="2"/>
      <c r="I296" s="442">
        <f>SUM(I297+I299)</f>
        <v>8832348</v>
      </c>
      <c r="J296" s="442">
        <f>SUM(J297+J299)</f>
        <v>8832348</v>
      </c>
    </row>
    <row r="297" spans="1:10" ht="35.25" customHeight="1" x14ac:dyDescent="0.25">
      <c r="A297" s="61" t="s">
        <v>161</v>
      </c>
      <c r="B297" s="365" t="s">
        <v>52</v>
      </c>
      <c r="C297" s="2" t="s">
        <v>29</v>
      </c>
      <c r="D297" s="2" t="s">
        <v>32</v>
      </c>
      <c r="E297" s="226" t="s">
        <v>226</v>
      </c>
      <c r="F297" s="227" t="s">
        <v>10</v>
      </c>
      <c r="G297" s="228" t="s">
        <v>476</v>
      </c>
      <c r="H297" s="2"/>
      <c r="I297" s="442">
        <f>SUM(I298)</f>
        <v>122103</v>
      </c>
      <c r="J297" s="442">
        <f>SUM(J298)</f>
        <v>122103</v>
      </c>
    </row>
    <row r="298" spans="1:10" ht="63" x14ac:dyDescent="0.25">
      <c r="A298" s="101" t="s">
        <v>79</v>
      </c>
      <c r="B298" s="365" t="s">
        <v>52</v>
      </c>
      <c r="C298" s="2" t="s">
        <v>29</v>
      </c>
      <c r="D298" s="2" t="s">
        <v>32</v>
      </c>
      <c r="E298" s="226" t="s">
        <v>226</v>
      </c>
      <c r="F298" s="227" t="s">
        <v>10</v>
      </c>
      <c r="G298" s="228" t="s">
        <v>476</v>
      </c>
      <c r="H298" s="2" t="s">
        <v>13</v>
      </c>
      <c r="I298" s="444">
        <v>122103</v>
      </c>
      <c r="J298" s="444">
        <v>122103</v>
      </c>
    </row>
    <row r="299" spans="1:10" ht="31.5" x14ac:dyDescent="0.25">
      <c r="A299" s="61" t="s">
        <v>89</v>
      </c>
      <c r="B299" s="365" t="s">
        <v>52</v>
      </c>
      <c r="C299" s="44" t="s">
        <v>29</v>
      </c>
      <c r="D299" s="44" t="s">
        <v>32</v>
      </c>
      <c r="E299" s="265" t="s">
        <v>226</v>
      </c>
      <c r="F299" s="266" t="s">
        <v>10</v>
      </c>
      <c r="G299" s="267" t="s">
        <v>427</v>
      </c>
      <c r="H299" s="44"/>
      <c r="I299" s="442">
        <f>SUM(I300:I302)</f>
        <v>8710245</v>
      </c>
      <c r="J299" s="442">
        <f>SUM(J300:J302)</f>
        <v>8710245</v>
      </c>
    </row>
    <row r="300" spans="1:10" ht="63" x14ac:dyDescent="0.25">
      <c r="A300" s="101" t="s">
        <v>79</v>
      </c>
      <c r="B300" s="365" t="s">
        <v>52</v>
      </c>
      <c r="C300" s="2" t="s">
        <v>29</v>
      </c>
      <c r="D300" s="2" t="s">
        <v>32</v>
      </c>
      <c r="E300" s="226" t="s">
        <v>226</v>
      </c>
      <c r="F300" s="227" t="s">
        <v>10</v>
      </c>
      <c r="G300" s="228" t="s">
        <v>427</v>
      </c>
      <c r="H300" s="2" t="s">
        <v>13</v>
      </c>
      <c r="I300" s="444">
        <v>7813550</v>
      </c>
      <c r="J300" s="444">
        <v>7813550</v>
      </c>
    </row>
    <row r="301" spans="1:10" ht="31.5" x14ac:dyDescent="0.25">
      <c r="A301" s="622" t="s">
        <v>551</v>
      </c>
      <c r="B301" s="6" t="s">
        <v>52</v>
      </c>
      <c r="C301" s="2" t="s">
        <v>29</v>
      </c>
      <c r="D301" s="2" t="s">
        <v>32</v>
      </c>
      <c r="E301" s="226" t="s">
        <v>226</v>
      </c>
      <c r="F301" s="227" t="s">
        <v>10</v>
      </c>
      <c r="G301" s="228" t="s">
        <v>427</v>
      </c>
      <c r="H301" s="2" t="s">
        <v>16</v>
      </c>
      <c r="I301" s="514">
        <v>893265</v>
      </c>
      <c r="J301" s="514">
        <v>893265</v>
      </c>
    </row>
    <row r="302" spans="1:10" ht="15.75" x14ac:dyDescent="0.25">
      <c r="A302" s="61" t="s">
        <v>18</v>
      </c>
      <c r="B302" s="365" t="s">
        <v>52</v>
      </c>
      <c r="C302" s="2" t="s">
        <v>29</v>
      </c>
      <c r="D302" s="2" t="s">
        <v>32</v>
      </c>
      <c r="E302" s="226" t="s">
        <v>226</v>
      </c>
      <c r="F302" s="227" t="s">
        <v>10</v>
      </c>
      <c r="G302" s="228" t="s">
        <v>427</v>
      </c>
      <c r="H302" s="2" t="s">
        <v>17</v>
      </c>
      <c r="I302" s="444">
        <v>3430</v>
      </c>
      <c r="J302" s="444">
        <v>3430</v>
      </c>
    </row>
    <row r="303" spans="1:10" ht="68.25" customHeight="1" x14ac:dyDescent="0.25">
      <c r="A303" s="61" t="s">
        <v>724</v>
      </c>
      <c r="B303" s="365" t="s">
        <v>52</v>
      </c>
      <c r="C303" s="2" t="s">
        <v>29</v>
      </c>
      <c r="D303" s="2" t="s">
        <v>32</v>
      </c>
      <c r="E303" s="226" t="s">
        <v>226</v>
      </c>
      <c r="F303" s="227" t="s">
        <v>12</v>
      </c>
      <c r="G303" s="228" t="s">
        <v>395</v>
      </c>
      <c r="H303" s="2"/>
      <c r="I303" s="442">
        <f>SUM(I304)</f>
        <v>1519834</v>
      </c>
      <c r="J303" s="442">
        <f>SUM(J304)</f>
        <v>1519834</v>
      </c>
    </row>
    <row r="304" spans="1:10" ht="31.5" x14ac:dyDescent="0.25">
      <c r="A304" s="61" t="s">
        <v>78</v>
      </c>
      <c r="B304" s="365" t="s">
        <v>52</v>
      </c>
      <c r="C304" s="2" t="s">
        <v>29</v>
      </c>
      <c r="D304" s="2" t="s">
        <v>32</v>
      </c>
      <c r="E304" s="226" t="s">
        <v>226</v>
      </c>
      <c r="F304" s="227" t="s">
        <v>12</v>
      </c>
      <c r="G304" s="228" t="s">
        <v>399</v>
      </c>
      <c r="H304" s="2"/>
      <c r="I304" s="442">
        <f>SUM(I305:I305)</f>
        <v>1519834</v>
      </c>
      <c r="J304" s="442">
        <f>SUM(J305:J305)</f>
        <v>1519834</v>
      </c>
    </row>
    <row r="305" spans="1:10" ht="63" x14ac:dyDescent="0.25">
      <c r="A305" s="101" t="s">
        <v>79</v>
      </c>
      <c r="B305" s="365" t="s">
        <v>52</v>
      </c>
      <c r="C305" s="2" t="s">
        <v>29</v>
      </c>
      <c r="D305" s="2" t="s">
        <v>32</v>
      </c>
      <c r="E305" s="226" t="s">
        <v>226</v>
      </c>
      <c r="F305" s="227" t="s">
        <v>12</v>
      </c>
      <c r="G305" s="228" t="s">
        <v>399</v>
      </c>
      <c r="H305" s="2" t="s">
        <v>13</v>
      </c>
      <c r="I305" s="443">
        <v>1519834</v>
      </c>
      <c r="J305" s="443">
        <v>1519834</v>
      </c>
    </row>
    <row r="306" spans="1:10" s="37" customFormat="1" ht="63" x14ac:dyDescent="0.25">
      <c r="A306" s="102" t="s">
        <v>133</v>
      </c>
      <c r="B306" s="30" t="s">
        <v>52</v>
      </c>
      <c r="C306" s="28" t="s">
        <v>29</v>
      </c>
      <c r="D306" s="42" t="s">
        <v>32</v>
      </c>
      <c r="E306" s="235" t="s">
        <v>205</v>
      </c>
      <c r="F306" s="236" t="s">
        <v>394</v>
      </c>
      <c r="G306" s="237" t="s">
        <v>395</v>
      </c>
      <c r="H306" s="28"/>
      <c r="I306" s="441">
        <f t="shared" ref="I306:J309" si="32">SUM(I307)</f>
        <v>28700</v>
      </c>
      <c r="J306" s="441">
        <f t="shared" si="32"/>
        <v>28700</v>
      </c>
    </row>
    <row r="307" spans="1:10" s="37" customFormat="1" ht="110.25" x14ac:dyDescent="0.25">
      <c r="A307" s="103" t="s">
        <v>149</v>
      </c>
      <c r="B307" s="53" t="s">
        <v>52</v>
      </c>
      <c r="C307" s="2" t="s">
        <v>29</v>
      </c>
      <c r="D307" s="35" t="s">
        <v>32</v>
      </c>
      <c r="E307" s="268" t="s">
        <v>207</v>
      </c>
      <c r="F307" s="269" t="s">
        <v>394</v>
      </c>
      <c r="G307" s="270" t="s">
        <v>395</v>
      </c>
      <c r="H307" s="2"/>
      <c r="I307" s="442">
        <f t="shared" si="32"/>
        <v>28700</v>
      </c>
      <c r="J307" s="442">
        <f t="shared" si="32"/>
        <v>28700</v>
      </c>
    </row>
    <row r="308" spans="1:10" s="37" customFormat="1" ht="47.25" x14ac:dyDescent="0.25">
      <c r="A308" s="103" t="s">
        <v>414</v>
      </c>
      <c r="B308" s="53" t="s">
        <v>52</v>
      </c>
      <c r="C308" s="2" t="s">
        <v>29</v>
      </c>
      <c r="D308" s="35" t="s">
        <v>32</v>
      </c>
      <c r="E308" s="268" t="s">
        <v>207</v>
      </c>
      <c r="F308" s="269" t="s">
        <v>10</v>
      </c>
      <c r="G308" s="270" t="s">
        <v>395</v>
      </c>
      <c r="H308" s="2"/>
      <c r="I308" s="442">
        <f t="shared" si="32"/>
        <v>28700</v>
      </c>
      <c r="J308" s="442">
        <f t="shared" si="32"/>
        <v>28700</v>
      </c>
    </row>
    <row r="309" spans="1:10" s="37" customFormat="1" ht="31.5" x14ac:dyDescent="0.25">
      <c r="A309" s="61" t="s">
        <v>104</v>
      </c>
      <c r="B309" s="365" t="s">
        <v>52</v>
      </c>
      <c r="C309" s="2" t="s">
        <v>29</v>
      </c>
      <c r="D309" s="35" t="s">
        <v>32</v>
      </c>
      <c r="E309" s="268" t="s">
        <v>207</v>
      </c>
      <c r="F309" s="269" t="s">
        <v>10</v>
      </c>
      <c r="G309" s="270" t="s">
        <v>415</v>
      </c>
      <c r="H309" s="2"/>
      <c r="I309" s="442">
        <f t="shared" si="32"/>
        <v>28700</v>
      </c>
      <c r="J309" s="442">
        <f t="shared" si="32"/>
        <v>28700</v>
      </c>
    </row>
    <row r="310" spans="1:10" s="37" customFormat="1" ht="31.5" x14ac:dyDescent="0.25">
      <c r="A310" s="622" t="s">
        <v>551</v>
      </c>
      <c r="B310" s="6" t="s">
        <v>52</v>
      </c>
      <c r="C310" s="2" t="s">
        <v>29</v>
      </c>
      <c r="D310" s="35" t="s">
        <v>32</v>
      </c>
      <c r="E310" s="268" t="s">
        <v>207</v>
      </c>
      <c r="F310" s="269" t="s">
        <v>10</v>
      </c>
      <c r="G310" s="270" t="s">
        <v>415</v>
      </c>
      <c r="H310" s="2" t="s">
        <v>16</v>
      </c>
      <c r="I310" s="443">
        <v>28700</v>
      </c>
      <c r="J310" s="443">
        <v>28700</v>
      </c>
    </row>
    <row r="311" spans="1:10" s="37" customFormat="1" ht="15.75" x14ac:dyDescent="0.25">
      <c r="A311" s="113" t="s">
        <v>37</v>
      </c>
      <c r="B311" s="19" t="s">
        <v>52</v>
      </c>
      <c r="C311" s="19">
        <v>10</v>
      </c>
      <c r="D311" s="19"/>
      <c r="E311" s="293"/>
      <c r="F311" s="294"/>
      <c r="G311" s="295"/>
      <c r="H311" s="15"/>
      <c r="I311" s="439">
        <f>SUM(I312+I340)</f>
        <v>10622390</v>
      </c>
      <c r="J311" s="439">
        <f>SUM(J312+J340)</f>
        <v>10622390</v>
      </c>
    </row>
    <row r="312" spans="1:10" s="37" customFormat="1" ht="15.75" x14ac:dyDescent="0.25">
      <c r="A312" s="109" t="s">
        <v>41</v>
      </c>
      <c r="B312" s="26" t="s">
        <v>52</v>
      </c>
      <c r="C312" s="26">
        <v>10</v>
      </c>
      <c r="D312" s="22" t="s">
        <v>15</v>
      </c>
      <c r="E312" s="274"/>
      <c r="F312" s="275"/>
      <c r="G312" s="276"/>
      <c r="H312" s="22"/>
      <c r="I312" s="440">
        <f>SUM(I313)</f>
        <v>8841302</v>
      </c>
      <c r="J312" s="440">
        <f>SUM(J313)</f>
        <v>8841302</v>
      </c>
    </row>
    <row r="313" spans="1:10" ht="31.5" x14ac:dyDescent="0.25">
      <c r="A313" s="102" t="s">
        <v>146</v>
      </c>
      <c r="B313" s="30" t="s">
        <v>52</v>
      </c>
      <c r="C313" s="30">
        <v>10</v>
      </c>
      <c r="D313" s="28" t="s">
        <v>15</v>
      </c>
      <c r="E313" s="223" t="s">
        <v>453</v>
      </c>
      <c r="F313" s="224" t="s">
        <v>394</v>
      </c>
      <c r="G313" s="225" t="s">
        <v>395</v>
      </c>
      <c r="H313" s="28"/>
      <c r="I313" s="441">
        <f>SUM(I314,I331)</f>
        <v>8841302</v>
      </c>
      <c r="J313" s="441">
        <f>SUM(J314,J331)</f>
        <v>8841302</v>
      </c>
    </row>
    <row r="314" spans="1:10" ht="47.25" x14ac:dyDescent="0.25">
      <c r="A314" s="101" t="s">
        <v>147</v>
      </c>
      <c r="B314" s="365" t="s">
        <v>52</v>
      </c>
      <c r="C314" s="365">
        <v>10</v>
      </c>
      <c r="D314" s="2" t="s">
        <v>15</v>
      </c>
      <c r="E314" s="226" t="s">
        <v>221</v>
      </c>
      <c r="F314" s="227" t="s">
        <v>394</v>
      </c>
      <c r="G314" s="228" t="s">
        <v>395</v>
      </c>
      <c r="H314" s="2"/>
      <c r="I314" s="442">
        <f>SUM(I315+I323)</f>
        <v>8694305</v>
      </c>
      <c r="J314" s="442">
        <f>SUM(J315+J323)</f>
        <v>8694305</v>
      </c>
    </row>
    <row r="315" spans="1:10" ht="15.75" x14ac:dyDescent="0.25">
      <c r="A315" s="101" t="s">
        <v>454</v>
      </c>
      <c r="B315" s="365" t="s">
        <v>52</v>
      </c>
      <c r="C315" s="365">
        <v>10</v>
      </c>
      <c r="D315" s="2" t="s">
        <v>15</v>
      </c>
      <c r="E315" s="226" t="s">
        <v>221</v>
      </c>
      <c r="F315" s="227" t="s">
        <v>10</v>
      </c>
      <c r="G315" s="228" t="s">
        <v>395</v>
      </c>
      <c r="H315" s="2"/>
      <c r="I315" s="442">
        <f>SUM(I316+I318+I321)</f>
        <v>1103069</v>
      </c>
      <c r="J315" s="442">
        <f>SUM(J316+J318+J321)</f>
        <v>1103069</v>
      </c>
    </row>
    <row r="316" spans="1:10" ht="31.5" x14ac:dyDescent="0.25">
      <c r="A316" s="101" t="s">
        <v>558</v>
      </c>
      <c r="B316" s="365" t="s">
        <v>52</v>
      </c>
      <c r="C316" s="365">
        <v>10</v>
      </c>
      <c r="D316" s="2" t="s">
        <v>15</v>
      </c>
      <c r="E316" s="226" t="s">
        <v>221</v>
      </c>
      <c r="F316" s="227" t="s">
        <v>10</v>
      </c>
      <c r="G316" s="228" t="s">
        <v>557</v>
      </c>
      <c r="H316" s="2"/>
      <c r="I316" s="442">
        <f>SUM(I317)</f>
        <v>8466</v>
      </c>
      <c r="J316" s="442">
        <f>SUM(J317)</f>
        <v>8466</v>
      </c>
    </row>
    <row r="317" spans="1:10" ht="15.75" x14ac:dyDescent="0.25">
      <c r="A317" s="61" t="s">
        <v>40</v>
      </c>
      <c r="B317" s="365" t="s">
        <v>52</v>
      </c>
      <c r="C317" s="365">
        <v>10</v>
      </c>
      <c r="D317" s="2" t="s">
        <v>15</v>
      </c>
      <c r="E317" s="226" t="s">
        <v>221</v>
      </c>
      <c r="F317" s="227" t="s">
        <v>10</v>
      </c>
      <c r="G317" s="228" t="s">
        <v>557</v>
      </c>
      <c r="H317" s="2" t="s">
        <v>39</v>
      </c>
      <c r="I317" s="444">
        <v>8466</v>
      </c>
      <c r="J317" s="444">
        <v>8466</v>
      </c>
    </row>
    <row r="318" spans="1:10" ht="63.75" customHeight="1" x14ac:dyDescent="0.25">
      <c r="A318" s="61" t="s">
        <v>101</v>
      </c>
      <c r="B318" s="365" t="s">
        <v>52</v>
      </c>
      <c r="C318" s="365">
        <v>10</v>
      </c>
      <c r="D318" s="2" t="s">
        <v>15</v>
      </c>
      <c r="E318" s="226" t="s">
        <v>221</v>
      </c>
      <c r="F318" s="227" t="s">
        <v>10</v>
      </c>
      <c r="G318" s="228" t="s">
        <v>490</v>
      </c>
      <c r="H318" s="2"/>
      <c r="I318" s="442">
        <f>SUM(I319:I320)</f>
        <v>1019070</v>
      </c>
      <c r="J318" s="442">
        <f>SUM(J319:J320)</f>
        <v>1019070</v>
      </c>
    </row>
    <row r="319" spans="1:10" ht="31.5" x14ac:dyDescent="0.25">
      <c r="A319" s="622" t="s">
        <v>551</v>
      </c>
      <c r="B319" s="6" t="s">
        <v>52</v>
      </c>
      <c r="C319" s="365">
        <v>10</v>
      </c>
      <c r="D319" s="2" t="s">
        <v>15</v>
      </c>
      <c r="E319" s="226" t="s">
        <v>221</v>
      </c>
      <c r="F319" s="227" t="s">
        <v>10</v>
      </c>
      <c r="G319" s="228" t="s">
        <v>490</v>
      </c>
      <c r="H319" s="2" t="s">
        <v>16</v>
      </c>
      <c r="I319" s="444">
        <v>5070</v>
      </c>
      <c r="J319" s="444">
        <v>5070</v>
      </c>
    </row>
    <row r="320" spans="1:10" ht="15.75" x14ac:dyDescent="0.25">
      <c r="A320" s="61" t="s">
        <v>40</v>
      </c>
      <c r="B320" s="365" t="s">
        <v>52</v>
      </c>
      <c r="C320" s="365">
        <v>10</v>
      </c>
      <c r="D320" s="2" t="s">
        <v>15</v>
      </c>
      <c r="E320" s="226" t="s">
        <v>221</v>
      </c>
      <c r="F320" s="227" t="s">
        <v>10</v>
      </c>
      <c r="G320" s="228" t="s">
        <v>490</v>
      </c>
      <c r="H320" s="2" t="s">
        <v>39</v>
      </c>
      <c r="I320" s="444">
        <v>1014000</v>
      </c>
      <c r="J320" s="444">
        <v>1014000</v>
      </c>
    </row>
    <row r="321" spans="1:10" ht="31.5" x14ac:dyDescent="0.25">
      <c r="A321" s="61" t="s">
        <v>458</v>
      </c>
      <c r="B321" s="365" t="s">
        <v>52</v>
      </c>
      <c r="C321" s="365">
        <v>10</v>
      </c>
      <c r="D321" s="2" t="s">
        <v>15</v>
      </c>
      <c r="E321" s="226" t="s">
        <v>221</v>
      </c>
      <c r="F321" s="227" t="s">
        <v>10</v>
      </c>
      <c r="G321" s="228" t="s">
        <v>459</v>
      </c>
      <c r="H321" s="2"/>
      <c r="I321" s="442">
        <f>SUM(I322)</f>
        <v>75533</v>
      </c>
      <c r="J321" s="442">
        <f>SUM(J322)</f>
        <v>75533</v>
      </c>
    </row>
    <row r="322" spans="1:10" ht="15.75" x14ac:dyDescent="0.25">
      <c r="A322" s="61" t="s">
        <v>40</v>
      </c>
      <c r="B322" s="365" t="s">
        <v>52</v>
      </c>
      <c r="C322" s="365">
        <v>10</v>
      </c>
      <c r="D322" s="2" t="s">
        <v>15</v>
      </c>
      <c r="E322" s="226" t="s">
        <v>221</v>
      </c>
      <c r="F322" s="227" t="s">
        <v>10</v>
      </c>
      <c r="G322" s="228" t="s">
        <v>459</v>
      </c>
      <c r="H322" s="2" t="s">
        <v>39</v>
      </c>
      <c r="I322" s="444">
        <v>75533</v>
      </c>
      <c r="J322" s="444">
        <v>75533</v>
      </c>
    </row>
    <row r="323" spans="1:10" ht="15.75" x14ac:dyDescent="0.25">
      <c r="A323" s="61" t="s">
        <v>464</v>
      </c>
      <c r="B323" s="365" t="s">
        <v>52</v>
      </c>
      <c r="C323" s="365">
        <v>10</v>
      </c>
      <c r="D323" s="2" t="s">
        <v>15</v>
      </c>
      <c r="E323" s="226" t="s">
        <v>221</v>
      </c>
      <c r="F323" s="227" t="s">
        <v>12</v>
      </c>
      <c r="G323" s="228" t="s">
        <v>395</v>
      </c>
      <c r="H323" s="2"/>
      <c r="I323" s="442">
        <f>SUM(I324+I326+I329)</f>
        <v>7591236</v>
      </c>
      <c r="J323" s="442">
        <f>SUM(J324+J326+J329)</f>
        <v>7591236</v>
      </c>
    </row>
    <row r="324" spans="1:10" ht="31.5" x14ac:dyDescent="0.25">
      <c r="A324" s="101" t="s">
        <v>558</v>
      </c>
      <c r="B324" s="365" t="s">
        <v>52</v>
      </c>
      <c r="C324" s="365">
        <v>10</v>
      </c>
      <c r="D324" s="2" t="s">
        <v>15</v>
      </c>
      <c r="E324" s="226" t="s">
        <v>221</v>
      </c>
      <c r="F324" s="227" t="s">
        <v>12</v>
      </c>
      <c r="G324" s="228" t="s">
        <v>557</v>
      </c>
      <c r="H324" s="2"/>
      <c r="I324" s="442">
        <f>SUM(I325)</f>
        <v>33340</v>
      </c>
      <c r="J324" s="442">
        <f>SUM(J325)</f>
        <v>33340</v>
      </c>
    </row>
    <row r="325" spans="1:10" ht="15.75" x14ac:dyDescent="0.25">
      <c r="A325" s="61" t="s">
        <v>40</v>
      </c>
      <c r="B325" s="365" t="s">
        <v>52</v>
      </c>
      <c r="C325" s="365">
        <v>10</v>
      </c>
      <c r="D325" s="2" t="s">
        <v>15</v>
      </c>
      <c r="E325" s="226" t="s">
        <v>221</v>
      </c>
      <c r="F325" s="227" t="s">
        <v>12</v>
      </c>
      <c r="G325" s="228" t="s">
        <v>557</v>
      </c>
      <c r="H325" s="2" t="s">
        <v>39</v>
      </c>
      <c r="I325" s="444">
        <v>33340</v>
      </c>
      <c r="J325" s="444">
        <v>33340</v>
      </c>
    </row>
    <row r="326" spans="1:10" ht="63" customHeight="1" x14ac:dyDescent="0.25">
      <c r="A326" s="61" t="s">
        <v>101</v>
      </c>
      <c r="B326" s="365" t="s">
        <v>52</v>
      </c>
      <c r="C326" s="365">
        <v>10</v>
      </c>
      <c r="D326" s="2" t="s">
        <v>15</v>
      </c>
      <c r="E326" s="226" t="s">
        <v>221</v>
      </c>
      <c r="F326" s="227" t="s">
        <v>12</v>
      </c>
      <c r="G326" s="228" t="s">
        <v>490</v>
      </c>
      <c r="H326" s="2"/>
      <c r="I326" s="442">
        <f>SUM(I327:I328)</f>
        <v>7260427</v>
      </c>
      <c r="J326" s="442">
        <f>SUM(J327:J328)</f>
        <v>7260427</v>
      </c>
    </row>
    <row r="327" spans="1:10" ht="31.5" x14ac:dyDescent="0.25">
      <c r="A327" s="622" t="s">
        <v>551</v>
      </c>
      <c r="B327" s="6" t="s">
        <v>52</v>
      </c>
      <c r="C327" s="365">
        <v>10</v>
      </c>
      <c r="D327" s="2" t="s">
        <v>15</v>
      </c>
      <c r="E327" s="226" t="s">
        <v>221</v>
      </c>
      <c r="F327" s="227" t="s">
        <v>12</v>
      </c>
      <c r="G327" s="228" t="s">
        <v>490</v>
      </c>
      <c r="H327" s="2" t="s">
        <v>16</v>
      </c>
      <c r="I327" s="444">
        <v>38305</v>
      </c>
      <c r="J327" s="444">
        <v>38305</v>
      </c>
    </row>
    <row r="328" spans="1:10" ht="15.75" x14ac:dyDescent="0.25">
      <c r="A328" s="61" t="s">
        <v>40</v>
      </c>
      <c r="B328" s="365" t="s">
        <v>52</v>
      </c>
      <c r="C328" s="365">
        <v>10</v>
      </c>
      <c r="D328" s="2" t="s">
        <v>15</v>
      </c>
      <c r="E328" s="226" t="s">
        <v>221</v>
      </c>
      <c r="F328" s="227" t="s">
        <v>12</v>
      </c>
      <c r="G328" s="228" t="s">
        <v>490</v>
      </c>
      <c r="H328" s="2" t="s">
        <v>39</v>
      </c>
      <c r="I328" s="444">
        <v>7222122</v>
      </c>
      <c r="J328" s="444">
        <v>7222122</v>
      </c>
    </row>
    <row r="329" spans="1:10" ht="31.5" x14ac:dyDescent="0.25">
      <c r="A329" s="61" t="s">
        <v>458</v>
      </c>
      <c r="B329" s="365" t="s">
        <v>52</v>
      </c>
      <c r="C329" s="365">
        <v>10</v>
      </c>
      <c r="D329" s="2" t="s">
        <v>15</v>
      </c>
      <c r="E329" s="226" t="s">
        <v>221</v>
      </c>
      <c r="F329" s="227" t="s">
        <v>12</v>
      </c>
      <c r="G329" s="228" t="s">
        <v>459</v>
      </c>
      <c r="H329" s="2"/>
      <c r="I329" s="442">
        <f>SUM(I330)</f>
        <v>297469</v>
      </c>
      <c r="J329" s="442">
        <f>SUM(J330)</f>
        <v>297469</v>
      </c>
    </row>
    <row r="330" spans="1:10" ht="15.75" x14ac:dyDescent="0.25">
      <c r="A330" s="61" t="s">
        <v>40</v>
      </c>
      <c r="B330" s="365" t="s">
        <v>52</v>
      </c>
      <c r="C330" s="365">
        <v>10</v>
      </c>
      <c r="D330" s="2" t="s">
        <v>15</v>
      </c>
      <c r="E330" s="226" t="s">
        <v>221</v>
      </c>
      <c r="F330" s="227" t="s">
        <v>12</v>
      </c>
      <c r="G330" s="228" t="s">
        <v>459</v>
      </c>
      <c r="H330" s="2" t="s">
        <v>39</v>
      </c>
      <c r="I330" s="444">
        <v>297469</v>
      </c>
      <c r="J330" s="444">
        <v>297469</v>
      </c>
    </row>
    <row r="331" spans="1:10" ht="63" customHeight="1" x14ac:dyDescent="0.25">
      <c r="A331" s="61" t="s">
        <v>151</v>
      </c>
      <c r="B331" s="365" t="s">
        <v>52</v>
      </c>
      <c r="C331" s="365">
        <v>10</v>
      </c>
      <c r="D331" s="2" t="s">
        <v>15</v>
      </c>
      <c r="E331" s="226" t="s">
        <v>222</v>
      </c>
      <c r="F331" s="227" t="s">
        <v>394</v>
      </c>
      <c r="G331" s="228" t="s">
        <v>395</v>
      </c>
      <c r="H331" s="2"/>
      <c r="I331" s="442">
        <f>SUM(I332)</f>
        <v>146997</v>
      </c>
      <c r="J331" s="442">
        <f>SUM(J332)</f>
        <v>146997</v>
      </c>
    </row>
    <row r="332" spans="1:10" ht="31.5" x14ac:dyDescent="0.25">
      <c r="A332" s="61" t="s">
        <v>468</v>
      </c>
      <c r="B332" s="365" t="s">
        <v>52</v>
      </c>
      <c r="C332" s="365">
        <v>10</v>
      </c>
      <c r="D332" s="2" t="s">
        <v>15</v>
      </c>
      <c r="E332" s="226" t="s">
        <v>222</v>
      </c>
      <c r="F332" s="227" t="s">
        <v>10</v>
      </c>
      <c r="G332" s="228" t="s">
        <v>395</v>
      </c>
      <c r="H332" s="2"/>
      <c r="I332" s="442">
        <f>SUM(I333+I335+I338)</f>
        <v>146997</v>
      </c>
      <c r="J332" s="442">
        <f>SUM(J333+J335+J338)</f>
        <v>146997</v>
      </c>
    </row>
    <row r="333" spans="1:10" ht="31.5" x14ac:dyDescent="0.25">
      <c r="A333" s="101" t="s">
        <v>558</v>
      </c>
      <c r="B333" s="365" t="s">
        <v>52</v>
      </c>
      <c r="C333" s="365">
        <v>10</v>
      </c>
      <c r="D333" s="2" t="s">
        <v>15</v>
      </c>
      <c r="E333" s="226" t="s">
        <v>222</v>
      </c>
      <c r="F333" s="227" t="s">
        <v>10</v>
      </c>
      <c r="G333" s="228" t="s">
        <v>557</v>
      </c>
      <c r="H333" s="2"/>
      <c r="I333" s="442">
        <f>SUM(I334)</f>
        <v>2124</v>
      </c>
      <c r="J333" s="442">
        <f>SUM(J334)</f>
        <v>2124</v>
      </c>
    </row>
    <row r="334" spans="1:10" ht="15.75" x14ac:dyDescent="0.25">
      <c r="A334" s="61" t="s">
        <v>40</v>
      </c>
      <c r="B334" s="365" t="s">
        <v>52</v>
      </c>
      <c r="C334" s="365">
        <v>10</v>
      </c>
      <c r="D334" s="2" t="s">
        <v>15</v>
      </c>
      <c r="E334" s="226" t="s">
        <v>222</v>
      </c>
      <c r="F334" s="227" t="s">
        <v>10</v>
      </c>
      <c r="G334" s="228" t="s">
        <v>557</v>
      </c>
      <c r="H334" s="2" t="s">
        <v>39</v>
      </c>
      <c r="I334" s="444">
        <v>2124</v>
      </c>
      <c r="J334" s="444">
        <v>2124</v>
      </c>
    </row>
    <row r="335" spans="1:10" ht="78" customHeight="1" x14ac:dyDescent="0.25">
      <c r="A335" s="61" t="s">
        <v>101</v>
      </c>
      <c r="B335" s="365" t="s">
        <v>52</v>
      </c>
      <c r="C335" s="365">
        <v>10</v>
      </c>
      <c r="D335" s="2" t="s">
        <v>15</v>
      </c>
      <c r="E335" s="226" t="s">
        <v>222</v>
      </c>
      <c r="F335" s="310" t="s">
        <v>10</v>
      </c>
      <c r="G335" s="228" t="s">
        <v>490</v>
      </c>
      <c r="H335" s="2"/>
      <c r="I335" s="442">
        <f>SUM(I336:I337)</f>
        <v>125925</v>
      </c>
      <c r="J335" s="442">
        <f>SUM(J336:J337)</f>
        <v>125925</v>
      </c>
    </row>
    <row r="336" spans="1:10" ht="18" customHeight="1" x14ac:dyDescent="0.25">
      <c r="A336" s="622" t="s">
        <v>551</v>
      </c>
      <c r="B336" s="6" t="s">
        <v>52</v>
      </c>
      <c r="C336" s="365">
        <v>10</v>
      </c>
      <c r="D336" s="2" t="s">
        <v>15</v>
      </c>
      <c r="E336" s="116" t="s">
        <v>222</v>
      </c>
      <c r="F336" s="312" t="s">
        <v>10</v>
      </c>
      <c r="G336" s="309" t="s">
        <v>490</v>
      </c>
      <c r="H336" s="2" t="s">
        <v>16</v>
      </c>
      <c r="I336" s="444">
        <v>625</v>
      </c>
      <c r="J336" s="444">
        <v>625</v>
      </c>
    </row>
    <row r="337" spans="1:12" ht="15.75" x14ac:dyDescent="0.25">
      <c r="A337" s="61" t="s">
        <v>40</v>
      </c>
      <c r="B337" s="365" t="s">
        <v>52</v>
      </c>
      <c r="C337" s="365">
        <v>10</v>
      </c>
      <c r="D337" s="2" t="s">
        <v>15</v>
      </c>
      <c r="E337" s="226" t="s">
        <v>222</v>
      </c>
      <c r="F337" s="311" t="s">
        <v>10</v>
      </c>
      <c r="G337" s="228" t="s">
        <v>490</v>
      </c>
      <c r="H337" s="2" t="s">
        <v>39</v>
      </c>
      <c r="I337" s="444">
        <v>125300</v>
      </c>
      <c r="J337" s="444">
        <v>125300</v>
      </c>
    </row>
    <row r="338" spans="1:12" ht="31.5" x14ac:dyDescent="0.25">
      <c r="A338" s="61" t="s">
        <v>458</v>
      </c>
      <c r="B338" s="365" t="s">
        <v>52</v>
      </c>
      <c r="C338" s="365">
        <v>10</v>
      </c>
      <c r="D338" s="2" t="s">
        <v>15</v>
      </c>
      <c r="E338" s="226" t="s">
        <v>222</v>
      </c>
      <c r="F338" s="227" t="s">
        <v>10</v>
      </c>
      <c r="G338" s="228" t="s">
        <v>459</v>
      </c>
      <c r="H338" s="2"/>
      <c r="I338" s="442">
        <f>SUM(I339)</f>
        <v>18948</v>
      </c>
      <c r="J338" s="442">
        <f>SUM(J339)</f>
        <v>18948</v>
      </c>
    </row>
    <row r="339" spans="1:12" ht="15.75" x14ac:dyDescent="0.25">
      <c r="A339" s="61" t="s">
        <v>40</v>
      </c>
      <c r="B339" s="365" t="s">
        <v>52</v>
      </c>
      <c r="C339" s="365">
        <v>10</v>
      </c>
      <c r="D339" s="2" t="s">
        <v>15</v>
      </c>
      <c r="E339" s="226" t="s">
        <v>222</v>
      </c>
      <c r="F339" s="227" t="s">
        <v>10</v>
      </c>
      <c r="G339" s="228" t="s">
        <v>459</v>
      </c>
      <c r="H339" s="2" t="s">
        <v>39</v>
      </c>
      <c r="I339" s="444">
        <v>18948</v>
      </c>
      <c r="J339" s="444">
        <v>18948</v>
      </c>
    </row>
    <row r="340" spans="1:12" ht="15.75" x14ac:dyDescent="0.25">
      <c r="A340" s="109" t="s">
        <v>42</v>
      </c>
      <c r="B340" s="26" t="s">
        <v>52</v>
      </c>
      <c r="C340" s="26">
        <v>10</v>
      </c>
      <c r="D340" s="22" t="s">
        <v>20</v>
      </c>
      <c r="E340" s="274"/>
      <c r="F340" s="275"/>
      <c r="G340" s="276"/>
      <c r="H340" s="22"/>
      <c r="I340" s="440">
        <f t="shared" ref="I340:J343" si="33">SUM(I341)</f>
        <v>1781088</v>
      </c>
      <c r="J340" s="440">
        <f t="shared" si="33"/>
        <v>1781088</v>
      </c>
    </row>
    <row r="341" spans="1:12" ht="31.5" x14ac:dyDescent="0.25">
      <c r="A341" s="102" t="s">
        <v>169</v>
      </c>
      <c r="B341" s="30" t="s">
        <v>52</v>
      </c>
      <c r="C341" s="30">
        <v>10</v>
      </c>
      <c r="D341" s="28" t="s">
        <v>20</v>
      </c>
      <c r="E341" s="223" t="s">
        <v>453</v>
      </c>
      <c r="F341" s="224" t="s">
        <v>394</v>
      </c>
      <c r="G341" s="225" t="s">
        <v>395</v>
      </c>
      <c r="H341" s="28"/>
      <c r="I341" s="441">
        <f t="shared" si="33"/>
        <v>1781088</v>
      </c>
      <c r="J341" s="441">
        <f t="shared" si="33"/>
        <v>1781088</v>
      </c>
    </row>
    <row r="342" spans="1:12" ht="47.25" x14ac:dyDescent="0.25">
      <c r="A342" s="61" t="s">
        <v>170</v>
      </c>
      <c r="B342" s="365" t="s">
        <v>52</v>
      </c>
      <c r="C342" s="365">
        <v>10</v>
      </c>
      <c r="D342" s="2" t="s">
        <v>20</v>
      </c>
      <c r="E342" s="226" t="s">
        <v>221</v>
      </c>
      <c r="F342" s="227" t="s">
        <v>394</v>
      </c>
      <c r="G342" s="228" t="s">
        <v>395</v>
      </c>
      <c r="H342" s="2"/>
      <c r="I342" s="442">
        <f t="shared" si="33"/>
        <v>1781088</v>
      </c>
      <c r="J342" s="442">
        <f t="shared" si="33"/>
        <v>1781088</v>
      </c>
    </row>
    <row r="343" spans="1:12" ht="15.75" x14ac:dyDescent="0.25">
      <c r="A343" s="61" t="s">
        <v>454</v>
      </c>
      <c r="B343" s="365" t="s">
        <v>52</v>
      </c>
      <c r="C343" s="6">
        <v>10</v>
      </c>
      <c r="D343" s="2" t="s">
        <v>20</v>
      </c>
      <c r="E343" s="226" t="s">
        <v>221</v>
      </c>
      <c r="F343" s="227" t="s">
        <v>10</v>
      </c>
      <c r="G343" s="228" t="s">
        <v>395</v>
      </c>
      <c r="H343" s="2"/>
      <c r="I343" s="442">
        <f t="shared" si="33"/>
        <v>1781088</v>
      </c>
      <c r="J343" s="442">
        <f t="shared" si="33"/>
        <v>1781088</v>
      </c>
    </row>
    <row r="344" spans="1:12" ht="15.75" x14ac:dyDescent="0.25">
      <c r="A344" s="101" t="s">
        <v>171</v>
      </c>
      <c r="B344" s="365" t="s">
        <v>52</v>
      </c>
      <c r="C344" s="365">
        <v>10</v>
      </c>
      <c r="D344" s="2" t="s">
        <v>20</v>
      </c>
      <c r="E344" s="226" t="s">
        <v>221</v>
      </c>
      <c r="F344" s="227" t="s">
        <v>10</v>
      </c>
      <c r="G344" s="228" t="s">
        <v>498</v>
      </c>
      <c r="H344" s="2"/>
      <c r="I344" s="442">
        <f>SUM(I345:I345)</f>
        <v>1781088</v>
      </c>
      <c r="J344" s="442">
        <f>SUM(J345:J345)</f>
        <v>1781088</v>
      </c>
    </row>
    <row r="345" spans="1:12" ht="15.75" x14ac:dyDescent="0.25">
      <c r="A345" s="61" t="s">
        <v>40</v>
      </c>
      <c r="B345" s="365" t="s">
        <v>52</v>
      </c>
      <c r="C345" s="365">
        <v>10</v>
      </c>
      <c r="D345" s="2" t="s">
        <v>20</v>
      </c>
      <c r="E345" s="226" t="s">
        <v>221</v>
      </c>
      <c r="F345" s="227" t="s">
        <v>10</v>
      </c>
      <c r="G345" s="228" t="s">
        <v>498</v>
      </c>
      <c r="H345" s="2" t="s">
        <v>39</v>
      </c>
      <c r="I345" s="444">
        <v>1781088</v>
      </c>
      <c r="J345" s="444">
        <v>1781088</v>
      </c>
      <c r="K345" s="493"/>
      <c r="L345" s="493"/>
    </row>
    <row r="346" spans="1:12" s="37" customFormat="1" ht="31.5" x14ac:dyDescent="0.25">
      <c r="A346" s="470" t="s">
        <v>58</v>
      </c>
      <c r="B346" s="471" t="s">
        <v>59</v>
      </c>
      <c r="C346" s="464"/>
      <c r="D346" s="465"/>
      <c r="E346" s="466"/>
      <c r="F346" s="467"/>
      <c r="G346" s="468"/>
      <c r="H346" s="469"/>
      <c r="I346" s="457">
        <f>SUM(I347+I376+I419+I437)</f>
        <v>38760711</v>
      </c>
      <c r="J346" s="457">
        <f>SUM(J347+J376+J419+J437)</f>
        <v>38760711</v>
      </c>
      <c r="K346" s="513"/>
      <c r="L346" s="513"/>
    </row>
    <row r="347" spans="1:12" s="37" customFormat="1" ht="15.75" x14ac:dyDescent="0.25">
      <c r="A347" s="287" t="s">
        <v>27</v>
      </c>
      <c r="B347" s="19" t="s">
        <v>59</v>
      </c>
      <c r="C347" s="15" t="s">
        <v>29</v>
      </c>
      <c r="D347" s="19"/>
      <c r="E347" s="256"/>
      <c r="F347" s="257"/>
      <c r="G347" s="258"/>
      <c r="H347" s="15"/>
      <c r="I347" s="439">
        <f>SUM(I348+I361)</f>
        <v>8426689</v>
      </c>
      <c r="J347" s="439">
        <f>SUM(J348+J361)</f>
        <v>8426689</v>
      </c>
    </row>
    <row r="348" spans="1:12" s="37" customFormat="1" ht="15.75" x14ac:dyDescent="0.25">
      <c r="A348" s="97" t="s">
        <v>656</v>
      </c>
      <c r="B348" s="26" t="s">
        <v>59</v>
      </c>
      <c r="C348" s="22" t="s">
        <v>29</v>
      </c>
      <c r="D348" s="22" t="s">
        <v>15</v>
      </c>
      <c r="E348" s="220"/>
      <c r="F348" s="221"/>
      <c r="G348" s="222"/>
      <c r="H348" s="22"/>
      <c r="I348" s="440">
        <f>SUM(I349+I356)</f>
        <v>8007199</v>
      </c>
      <c r="J348" s="440">
        <f>SUM(J349+J356)</f>
        <v>8007199</v>
      </c>
    </row>
    <row r="349" spans="1:12" s="37" customFormat="1" ht="31.5" x14ac:dyDescent="0.25">
      <c r="A349" s="99" t="s">
        <v>155</v>
      </c>
      <c r="B349" s="119" t="s">
        <v>59</v>
      </c>
      <c r="C349" s="28" t="s">
        <v>29</v>
      </c>
      <c r="D349" s="28" t="s">
        <v>15</v>
      </c>
      <c r="E349" s="223" t="s">
        <v>227</v>
      </c>
      <c r="F349" s="224" t="s">
        <v>394</v>
      </c>
      <c r="G349" s="225" t="s">
        <v>395</v>
      </c>
      <c r="H349" s="28"/>
      <c r="I349" s="441">
        <f t="shared" ref="I349:J351" si="34">SUM(I350)</f>
        <v>7968199</v>
      </c>
      <c r="J349" s="441">
        <f t="shared" si="34"/>
        <v>7968199</v>
      </c>
    </row>
    <row r="350" spans="1:12" s="37" customFormat="1" ht="51.75" customHeight="1" x14ac:dyDescent="0.25">
      <c r="A350" s="61" t="s">
        <v>156</v>
      </c>
      <c r="B350" s="127" t="s">
        <v>59</v>
      </c>
      <c r="C350" s="44" t="s">
        <v>29</v>
      </c>
      <c r="D350" s="44" t="s">
        <v>15</v>
      </c>
      <c r="E350" s="265" t="s">
        <v>228</v>
      </c>
      <c r="F350" s="266" t="s">
        <v>394</v>
      </c>
      <c r="G350" s="267" t="s">
        <v>395</v>
      </c>
      <c r="H350" s="44"/>
      <c r="I350" s="442">
        <f t="shared" si="34"/>
        <v>7968199</v>
      </c>
      <c r="J350" s="442">
        <f t="shared" si="34"/>
        <v>7968199</v>
      </c>
    </row>
    <row r="351" spans="1:12" s="37" customFormat="1" ht="47.25" x14ac:dyDescent="0.25">
      <c r="A351" s="61" t="s">
        <v>467</v>
      </c>
      <c r="B351" s="127" t="s">
        <v>59</v>
      </c>
      <c r="C351" s="44" t="s">
        <v>29</v>
      </c>
      <c r="D351" s="44" t="s">
        <v>15</v>
      </c>
      <c r="E351" s="265" t="s">
        <v>228</v>
      </c>
      <c r="F351" s="266" t="s">
        <v>10</v>
      </c>
      <c r="G351" s="267" t="s">
        <v>395</v>
      </c>
      <c r="H351" s="44"/>
      <c r="I351" s="442">
        <f t="shared" si="34"/>
        <v>7968199</v>
      </c>
      <c r="J351" s="442">
        <f t="shared" si="34"/>
        <v>7968199</v>
      </c>
    </row>
    <row r="352" spans="1:12" s="37" customFormat="1" ht="31.5" x14ac:dyDescent="0.25">
      <c r="A352" s="61" t="s">
        <v>89</v>
      </c>
      <c r="B352" s="127" t="s">
        <v>59</v>
      </c>
      <c r="C352" s="44" t="s">
        <v>29</v>
      </c>
      <c r="D352" s="44" t="s">
        <v>15</v>
      </c>
      <c r="E352" s="265" t="s">
        <v>228</v>
      </c>
      <c r="F352" s="266" t="s">
        <v>10</v>
      </c>
      <c r="G352" s="267" t="s">
        <v>427</v>
      </c>
      <c r="H352" s="44"/>
      <c r="I352" s="442">
        <f>SUM(I353:I355)</f>
        <v>7968199</v>
      </c>
      <c r="J352" s="442">
        <f>SUM(J353:J355)</f>
        <v>7968199</v>
      </c>
    </row>
    <row r="353" spans="1:10" s="37" customFormat="1" ht="63" x14ac:dyDescent="0.25">
      <c r="A353" s="101" t="s">
        <v>79</v>
      </c>
      <c r="B353" s="127" t="s">
        <v>59</v>
      </c>
      <c r="C353" s="44" t="s">
        <v>29</v>
      </c>
      <c r="D353" s="44" t="s">
        <v>15</v>
      </c>
      <c r="E353" s="265" t="s">
        <v>228</v>
      </c>
      <c r="F353" s="266" t="s">
        <v>10</v>
      </c>
      <c r="G353" s="267" t="s">
        <v>427</v>
      </c>
      <c r="H353" s="44" t="s">
        <v>13</v>
      </c>
      <c r="I353" s="444">
        <v>7564519</v>
      </c>
      <c r="J353" s="444">
        <v>7564519</v>
      </c>
    </row>
    <row r="354" spans="1:10" s="37" customFormat="1" ht="31.5" x14ac:dyDescent="0.25">
      <c r="A354" s="622" t="s">
        <v>551</v>
      </c>
      <c r="B354" s="6" t="s">
        <v>59</v>
      </c>
      <c r="C354" s="44" t="s">
        <v>29</v>
      </c>
      <c r="D354" s="44" t="s">
        <v>15</v>
      </c>
      <c r="E354" s="268" t="s">
        <v>228</v>
      </c>
      <c r="F354" s="269" t="s">
        <v>10</v>
      </c>
      <c r="G354" s="270" t="s">
        <v>427</v>
      </c>
      <c r="H354" s="2" t="s">
        <v>16</v>
      </c>
      <c r="I354" s="443">
        <v>389815</v>
      </c>
      <c r="J354" s="443">
        <v>389815</v>
      </c>
    </row>
    <row r="355" spans="1:10" s="37" customFormat="1" ht="15.75" x14ac:dyDescent="0.25">
      <c r="A355" s="61" t="s">
        <v>18</v>
      </c>
      <c r="B355" s="127" t="s">
        <v>59</v>
      </c>
      <c r="C355" s="44" t="s">
        <v>29</v>
      </c>
      <c r="D355" s="44" t="s">
        <v>15</v>
      </c>
      <c r="E355" s="268" t="s">
        <v>228</v>
      </c>
      <c r="F355" s="269" t="s">
        <v>10</v>
      </c>
      <c r="G355" s="270" t="s">
        <v>427</v>
      </c>
      <c r="H355" s="2" t="s">
        <v>17</v>
      </c>
      <c r="I355" s="443">
        <v>13865</v>
      </c>
      <c r="J355" s="443">
        <v>13865</v>
      </c>
    </row>
    <row r="356" spans="1:10" s="37" customFormat="1" ht="63" x14ac:dyDescent="0.25">
      <c r="A356" s="102" t="s">
        <v>133</v>
      </c>
      <c r="B356" s="30" t="s">
        <v>59</v>
      </c>
      <c r="C356" s="28" t="s">
        <v>29</v>
      </c>
      <c r="D356" s="42" t="s">
        <v>15</v>
      </c>
      <c r="E356" s="235" t="s">
        <v>205</v>
      </c>
      <c r="F356" s="236" t="s">
        <v>394</v>
      </c>
      <c r="G356" s="237" t="s">
        <v>395</v>
      </c>
      <c r="H356" s="28"/>
      <c r="I356" s="441">
        <f t="shared" ref="I356:J359" si="35">SUM(I357)</f>
        <v>39000</v>
      </c>
      <c r="J356" s="441">
        <f t="shared" si="35"/>
        <v>39000</v>
      </c>
    </row>
    <row r="357" spans="1:10" s="37" customFormat="1" ht="110.25" x14ac:dyDescent="0.25">
      <c r="A357" s="103" t="s">
        <v>149</v>
      </c>
      <c r="B357" s="53" t="s">
        <v>59</v>
      </c>
      <c r="C357" s="2" t="s">
        <v>29</v>
      </c>
      <c r="D357" s="35" t="s">
        <v>15</v>
      </c>
      <c r="E357" s="268" t="s">
        <v>207</v>
      </c>
      <c r="F357" s="269" t="s">
        <v>394</v>
      </c>
      <c r="G357" s="270" t="s">
        <v>395</v>
      </c>
      <c r="H357" s="2"/>
      <c r="I357" s="442">
        <f t="shared" si="35"/>
        <v>39000</v>
      </c>
      <c r="J357" s="442">
        <f t="shared" si="35"/>
        <v>39000</v>
      </c>
    </row>
    <row r="358" spans="1:10" s="37" customFormat="1" ht="47.25" x14ac:dyDescent="0.25">
      <c r="A358" s="103" t="s">
        <v>414</v>
      </c>
      <c r="B358" s="53" t="s">
        <v>59</v>
      </c>
      <c r="C358" s="2" t="s">
        <v>29</v>
      </c>
      <c r="D358" s="35" t="s">
        <v>15</v>
      </c>
      <c r="E358" s="268" t="s">
        <v>207</v>
      </c>
      <c r="F358" s="269" t="s">
        <v>10</v>
      </c>
      <c r="G358" s="270" t="s">
        <v>395</v>
      </c>
      <c r="H358" s="2"/>
      <c r="I358" s="442">
        <f t="shared" si="35"/>
        <v>39000</v>
      </c>
      <c r="J358" s="442">
        <f t="shared" si="35"/>
        <v>39000</v>
      </c>
    </row>
    <row r="359" spans="1:10" s="37" customFormat="1" ht="31.5" x14ac:dyDescent="0.25">
      <c r="A359" s="61" t="s">
        <v>104</v>
      </c>
      <c r="B359" s="365" t="s">
        <v>59</v>
      </c>
      <c r="C359" s="2" t="s">
        <v>29</v>
      </c>
      <c r="D359" s="35" t="s">
        <v>15</v>
      </c>
      <c r="E359" s="268" t="s">
        <v>207</v>
      </c>
      <c r="F359" s="269" t="s">
        <v>10</v>
      </c>
      <c r="G359" s="270" t="s">
        <v>415</v>
      </c>
      <c r="H359" s="2"/>
      <c r="I359" s="442">
        <f t="shared" si="35"/>
        <v>39000</v>
      </c>
      <c r="J359" s="442">
        <f t="shared" si="35"/>
        <v>39000</v>
      </c>
    </row>
    <row r="360" spans="1:10" ht="31.5" x14ac:dyDescent="0.25">
      <c r="A360" s="622" t="s">
        <v>551</v>
      </c>
      <c r="B360" s="6" t="s">
        <v>59</v>
      </c>
      <c r="C360" s="2" t="s">
        <v>29</v>
      </c>
      <c r="D360" s="35" t="s">
        <v>15</v>
      </c>
      <c r="E360" s="268" t="s">
        <v>207</v>
      </c>
      <c r="F360" s="269" t="s">
        <v>10</v>
      </c>
      <c r="G360" s="270" t="s">
        <v>415</v>
      </c>
      <c r="H360" s="2" t="s">
        <v>16</v>
      </c>
      <c r="I360" s="443">
        <v>39000</v>
      </c>
      <c r="J360" s="443">
        <v>39000</v>
      </c>
    </row>
    <row r="361" spans="1:10" s="37" customFormat="1" ht="15.75" x14ac:dyDescent="0.25">
      <c r="A361" s="109" t="s">
        <v>662</v>
      </c>
      <c r="B361" s="26" t="s">
        <v>59</v>
      </c>
      <c r="C361" s="22" t="s">
        <v>29</v>
      </c>
      <c r="D361" s="22" t="s">
        <v>29</v>
      </c>
      <c r="E361" s="220"/>
      <c r="F361" s="221"/>
      <c r="G361" s="222"/>
      <c r="H361" s="22"/>
      <c r="I361" s="440">
        <f>SUM(I362+I371)</f>
        <v>419490</v>
      </c>
      <c r="J361" s="440">
        <f>SUM(J362+J371)</f>
        <v>419490</v>
      </c>
    </row>
    <row r="362" spans="1:10" ht="63" x14ac:dyDescent="0.25">
      <c r="A362" s="102" t="s">
        <v>157</v>
      </c>
      <c r="B362" s="30" t="s">
        <v>59</v>
      </c>
      <c r="C362" s="28" t="s">
        <v>29</v>
      </c>
      <c r="D362" s="28" t="s">
        <v>29</v>
      </c>
      <c r="E362" s="223" t="s">
        <v>469</v>
      </c>
      <c r="F362" s="224" t="s">
        <v>394</v>
      </c>
      <c r="G362" s="225" t="s">
        <v>395</v>
      </c>
      <c r="H362" s="28"/>
      <c r="I362" s="441">
        <f>SUM(I363+I367)</f>
        <v>394490</v>
      </c>
      <c r="J362" s="441">
        <f>SUM(J363+J367)</f>
        <v>394490</v>
      </c>
    </row>
    <row r="363" spans="1:10" ht="81" customHeight="1" x14ac:dyDescent="0.25">
      <c r="A363" s="105" t="s">
        <v>158</v>
      </c>
      <c r="B363" s="53" t="s">
        <v>59</v>
      </c>
      <c r="C363" s="44" t="s">
        <v>29</v>
      </c>
      <c r="D363" s="44" t="s">
        <v>29</v>
      </c>
      <c r="E363" s="265" t="s">
        <v>229</v>
      </c>
      <c r="F363" s="266" t="s">
        <v>394</v>
      </c>
      <c r="G363" s="267" t="s">
        <v>395</v>
      </c>
      <c r="H363" s="44"/>
      <c r="I363" s="442">
        <f t="shared" ref="I363:J365" si="36">SUM(I364)</f>
        <v>148000</v>
      </c>
      <c r="J363" s="442">
        <f t="shared" si="36"/>
        <v>148000</v>
      </c>
    </row>
    <row r="364" spans="1:10" ht="31.5" x14ac:dyDescent="0.25">
      <c r="A364" s="105" t="s">
        <v>470</v>
      </c>
      <c r="B364" s="53" t="s">
        <v>59</v>
      </c>
      <c r="C364" s="44" t="s">
        <v>29</v>
      </c>
      <c r="D364" s="44" t="s">
        <v>29</v>
      </c>
      <c r="E364" s="265" t="s">
        <v>229</v>
      </c>
      <c r="F364" s="266" t="s">
        <v>10</v>
      </c>
      <c r="G364" s="267" t="s">
        <v>395</v>
      </c>
      <c r="H364" s="44"/>
      <c r="I364" s="442">
        <f t="shared" si="36"/>
        <v>148000</v>
      </c>
      <c r="J364" s="442">
        <f t="shared" si="36"/>
        <v>148000</v>
      </c>
    </row>
    <row r="365" spans="1:10" ht="15.75" x14ac:dyDescent="0.25">
      <c r="A365" s="61" t="s">
        <v>90</v>
      </c>
      <c r="B365" s="365" t="s">
        <v>59</v>
      </c>
      <c r="C365" s="44" t="s">
        <v>29</v>
      </c>
      <c r="D365" s="44" t="s">
        <v>29</v>
      </c>
      <c r="E365" s="265" t="s">
        <v>229</v>
      </c>
      <c r="F365" s="266" t="s">
        <v>10</v>
      </c>
      <c r="G365" s="267" t="s">
        <v>471</v>
      </c>
      <c r="H365" s="44"/>
      <c r="I365" s="442">
        <f t="shared" si="36"/>
        <v>148000</v>
      </c>
      <c r="J365" s="442">
        <f t="shared" si="36"/>
        <v>148000</v>
      </c>
    </row>
    <row r="366" spans="1:10" ht="31.5" x14ac:dyDescent="0.25">
      <c r="A366" s="622" t="s">
        <v>551</v>
      </c>
      <c r="B366" s="6" t="s">
        <v>59</v>
      </c>
      <c r="C366" s="44" t="s">
        <v>29</v>
      </c>
      <c r="D366" s="44" t="s">
        <v>29</v>
      </c>
      <c r="E366" s="265" t="s">
        <v>229</v>
      </c>
      <c r="F366" s="266" t="s">
        <v>10</v>
      </c>
      <c r="G366" s="267" t="s">
        <v>471</v>
      </c>
      <c r="H366" s="44" t="s">
        <v>16</v>
      </c>
      <c r="I366" s="444">
        <v>148000</v>
      </c>
      <c r="J366" s="444">
        <v>148000</v>
      </c>
    </row>
    <row r="367" spans="1:10" ht="78.75" x14ac:dyDescent="0.25">
      <c r="A367" s="103" t="s">
        <v>159</v>
      </c>
      <c r="B367" s="53" t="s">
        <v>59</v>
      </c>
      <c r="C367" s="44" t="s">
        <v>29</v>
      </c>
      <c r="D367" s="44" t="s">
        <v>29</v>
      </c>
      <c r="E367" s="265" t="s">
        <v>225</v>
      </c>
      <c r="F367" s="266" t="s">
        <v>394</v>
      </c>
      <c r="G367" s="267" t="s">
        <v>395</v>
      </c>
      <c r="H367" s="44"/>
      <c r="I367" s="442">
        <f>SUM(I368)</f>
        <v>246490</v>
      </c>
      <c r="J367" s="442">
        <f>SUM(J368)</f>
        <v>246490</v>
      </c>
    </row>
    <row r="368" spans="1:10" ht="31.5" x14ac:dyDescent="0.25">
      <c r="A368" s="103" t="s">
        <v>472</v>
      </c>
      <c r="B368" s="53" t="s">
        <v>59</v>
      </c>
      <c r="C368" s="44" t="s">
        <v>29</v>
      </c>
      <c r="D368" s="44" t="s">
        <v>29</v>
      </c>
      <c r="E368" s="265" t="s">
        <v>225</v>
      </c>
      <c r="F368" s="266" t="s">
        <v>10</v>
      </c>
      <c r="G368" s="123" t="s">
        <v>395</v>
      </c>
      <c r="H368" s="44"/>
      <c r="I368" s="442">
        <f>SUM(I369)</f>
        <v>246490</v>
      </c>
      <c r="J368" s="442">
        <f>SUM(J369)</f>
        <v>246490</v>
      </c>
    </row>
    <row r="369" spans="1:12" ht="31.5" x14ac:dyDescent="0.25">
      <c r="A369" s="101" t="s">
        <v>473</v>
      </c>
      <c r="B369" s="365" t="s">
        <v>59</v>
      </c>
      <c r="C369" s="2" t="s">
        <v>29</v>
      </c>
      <c r="D369" s="2" t="s">
        <v>29</v>
      </c>
      <c r="E369" s="265" t="s">
        <v>225</v>
      </c>
      <c r="F369" s="227" t="s">
        <v>10</v>
      </c>
      <c r="G369" s="228" t="s">
        <v>474</v>
      </c>
      <c r="H369" s="2"/>
      <c r="I369" s="442">
        <f>SUM(I370:I370)</f>
        <v>246490</v>
      </c>
      <c r="J369" s="442">
        <f>SUM(J370:J370)</f>
        <v>246490</v>
      </c>
    </row>
    <row r="370" spans="1:12" ht="15.75" x14ac:dyDescent="0.25">
      <c r="A370" s="61" t="s">
        <v>40</v>
      </c>
      <c r="B370" s="365" t="s">
        <v>59</v>
      </c>
      <c r="C370" s="2" t="s">
        <v>29</v>
      </c>
      <c r="D370" s="2" t="s">
        <v>29</v>
      </c>
      <c r="E370" s="265" t="s">
        <v>225</v>
      </c>
      <c r="F370" s="227" t="s">
        <v>10</v>
      </c>
      <c r="G370" s="228" t="s">
        <v>474</v>
      </c>
      <c r="H370" s="2" t="s">
        <v>39</v>
      </c>
      <c r="I370" s="444">
        <v>246490</v>
      </c>
      <c r="J370" s="444">
        <v>246490</v>
      </c>
      <c r="K370" s="493"/>
      <c r="L370" s="493"/>
    </row>
    <row r="371" spans="1:12" s="64" customFormat="1" ht="47.25" x14ac:dyDescent="0.25">
      <c r="A371" s="102" t="s">
        <v>117</v>
      </c>
      <c r="B371" s="30" t="s">
        <v>59</v>
      </c>
      <c r="C371" s="28" t="s">
        <v>29</v>
      </c>
      <c r="D371" s="28" t="s">
        <v>29</v>
      </c>
      <c r="E371" s="223" t="s">
        <v>409</v>
      </c>
      <c r="F371" s="224" t="s">
        <v>394</v>
      </c>
      <c r="G371" s="225" t="s">
        <v>395</v>
      </c>
      <c r="H371" s="28"/>
      <c r="I371" s="441">
        <f t="shared" ref="I371:J374" si="37">SUM(I372)</f>
        <v>25000</v>
      </c>
      <c r="J371" s="441">
        <f t="shared" si="37"/>
        <v>25000</v>
      </c>
    </row>
    <row r="372" spans="1:12" s="64" customFormat="1" ht="63" x14ac:dyDescent="0.25">
      <c r="A372" s="103" t="s">
        <v>153</v>
      </c>
      <c r="B372" s="53" t="s">
        <v>59</v>
      </c>
      <c r="C372" s="35" t="s">
        <v>29</v>
      </c>
      <c r="D372" s="44" t="s">
        <v>29</v>
      </c>
      <c r="E372" s="265" t="s">
        <v>224</v>
      </c>
      <c r="F372" s="266" t="s">
        <v>394</v>
      </c>
      <c r="G372" s="267" t="s">
        <v>395</v>
      </c>
      <c r="H372" s="71"/>
      <c r="I372" s="445">
        <f t="shared" si="37"/>
        <v>25000</v>
      </c>
      <c r="J372" s="445">
        <f t="shared" si="37"/>
        <v>25000</v>
      </c>
    </row>
    <row r="373" spans="1:12" s="64" customFormat="1" ht="31.5" x14ac:dyDescent="0.25">
      <c r="A373" s="103" t="s">
        <v>465</v>
      </c>
      <c r="B373" s="53" t="s">
        <v>59</v>
      </c>
      <c r="C373" s="35" t="s">
        <v>29</v>
      </c>
      <c r="D373" s="44" t="s">
        <v>29</v>
      </c>
      <c r="E373" s="265" t="s">
        <v>224</v>
      </c>
      <c r="F373" s="266" t="s">
        <v>10</v>
      </c>
      <c r="G373" s="267" t="s">
        <v>395</v>
      </c>
      <c r="H373" s="71"/>
      <c r="I373" s="445">
        <f t="shared" si="37"/>
        <v>25000</v>
      </c>
      <c r="J373" s="445">
        <f t="shared" si="37"/>
        <v>25000</v>
      </c>
    </row>
    <row r="374" spans="1:12" s="37" customFormat="1" ht="31.5" x14ac:dyDescent="0.25">
      <c r="A374" s="104" t="s">
        <v>154</v>
      </c>
      <c r="B374" s="292" t="s">
        <v>59</v>
      </c>
      <c r="C374" s="35" t="s">
        <v>29</v>
      </c>
      <c r="D374" s="44" t="s">
        <v>29</v>
      </c>
      <c r="E374" s="265" t="s">
        <v>224</v>
      </c>
      <c r="F374" s="266" t="s">
        <v>10</v>
      </c>
      <c r="G374" s="267" t="s">
        <v>466</v>
      </c>
      <c r="H374" s="71"/>
      <c r="I374" s="445">
        <f t="shared" si="37"/>
        <v>25000</v>
      </c>
      <c r="J374" s="445">
        <f t="shared" si="37"/>
        <v>25000</v>
      </c>
    </row>
    <row r="375" spans="1:12" s="37" customFormat="1" ht="31.5" x14ac:dyDescent="0.25">
      <c r="A375" s="627" t="s">
        <v>551</v>
      </c>
      <c r="B375" s="292" t="s">
        <v>59</v>
      </c>
      <c r="C375" s="44" t="s">
        <v>29</v>
      </c>
      <c r="D375" s="44" t="s">
        <v>29</v>
      </c>
      <c r="E375" s="265" t="s">
        <v>224</v>
      </c>
      <c r="F375" s="266" t="s">
        <v>10</v>
      </c>
      <c r="G375" s="267" t="s">
        <v>466</v>
      </c>
      <c r="H375" s="71" t="s">
        <v>16</v>
      </c>
      <c r="I375" s="446">
        <v>25000</v>
      </c>
      <c r="J375" s="446">
        <v>25000</v>
      </c>
    </row>
    <row r="376" spans="1:12" ht="15.75" x14ac:dyDescent="0.25">
      <c r="A376" s="113" t="s">
        <v>33</v>
      </c>
      <c r="B376" s="19" t="s">
        <v>59</v>
      </c>
      <c r="C376" s="15" t="s">
        <v>35</v>
      </c>
      <c r="D376" s="15"/>
      <c r="E376" s="217"/>
      <c r="F376" s="218"/>
      <c r="G376" s="219"/>
      <c r="H376" s="15"/>
      <c r="I376" s="439">
        <f>SUM(I377,I401)</f>
        <v>28890545</v>
      </c>
      <c r="J376" s="439">
        <f>SUM(J377,J401)</f>
        <v>28890545</v>
      </c>
    </row>
    <row r="377" spans="1:12" ht="15.75" x14ac:dyDescent="0.25">
      <c r="A377" s="109" t="s">
        <v>34</v>
      </c>
      <c r="B377" s="26" t="s">
        <v>59</v>
      </c>
      <c r="C377" s="22" t="s">
        <v>35</v>
      </c>
      <c r="D377" s="22" t="s">
        <v>10</v>
      </c>
      <c r="E377" s="220"/>
      <c r="F377" s="221"/>
      <c r="G377" s="222"/>
      <c r="H377" s="22"/>
      <c r="I377" s="440">
        <f>SUM(I378+I391+I396)</f>
        <v>22526637</v>
      </c>
      <c r="J377" s="440">
        <f>SUM(J378+J391+J396)</f>
        <v>22526637</v>
      </c>
    </row>
    <row r="378" spans="1:12" ht="31.5" x14ac:dyDescent="0.25">
      <c r="A378" s="99" t="s">
        <v>155</v>
      </c>
      <c r="B378" s="30" t="s">
        <v>59</v>
      </c>
      <c r="C378" s="28" t="s">
        <v>35</v>
      </c>
      <c r="D378" s="28" t="s">
        <v>10</v>
      </c>
      <c r="E378" s="223" t="s">
        <v>227</v>
      </c>
      <c r="F378" s="224" t="s">
        <v>394</v>
      </c>
      <c r="G378" s="225" t="s">
        <v>395</v>
      </c>
      <c r="H378" s="31"/>
      <c r="I378" s="441">
        <f>SUM(I379,I385)</f>
        <v>22452637</v>
      </c>
      <c r="J378" s="441">
        <f>SUM(J379,J385)</f>
        <v>22452637</v>
      </c>
    </row>
    <row r="379" spans="1:12" ht="33" customHeight="1" x14ac:dyDescent="0.25">
      <c r="A379" s="101" t="s">
        <v>162</v>
      </c>
      <c r="B379" s="365" t="s">
        <v>59</v>
      </c>
      <c r="C379" s="2" t="s">
        <v>35</v>
      </c>
      <c r="D379" s="2" t="s">
        <v>10</v>
      </c>
      <c r="E379" s="226" t="s">
        <v>230</v>
      </c>
      <c r="F379" s="227" t="s">
        <v>394</v>
      </c>
      <c r="G379" s="228" t="s">
        <v>395</v>
      </c>
      <c r="H379" s="2"/>
      <c r="I379" s="442">
        <f>SUM(I380)</f>
        <v>11650489</v>
      </c>
      <c r="J379" s="442">
        <f>SUM(J380)</f>
        <v>11650489</v>
      </c>
    </row>
    <row r="380" spans="1:12" ht="31.5" x14ac:dyDescent="0.25">
      <c r="A380" s="101" t="s">
        <v>477</v>
      </c>
      <c r="B380" s="365" t="s">
        <v>59</v>
      </c>
      <c r="C380" s="2" t="s">
        <v>35</v>
      </c>
      <c r="D380" s="2" t="s">
        <v>10</v>
      </c>
      <c r="E380" s="226" t="s">
        <v>230</v>
      </c>
      <c r="F380" s="227" t="s">
        <v>10</v>
      </c>
      <c r="G380" s="228" t="s">
        <v>395</v>
      </c>
      <c r="H380" s="2"/>
      <c r="I380" s="442">
        <f>SUM(I381)</f>
        <v>11650489</v>
      </c>
      <c r="J380" s="442">
        <f>SUM(J381)</f>
        <v>11650489</v>
      </c>
    </row>
    <row r="381" spans="1:12" ht="31.5" x14ac:dyDescent="0.25">
      <c r="A381" s="61" t="s">
        <v>89</v>
      </c>
      <c r="B381" s="365" t="s">
        <v>59</v>
      </c>
      <c r="C381" s="2" t="s">
        <v>35</v>
      </c>
      <c r="D381" s="2" t="s">
        <v>10</v>
      </c>
      <c r="E381" s="226" t="s">
        <v>230</v>
      </c>
      <c r="F381" s="227" t="s">
        <v>10</v>
      </c>
      <c r="G381" s="228" t="s">
        <v>427</v>
      </c>
      <c r="H381" s="2"/>
      <c r="I381" s="442">
        <f>SUM(I382:I384)</f>
        <v>11650489</v>
      </c>
      <c r="J381" s="442">
        <f>SUM(J382:J384)</f>
        <v>11650489</v>
      </c>
    </row>
    <row r="382" spans="1:12" ht="63" x14ac:dyDescent="0.25">
      <c r="A382" s="101" t="s">
        <v>79</v>
      </c>
      <c r="B382" s="365" t="s">
        <v>59</v>
      </c>
      <c r="C382" s="2" t="s">
        <v>35</v>
      </c>
      <c r="D382" s="2" t="s">
        <v>10</v>
      </c>
      <c r="E382" s="226" t="s">
        <v>230</v>
      </c>
      <c r="F382" s="227" t="s">
        <v>10</v>
      </c>
      <c r="G382" s="228" t="s">
        <v>427</v>
      </c>
      <c r="H382" s="2" t="s">
        <v>13</v>
      </c>
      <c r="I382" s="444">
        <v>10897971</v>
      </c>
      <c r="J382" s="444">
        <v>10897971</v>
      </c>
    </row>
    <row r="383" spans="1:12" ht="31.5" x14ac:dyDescent="0.25">
      <c r="A383" s="622" t="s">
        <v>551</v>
      </c>
      <c r="B383" s="6" t="s">
        <v>59</v>
      </c>
      <c r="C383" s="2" t="s">
        <v>35</v>
      </c>
      <c r="D383" s="2" t="s">
        <v>10</v>
      </c>
      <c r="E383" s="226" t="s">
        <v>230</v>
      </c>
      <c r="F383" s="227" t="s">
        <v>10</v>
      </c>
      <c r="G383" s="228" t="s">
        <v>427</v>
      </c>
      <c r="H383" s="2" t="s">
        <v>16</v>
      </c>
      <c r="I383" s="444">
        <v>706061</v>
      </c>
      <c r="J383" s="444">
        <v>706061</v>
      </c>
    </row>
    <row r="384" spans="1:12" ht="15.75" x14ac:dyDescent="0.25">
      <c r="A384" s="61" t="s">
        <v>18</v>
      </c>
      <c r="B384" s="365" t="s">
        <v>59</v>
      </c>
      <c r="C384" s="2" t="s">
        <v>35</v>
      </c>
      <c r="D384" s="2" t="s">
        <v>10</v>
      </c>
      <c r="E384" s="226" t="s">
        <v>230</v>
      </c>
      <c r="F384" s="227" t="s">
        <v>10</v>
      </c>
      <c r="G384" s="228" t="s">
        <v>427</v>
      </c>
      <c r="H384" s="2" t="s">
        <v>17</v>
      </c>
      <c r="I384" s="444">
        <v>46457</v>
      </c>
      <c r="J384" s="444">
        <v>46457</v>
      </c>
    </row>
    <row r="385" spans="1:10" ht="48" customHeight="1" x14ac:dyDescent="0.25">
      <c r="A385" s="61" t="s">
        <v>163</v>
      </c>
      <c r="B385" s="365" t="s">
        <v>59</v>
      </c>
      <c r="C385" s="2" t="s">
        <v>35</v>
      </c>
      <c r="D385" s="2" t="s">
        <v>10</v>
      </c>
      <c r="E385" s="226" t="s">
        <v>478</v>
      </c>
      <c r="F385" s="227" t="s">
        <v>394</v>
      </c>
      <c r="G385" s="228" t="s">
        <v>395</v>
      </c>
      <c r="H385" s="2"/>
      <c r="I385" s="442">
        <f>SUM(I386)</f>
        <v>10802148</v>
      </c>
      <c r="J385" s="442">
        <f>SUM(J386)</f>
        <v>10802148</v>
      </c>
    </row>
    <row r="386" spans="1:10" ht="15.75" x14ac:dyDescent="0.25">
      <c r="A386" s="61" t="s">
        <v>479</v>
      </c>
      <c r="B386" s="365" t="s">
        <v>59</v>
      </c>
      <c r="C386" s="2" t="s">
        <v>35</v>
      </c>
      <c r="D386" s="2" t="s">
        <v>10</v>
      </c>
      <c r="E386" s="226" t="s">
        <v>231</v>
      </c>
      <c r="F386" s="227" t="s">
        <v>10</v>
      </c>
      <c r="G386" s="228" t="s">
        <v>395</v>
      </c>
      <c r="H386" s="2"/>
      <c r="I386" s="442">
        <f>SUM(I387)</f>
        <v>10802148</v>
      </c>
      <c r="J386" s="442">
        <f>SUM(J387)</f>
        <v>10802148</v>
      </c>
    </row>
    <row r="387" spans="1:10" ht="31.5" x14ac:dyDescent="0.25">
      <c r="A387" s="61" t="s">
        <v>89</v>
      </c>
      <c r="B387" s="365" t="s">
        <v>59</v>
      </c>
      <c r="C387" s="2" t="s">
        <v>35</v>
      </c>
      <c r="D387" s="2" t="s">
        <v>10</v>
      </c>
      <c r="E387" s="226" t="s">
        <v>231</v>
      </c>
      <c r="F387" s="227" t="s">
        <v>10</v>
      </c>
      <c r="G387" s="228" t="s">
        <v>427</v>
      </c>
      <c r="H387" s="2"/>
      <c r="I387" s="442">
        <f>SUM(I388:I390)</f>
        <v>10802148</v>
      </c>
      <c r="J387" s="442">
        <f>SUM(J388:J390)</f>
        <v>10802148</v>
      </c>
    </row>
    <row r="388" spans="1:10" ht="63" x14ac:dyDescent="0.25">
      <c r="A388" s="101" t="s">
        <v>79</v>
      </c>
      <c r="B388" s="365" t="s">
        <v>59</v>
      </c>
      <c r="C388" s="2" t="s">
        <v>35</v>
      </c>
      <c r="D388" s="2" t="s">
        <v>10</v>
      </c>
      <c r="E388" s="226" t="s">
        <v>231</v>
      </c>
      <c r="F388" s="227" t="s">
        <v>10</v>
      </c>
      <c r="G388" s="228" t="s">
        <v>427</v>
      </c>
      <c r="H388" s="2" t="s">
        <v>13</v>
      </c>
      <c r="I388" s="444">
        <v>10342225</v>
      </c>
      <c r="J388" s="444">
        <v>10342225</v>
      </c>
    </row>
    <row r="389" spans="1:10" ht="31.5" x14ac:dyDescent="0.25">
      <c r="A389" s="622" t="s">
        <v>551</v>
      </c>
      <c r="B389" s="6" t="s">
        <v>59</v>
      </c>
      <c r="C389" s="2" t="s">
        <v>35</v>
      </c>
      <c r="D389" s="2" t="s">
        <v>10</v>
      </c>
      <c r="E389" s="226" t="s">
        <v>231</v>
      </c>
      <c r="F389" s="227" t="s">
        <v>10</v>
      </c>
      <c r="G389" s="228" t="s">
        <v>427</v>
      </c>
      <c r="H389" s="2" t="s">
        <v>16</v>
      </c>
      <c r="I389" s="444">
        <v>454732</v>
      </c>
      <c r="J389" s="444">
        <v>454732</v>
      </c>
    </row>
    <row r="390" spans="1:10" ht="15.75" x14ac:dyDescent="0.25">
      <c r="A390" s="61" t="s">
        <v>18</v>
      </c>
      <c r="B390" s="365" t="s">
        <v>59</v>
      </c>
      <c r="C390" s="2" t="s">
        <v>35</v>
      </c>
      <c r="D390" s="2" t="s">
        <v>10</v>
      </c>
      <c r="E390" s="226" t="s">
        <v>231</v>
      </c>
      <c r="F390" s="227" t="s">
        <v>10</v>
      </c>
      <c r="G390" s="228" t="s">
        <v>427</v>
      </c>
      <c r="H390" s="2" t="s">
        <v>17</v>
      </c>
      <c r="I390" s="444">
        <v>5191</v>
      </c>
      <c r="J390" s="444">
        <v>5191</v>
      </c>
    </row>
    <row r="391" spans="1:10" s="37" customFormat="1" ht="63" x14ac:dyDescent="0.25">
      <c r="A391" s="102" t="s">
        <v>133</v>
      </c>
      <c r="B391" s="30" t="s">
        <v>59</v>
      </c>
      <c r="C391" s="28" t="s">
        <v>35</v>
      </c>
      <c r="D391" s="42" t="s">
        <v>10</v>
      </c>
      <c r="E391" s="235" t="s">
        <v>205</v>
      </c>
      <c r="F391" s="236" t="s">
        <v>394</v>
      </c>
      <c r="G391" s="237" t="s">
        <v>395</v>
      </c>
      <c r="H391" s="28"/>
      <c r="I391" s="441">
        <f t="shared" ref="I391:J394" si="38">SUM(I392)</f>
        <v>49000</v>
      </c>
      <c r="J391" s="441">
        <f t="shared" si="38"/>
        <v>49000</v>
      </c>
    </row>
    <row r="392" spans="1:10" s="37" customFormat="1" ht="110.25" x14ac:dyDescent="0.25">
      <c r="A392" s="103" t="s">
        <v>149</v>
      </c>
      <c r="B392" s="53" t="s">
        <v>59</v>
      </c>
      <c r="C392" s="2" t="s">
        <v>35</v>
      </c>
      <c r="D392" s="35" t="s">
        <v>10</v>
      </c>
      <c r="E392" s="268" t="s">
        <v>207</v>
      </c>
      <c r="F392" s="269" t="s">
        <v>394</v>
      </c>
      <c r="G392" s="270" t="s">
        <v>395</v>
      </c>
      <c r="H392" s="2"/>
      <c r="I392" s="442">
        <f t="shared" si="38"/>
        <v>49000</v>
      </c>
      <c r="J392" s="442">
        <f t="shared" si="38"/>
        <v>49000</v>
      </c>
    </row>
    <row r="393" spans="1:10" s="37" customFormat="1" ht="47.25" x14ac:dyDescent="0.25">
      <c r="A393" s="103" t="s">
        <v>414</v>
      </c>
      <c r="B393" s="53" t="s">
        <v>59</v>
      </c>
      <c r="C393" s="2" t="s">
        <v>35</v>
      </c>
      <c r="D393" s="35" t="s">
        <v>10</v>
      </c>
      <c r="E393" s="268" t="s">
        <v>207</v>
      </c>
      <c r="F393" s="269" t="s">
        <v>10</v>
      </c>
      <c r="G393" s="270" t="s">
        <v>395</v>
      </c>
      <c r="H393" s="2"/>
      <c r="I393" s="442">
        <f t="shared" si="38"/>
        <v>49000</v>
      </c>
      <c r="J393" s="442">
        <f t="shared" si="38"/>
        <v>49000</v>
      </c>
    </row>
    <row r="394" spans="1:10" s="37" customFormat="1" ht="31.5" x14ac:dyDescent="0.25">
      <c r="A394" s="61" t="s">
        <v>104</v>
      </c>
      <c r="B394" s="365" t="s">
        <v>59</v>
      </c>
      <c r="C394" s="2" t="s">
        <v>35</v>
      </c>
      <c r="D394" s="35" t="s">
        <v>10</v>
      </c>
      <c r="E394" s="268" t="s">
        <v>207</v>
      </c>
      <c r="F394" s="269" t="s">
        <v>10</v>
      </c>
      <c r="G394" s="270" t="s">
        <v>415</v>
      </c>
      <c r="H394" s="2"/>
      <c r="I394" s="442">
        <f t="shared" si="38"/>
        <v>49000</v>
      </c>
      <c r="J394" s="442">
        <f t="shared" si="38"/>
        <v>49000</v>
      </c>
    </row>
    <row r="395" spans="1:10" ht="31.5" x14ac:dyDescent="0.25">
      <c r="A395" s="622" t="s">
        <v>551</v>
      </c>
      <c r="B395" s="6" t="s">
        <v>59</v>
      </c>
      <c r="C395" s="2" t="s">
        <v>35</v>
      </c>
      <c r="D395" s="35" t="s">
        <v>10</v>
      </c>
      <c r="E395" s="268" t="s">
        <v>207</v>
      </c>
      <c r="F395" s="269" t="s">
        <v>10</v>
      </c>
      <c r="G395" s="270" t="s">
        <v>415</v>
      </c>
      <c r="H395" s="2" t="s">
        <v>16</v>
      </c>
      <c r="I395" s="443">
        <v>49000</v>
      </c>
      <c r="J395" s="443">
        <v>49000</v>
      </c>
    </row>
    <row r="396" spans="1:10" s="64" customFormat="1" ht="31.5" x14ac:dyDescent="0.25">
      <c r="A396" s="99" t="s">
        <v>140</v>
      </c>
      <c r="B396" s="30" t="s">
        <v>59</v>
      </c>
      <c r="C396" s="28" t="s">
        <v>35</v>
      </c>
      <c r="D396" s="28" t="s">
        <v>10</v>
      </c>
      <c r="E396" s="223" t="s">
        <v>210</v>
      </c>
      <c r="F396" s="224" t="s">
        <v>394</v>
      </c>
      <c r="G396" s="225" t="s">
        <v>395</v>
      </c>
      <c r="H396" s="31"/>
      <c r="I396" s="441">
        <f t="shared" ref="I396:J399" si="39">SUM(I397)</f>
        <v>25000</v>
      </c>
      <c r="J396" s="441">
        <f t="shared" si="39"/>
        <v>25000</v>
      </c>
    </row>
    <row r="397" spans="1:10" s="64" customFormat="1" ht="63" x14ac:dyDescent="0.25">
      <c r="A397" s="101" t="s">
        <v>164</v>
      </c>
      <c r="B397" s="365" t="s">
        <v>59</v>
      </c>
      <c r="C397" s="2" t="s">
        <v>35</v>
      </c>
      <c r="D397" s="2" t="s">
        <v>10</v>
      </c>
      <c r="E397" s="226" t="s">
        <v>232</v>
      </c>
      <c r="F397" s="227" t="s">
        <v>394</v>
      </c>
      <c r="G397" s="228" t="s">
        <v>395</v>
      </c>
      <c r="H397" s="2"/>
      <c r="I397" s="442">
        <f t="shared" si="39"/>
        <v>25000</v>
      </c>
      <c r="J397" s="442">
        <f t="shared" si="39"/>
        <v>25000</v>
      </c>
    </row>
    <row r="398" spans="1:10" s="64" customFormat="1" ht="48" customHeight="1" x14ac:dyDescent="0.25">
      <c r="A398" s="101" t="s">
        <v>480</v>
      </c>
      <c r="B398" s="365" t="s">
        <v>59</v>
      </c>
      <c r="C398" s="2" t="s">
        <v>35</v>
      </c>
      <c r="D398" s="2" t="s">
        <v>10</v>
      </c>
      <c r="E398" s="226" t="s">
        <v>232</v>
      </c>
      <c r="F398" s="227" t="s">
        <v>12</v>
      </c>
      <c r="G398" s="228" t="s">
        <v>395</v>
      </c>
      <c r="H398" s="2"/>
      <c r="I398" s="442">
        <f t="shared" si="39"/>
        <v>25000</v>
      </c>
      <c r="J398" s="442">
        <f t="shared" si="39"/>
        <v>25000</v>
      </c>
    </row>
    <row r="399" spans="1:10" s="64" customFormat="1" ht="31.5" x14ac:dyDescent="0.25">
      <c r="A399" s="61" t="s">
        <v>482</v>
      </c>
      <c r="B399" s="365" t="s">
        <v>59</v>
      </c>
      <c r="C399" s="2" t="s">
        <v>35</v>
      </c>
      <c r="D399" s="2" t="s">
        <v>10</v>
      </c>
      <c r="E399" s="226" t="s">
        <v>232</v>
      </c>
      <c r="F399" s="227" t="s">
        <v>12</v>
      </c>
      <c r="G399" s="228" t="s">
        <v>481</v>
      </c>
      <c r="H399" s="2"/>
      <c r="I399" s="442">
        <f t="shared" si="39"/>
        <v>25000</v>
      </c>
      <c r="J399" s="442">
        <f t="shared" si="39"/>
        <v>25000</v>
      </c>
    </row>
    <row r="400" spans="1:10" s="64" customFormat="1" ht="31.5" x14ac:dyDescent="0.25">
      <c r="A400" s="622" t="s">
        <v>551</v>
      </c>
      <c r="B400" s="6" t="s">
        <v>59</v>
      </c>
      <c r="C400" s="2" t="s">
        <v>35</v>
      </c>
      <c r="D400" s="2" t="s">
        <v>10</v>
      </c>
      <c r="E400" s="226" t="s">
        <v>232</v>
      </c>
      <c r="F400" s="227" t="s">
        <v>12</v>
      </c>
      <c r="G400" s="228" t="s">
        <v>481</v>
      </c>
      <c r="H400" s="2" t="s">
        <v>16</v>
      </c>
      <c r="I400" s="444">
        <v>25000</v>
      </c>
      <c r="J400" s="444">
        <v>25000</v>
      </c>
    </row>
    <row r="401" spans="1:10" ht="15.75" x14ac:dyDescent="0.25">
      <c r="A401" s="109" t="s">
        <v>36</v>
      </c>
      <c r="B401" s="26" t="s">
        <v>59</v>
      </c>
      <c r="C401" s="22" t="s">
        <v>35</v>
      </c>
      <c r="D401" s="22" t="s">
        <v>20</v>
      </c>
      <c r="E401" s="220"/>
      <c r="F401" s="221"/>
      <c r="G401" s="222"/>
      <c r="H401" s="22"/>
      <c r="I401" s="440">
        <f>SUM(I402,I414)</f>
        <v>6363908</v>
      </c>
      <c r="J401" s="440">
        <f>SUM(J402,J414)</f>
        <v>6363908</v>
      </c>
    </row>
    <row r="402" spans="1:10" ht="31.5" x14ac:dyDescent="0.25">
      <c r="A402" s="99" t="s">
        <v>155</v>
      </c>
      <c r="B402" s="30" t="s">
        <v>59</v>
      </c>
      <c r="C402" s="28" t="s">
        <v>35</v>
      </c>
      <c r="D402" s="28" t="s">
        <v>20</v>
      </c>
      <c r="E402" s="223" t="s">
        <v>227</v>
      </c>
      <c r="F402" s="224" t="s">
        <v>394</v>
      </c>
      <c r="G402" s="225" t="s">
        <v>395</v>
      </c>
      <c r="H402" s="28"/>
      <c r="I402" s="441">
        <f>SUM(I403)</f>
        <v>6356908</v>
      </c>
      <c r="J402" s="441">
        <f>SUM(J403)</f>
        <v>6356908</v>
      </c>
    </row>
    <row r="403" spans="1:10" ht="63.75" customHeight="1" x14ac:dyDescent="0.25">
      <c r="A403" s="61" t="s">
        <v>165</v>
      </c>
      <c r="B403" s="365" t="s">
        <v>59</v>
      </c>
      <c r="C403" s="2" t="s">
        <v>35</v>
      </c>
      <c r="D403" s="2" t="s">
        <v>20</v>
      </c>
      <c r="E403" s="226" t="s">
        <v>233</v>
      </c>
      <c r="F403" s="227" t="s">
        <v>394</v>
      </c>
      <c r="G403" s="228" t="s">
        <v>395</v>
      </c>
      <c r="H403" s="2"/>
      <c r="I403" s="442">
        <f>SUM(I404+I407)</f>
        <v>6356908</v>
      </c>
      <c r="J403" s="442">
        <f>SUM(J404+J407)</f>
        <v>6356908</v>
      </c>
    </row>
    <row r="404" spans="1:10" ht="78.75" x14ac:dyDescent="0.25">
      <c r="A404" s="61" t="s">
        <v>486</v>
      </c>
      <c r="B404" s="365" t="s">
        <v>59</v>
      </c>
      <c r="C404" s="2" t="s">
        <v>35</v>
      </c>
      <c r="D404" s="2" t="s">
        <v>20</v>
      </c>
      <c r="E404" s="226" t="s">
        <v>233</v>
      </c>
      <c r="F404" s="227" t="s">
        <v>10</v>
      </c>
      <c r="G404" s="228" t="s">
        <v>395</v>
      </c>
      <c r="H404" s="2"/>
      <c r="I404" s="442">
        <f>SUM(I405)</f>
        <v>1318206</v>
      </c>
      <c r="J404" s="442">
        <f>SUM(J405)</f>
        <v>1318206</v>
      </c>
    </row>
    <row r="405" spans="1:10" ht="31.5" x14ac:dyDescent="0.25">
      <c r="A405" s="61" t="s">
        <v>78</v>
      </c>
      <c r="B405" s="365" t="s">
        <v>59</v>
      </c>
      <c r="C405" s="44" t="s">
        <v>35</v>
      </c>
      <c r="D405" s="44" t="s">
        <v>20</v>
      </c>
      <c r="E405" s="265" t="s">
        <v>233</v>
      </c>
      <c r="F405" s="266" t="s">
        <v>487</v>
      </c>
      <c r="G405" s="267" t="s">
        <v>399</v>
      </c>
      <c r="H405" s="44"/>
      <c r="I405" s="442">
        <f>SUM(I406:I406)</f>
        <v>1318206</v>
      </c>
      <c r="J405" s="442">
        <f>SUM(J406:J406)</f>
        <v>1318206</v>
      </c>
    </row>
    <row r="406" spans="1:10" ht="63" x14ac:dyDescent="0.25">
      <c r="A406" s="101" t="s">
        <v>79</v>
      </c>
      <c r="B406" s="365" t="s">
        <v>59</v>
      </c>
      <c r="C406" s="2" t="s">
        <v>35</v>
      </c>
      <c r="D406" s="2" t="s">
        <v>20</v>
      </c>
      <c r="E406" s="226" t="s">
        <v>233</v>
      </c>
      <c r="F406" s="227" t="s">
        <v>487</v>
      </c>
      <c r="G406" s="228" t="s">
        <v>399</v>
      </c>
      <c r="H406" s="2" t="s">
        <v>13</v>
      </c>
      <c r="I406" s="444">
        <v>1318206</v>
      </c>
      <c r="J406" s="444">
        <v>1318206</v>
      </c>
    </row>
    <row r="407" spans="1:10" ht="47.25" x14ac:dyDescent="0.25">
      <c r="A407" s="61" t="s">
        <v>483</v>
      </c>
      <c r="B407" s="365" t="s">
        <v>59</v>
      </c>
      <c r="C407" s="2" t="s">
        <v>35</v>
      </c>
      <c r="D407" s="2" t="s">
        <v>20</v>
      </c>
      <c r="E407" s="226" t="s">
        <v>233</v>
      </c>
      <c r="F407" s="227" t="s">
        <v>12</v>
      </c>
      <c r="G407" s="228" t="s">
        <v>395</v>
      </c>
      <c r="H407" s="2"/>
      <c r="I407" s="442">
        <f>SUM(I408+I410)</f>
        <v>5038702</v>
      </c>
      <c r="J407" s="442">
        <f>SUM(J408+J410)</f>
        <v>5038702</v>
      </c>
    </row>
    <row r="408" spans="1:10" ht="47.25" x14ac:dyDescent="0.25">
      <c r="A408" s="61" t="s">
        <v>91</v>
      </c>
      <c r="B408" s="365" t="s">
        <v>59</v>
      </c>
      <c r="C408" s="2" t="s">
        <v>35</v>
      </c>
      <c r="D408" s="2" t="s">
        <v>20</v>
      </c>
      <c r="E408" s="226" t="s">
        <v>233</v>
      </c>
      <c r="F408" s="227" t="s">
        <v>484</v>
      </c>
      <c r="G408" s="228" t="s">
        <v>485</v>
      </c>
      <c r="H408" s="2"/>
      <c r="I408" s="442">
        <f>SUM(I409)</f>
        <v>59958</v>
      </c>
      <c r="J408" s="442">
        <f>SUM(J409)</f>
        <v>59958</v>
      </c>
    </row>
    <row r="409" spans="1:10" ht="63" x14ac:dyDescent="0.25">
      <c r="A409" s="101" t="s">
        <v>79</v>
      </c>
      <c r="B409" s="365" t="s">
        <v>59</v>
      </c>
      <c r="C409" s="2" t="s">
        <v>35</v>
      </c>
      <c r="D409" s="2" t="s">
        <v>20</v>
      </c>
      <c r="E409" s="226" t="s">
        <v>233</v>
      </c>
      <c r="F409" s="227" t="s">
        <v>484</v>
      </c>
      <c r="G409" s="228" t="s">
        <v>485</v>
      </c>
      <c r="H409" s="2" t="s">
        <v>13</v>
      </c>
      <c r="I409" s="444">
        <v>59958</v>
      </c>
      <c r="J409" s="444">
        <v>59958</v>
      </c>
    </row>
    <row r="410" spans="1:10" ht="31.5" x14ac:dyDescent="0.25">
      <c r="A410" s="61" t="s">
        <v>89</v>
      </c>
      <c r="B410" s="365" t="s">
        <v>59</v>
      </c>
      <c r="C410" s="2" t="s">
        <v>35</v>
      </c>
      <c r="D410" s="2" t="s">
        <v>20</v>
      </c>
      <c r="E410" s="226" t="s">
        <v>233</v>
      </c>
      <c r="F410" s="227" t="s">
        <v>484</v>
      </c>
      <c r="G410" s="228" t="s">
        <v>427</v>
      </c>
      <c r="H410" s="2"/>
      <c r="I410" s="442">
        <f>SUM(I411:I413)</f>
        <v>4978744</v>
      </c>
      <c r="J410" s="442">
        <f>SUM(J411:J413)</f>
        <v>4978744</v>
      </c>
    </row>
    <row r="411" spans="1:10" ht="63" x14ac:dyDescent="0.25">
      <c r="A411" s="101" t="s">
        <v>79</v>
      </c>
      <c r="B411" s="365" t="s">
        <v>59</v>
      </c>
      <c r="C411" s="2" t="s">
        <v>35</v>
      </c>
      <c r="D411" s="2" t="s">
        <v>20</v>
      </c>
      <c r="E411" s="226" t="s">
        <v>233</v>
      </c>
      <c r="F411" s="227" t="s">
        <v>484</v>
      </c>
      <c r="G411" s="228" t="s">
        <v>427</v>
      </c>
      <c r="H411" s="2" t="s">
        <v>13</v>
      </c>
      <c r="I411" s="444">
        <v>4802244</v>
      </c>
      <c r="J411" s="444">
        <v>4802244</v>
      </c>
    </row>
    <row r="412" spans="1:10" ht="31.5" x14ac:dyDescent="0.25">
      <c r="A412" s="622" t="s">
        <v>551</v>
      </c>
      <c r="B412" s="6" t="s">
        <v>59</v>
      </c>
      <c r="C412" s="2" t="s">
        <v>35</v>
      </c>
      <c r="D412" s="2" t="s">
        <v>20</v>
      </c>
      <c r="E412" s="226" t="s">
        <v>233</v>
      </c>
      <c r="F412" s="227" t="s">
        <v>484</v>
      </c>
      <c r="G412" s="228" t="s">
        <v>427</v>
      </c>
      <c r="H412" s="2" t="s">
        <v>16</v>
      </c>
      <c r="I412" s="514">
        <v>176300</v>
      </c>
      <c r="J412" s="514">
        <v>176300</v>
      </c>
    </row>
    <row r="413" spans="1:10" ht="15.75" x14ac:dyDescent="0.25">
      <c r="A413" s="61" t="s">
        <v>18</v>
      </c>
      <c r="B413" s="365" t="s">
        <v>59</v>
      </c>
      <c r="C413" s="2" t="s">
        <v>35</v>
      </c>
      <c r="D413" s="2" t="s">
        <v>20</v>
      </c>
      <c r="E413" s="226" t="s">
        <v>233</v>
      </c>
      <c r="F413" s="227" t="s">
        <v>484</v>
      </c>
      <c r="G413" s="228" t="s">
        <v>427</v>
      </c>
      <c r="H413" s="2" t="s">
        <v>17</v>
      </c>
      <c r="I413" s="444">
        <v>200</v>
      </c>
      <c r="J413" s="444">
        <v>200</v>
      </c>
    </row>
    <row r="414" spans="1:10" ht="47.25" x14ac:dyDescent="0.25">
      <c r="A414" s="102" t="s">
        <v>110</v>
      </c>
      <c r="B414" s="30" t="s">
        <v>59</v>
      </c>
      <c r="C414" s="28" t="s">
        <v>35</v>
      </c>
      <c r="D414" s="28" t="s">
        <v>20</v>
      </c>
      <c r="E414" s="223" t="s">
        <v>397</v>
      </c>
      <c r="F414" s="224" t="s">
        <v>394</v>
      </c>
      <c r="G414" s="225" t="s">
        <v>395</v>
      </c>
      <c r="H414" s="28"/>
      <c r="I414" s="441">
        <f t="shared" ref="I414:J417" si="40">SUM(I415)</f>
        <v>7000</v>
      </c>
      <c r="J414" s="441">
        <f t="shared" si="40"/>
        <v>7000</v>
      </c>
    </row>
    <row r="415" spans="1:10" ht="63" x14ac:dyDescent="0.25">
      <c r="A415" s="103" t="s">
        <v>121</v>
      </c>
      <c r="B415" s="53" t="s">
        <v>59</v>
      </c>
      <c r="C415" s="2" t="s">
        <v>35</v>
      </c>
      <c r="D415" s="2" t="s">
        <v>20</v>
      </c>
      <c r="E415" s="226" t="s">
        <v>189</v>
      </c>
      <c r="F415" s="227" t="s">
        <v>394</v>
      </c>
      <c r="G415" s="228" t="s">
        <v>395</v>
      </c>
      <c r="H415" s="44"/>
      <c r="I415" s="442">
        <f t="shared" si="40"/>
        <v>7000</v>
      </c>
      <c r="J415" s="442">
        <f t="shared" si="40"/>
        <v>7000</v>
      </c>
    </row>
    <row r="416" spans="1:10" ht="47.25" x14ac:dyDescent="0.25">
      <c r="A416" s="103" t="s">
        <v>401</v>
      </c>
      <c r="B416" s="53" t="s">
        <v>59</v>
      </c>
      <c r="C416" s="2" t="s">
        <v>35</v>
      </c>
      <c r="D416" s="2" t="s">
        <v>20</v>
      </c>
      <c r="E416" s="226" t="s">
        <v>189</v>
      </c>
      <c r="F416" s="227" t="s">
        <v>10</v>
      </c>
      <c r="G416" s="228" t="s">
        <v>395</v>
      </c>
      <c r="H416" s="44"/>
      <c r="I416" s="442">
        <f t="shared" si="40"/>
        <v>7000</v>
      </c>
      <c r="J416" s="442">
        <f t="shared" si="40"/>
        <v>7000</v>
      </c>
    </row>
    <row r="417" spans="1:12" ht="15.75" x14ac:dyDescent="0.25">
      <c r="A417" s="103" t="s">
        <v>112</v>
      </c>
      <c r="B417" s="53" t="s">
        <v>59</v>
      </c>
      <c r="C417" s="2" t="s">
        <v>35</v>
      </c>
      <c r="D417" s="2" t="s">
        <v>20</v>
      </c>
      <c r="E417" s="226" t="s">
        <v>189</v>
      </c>
      <c r="F417" s="227" t="s">
        <v>10</v>
      </c>
      <c r="G417" s="228" t="s">
        <v>400</v>
      </c>
      <c r="H417" s="44"/>
      <c r="I417" s="442">
        <f t="shared" si="40"/>
        <v>7000</v>
      </c>
      <c r="J417" s="442">
        <f t="shared" si="40"/>
        <v>7000</v>
      </c>
    </row>
    <row r="418" spans="1:12" ht="31.5" x14ac:dyDescent="0.25">
      <c r="A418" s="622" t="s">
        <v>551</v>
      </c>
      <c r="B418" s="6" t="s">
        <v>59</v>
      </c>
      <c r="C418" s="2" t="s">
        <v>35</v>
      </c>
      <c r="D418" s="2" t="s">
        <v>20</v>
      </c>
      <c r="E418" s="226" t="s">
        <v>189</v>
      </c>
      <c r="F418" s="227" t="s">
        <v>10</v>
      </c>
      <c r="G418" s="228" t="s">
        <v>400</v>
      </c>
      <c r="H418" s="2" t="s">
        <v>16</v>
      </c>
      <c r="I418" s="444">
        <v>7000</v>
      </c>
      <c r="J418" s="444">
        <v>7000</v>
      </c>
    </row>
    <row r="419" spans="1:12" ht="15.75" x14ac:dyDescent="0.25">
      <c r="A419" s="113" t="s">
        <v>37</v>
      </c>
      <c r="B419" s="19" t="s">
        <v>59</v>
      </c>
      <c r="C419" s="19">
        <v>10</v>
      </c>
      <c r="D419" s="19"/>
      <c r="E419" s="256"/>
      <c r="F419" s="257"/>
      <c r="G419" s="258"/>
      <c r="H419" s="15"/>
      <c r="I419" s="439">
        <f>SUM(I420)</f>
        <v>1293477</v>
      </c>
      <c r="J419" s="439">
        <f>SUM(J420)</f>
        <v>1293477</v>
      </c>
    </row>
    <row r="420" spans="1:12" ht="15.75" x14ac:dyDescent="0.25">
      <c r="A420" s="109" t="s">
        <v>41</v>
      </c>
      <c r="B420" s="26" t="s">
        <v>59</v>
      </c>
      <c r="C420" s="26">
        <v>10</v>
      </c>
      <c r="D420" s="22" t="s">
        <v>15</v>
      </c>
      <c r="E420" s="220"/>
      <c r="F420" s="221"/>
      <c r="G420" s="222"/>
      <c r="H420" s="22"/>
      <c r="I420" s="440">
        <f>SUM(I421)</f>
        <v>1293477</v>
      </c>
      <c r="J420" s="440">
        <f>SUM(J421)</f>
        <v>1293477</v>
      </c>
    </row>
    <row r="421" spans="1:12" ht="31.5" x14ac:dyDescent="0.25">
      <c r="A421" s="99" t="s">
        <v>155</v>
      </c>
      <c r="B421" s="30" t="s">
        <v>59</v>
      </c>
      <c r="C421" s="28" t="s">
        <v>57</v>
      </c>
      <c r="D421" s="28" t="s">
        <v>15</v>
      </c>
      <c r="E421" s="223" t="s">
        <v>227</v>
      </c>
      <c r="F421" s="224" t="s">
        <v>394</v>
      </c>
      <c r="G421" s="225" t="s">
        <v>395</v>
      </c>
      <c r="H421" s="28"/>
      <c r="I421" s="441">
        <f>SUM(I422,I427,I432)</f>
        <v>1293477</v>
      </c>
      <c r="J421" s="441">
        <f>SUM(J422,J427,J432)</f>
        <v>1293477</v>
      </c>
    </row>
    <row r="422" spans="1:12" ht="48" customHeight="1" x14ac:dyDescent="0.25">
      <c r="A422" s="101" t="s">
        <v>162</v>
      </c>
      <c r="B422" s="365" t="s">
        <v>59</v>
      </c>
      <c r="C422" s="53">
        <v>10</v>
      </c>
      <c r="D422" s="44" t="s">
        <v>15</v>
      </c>
      <c r="E422" s="265" t="s">
        <v>230</v>
      </c>
      <c r="F422" s="266" t="s">
        <v>394</v>
      </c>
      <c r="G422" s="267" t="s">
        <v>395</v>
      </c>
      <c r="H422" s="44"/>
      <c r="I422" s="442">
        <f>SUM(I423)</f>
        <v>572850</v>
      </c>
      <c r="J422" s="442">
        <f>SUM(J423)</f>
        <v>572850</v>
      </c>
    </row>
    <row r="423" spans="1:12" ht="31.5" x14ac:dyDescent="0.25">
      <c r="A423" s="101" t="s">
        <v>477</v>
      </c>
      <c r="B423" s="365" t="s">
        <v>59</v>
      </c>
      <c r="C423" s="53">
        <v>10</v>
      </c>
      <c r="D423" s="44" t="s">
        <v>15</v>
      </c>
      <c r="E423" s="265" t="s">
        <v>230</v>
      </c>
      <c r="F423" s="266" t="s">
        <v>10</v>
      </c>
      <c r="G423" s="267" t="s">
        <v>395</v>
      </c>
      <c r="H423" s="44"/>
      <c r="I423" s="442">
        <f>SUM(I424)</f>
        <v>572850</v>
      </c>
      <c r="J423" s="442">
        <f>SUM(J424)</f>
        <v>572850</v>
      </c>
    </row>
    <row r="424" spans="1:12" ht="33" customHeight="1" x14ac:dyDescent="0.25">
      <c r="A424" s="101" t="s">
        <v>168</v>
      </c>
      <c r="B424" s="365" t="s">
        <v>59</v>
      </c>
      <c r="C424" s="53">
        <v>10</v>
      </c>
      <c r="D424" s="44" t="s">
        <v>15</v>
      </c>
      <c r="E424" s="265" t="s">
        <v>230</v>
      </c>
      <c r="F424" s="266" t="s">
        <v>487</v>
      </c>
      <c r="G424" s="267" t="s">
        <v>489</v>
      </c>
      <c r="H424" s="44"/>
      <c r="I424" s="442">
        <f>SUM(I425:I426)</f>
        <v>572850</v>
      </c>
      <c r="J424" s="442">
        <f>SUM(J425:J426)</f>
        <v>572850</v>
      </c>
    </row>
    <row r="425" spans="1:12" ht="31.5" x14ac:dyDescent="0.25">
      <c r="A425" s="622" t="s">
        <v>551</v>
      </c>
      <c r="B425" s="6" t="s">
        <v>59</v>
      </c>
      <c r="C425" s="53">
        <v>10</v>
      </c>
      <c r="D425" s="44" t="s">
        <v>15</v>
      </c>
      <c r="E425" s="265" t="s">
        <v>230</v>
      </c>
      <c r="F425" s="266" t="s">
        <v>487</v>
      </c>
      <c r="G425" s="267" t="s">
        <v>489</v>
      </c>
      <c r="H425" s="44" t="s">
        <v>16</v>
      </c>
      <c r="I425" s="444">
        <v>2850</v>
      </c>
      <c r="J425" s="444">
        <v>2850</v>
      </c>
    </row>
    <row r="426" spans="1:12" ht="15.75" x14ac:dyDescent="0.25">
      <c r="A426" s="61" t="s">
        <v>40</v>
      </c>
      <c r="B426" s="365" t="s">
        <v>59</v>
      </c>
      <c r="C426" s="53">
        <v>10</v>
      </c>
      <c r="D426" s="44" t="s">
        <v>15</v>
      </c>
      <c r="E426" s="265" t="s">
        <v>230</v>
      </c>
      <c r="F426" s="266" t="s">
        <v>487</v>
      </c>
      <c r="G426" s="267" t="s">
        <v>489</v>
      </c>
      <c r="H426" s="44" t="s">
        <v>39</v>
      </c>
      <c r="I426" s="444">
        <v>570000</v>
      </c>
      <c r="J426" s="444">
        <v>570000</v>
      </c>
      <c r="K426" s="493"/>
      <c r="L426" s="493"/>
    </row>
    <row r="427" spans="1:12" ht="48.75" customHeight="1" x14ac:dyDescent="0.25">
      <c r="A427" s="61" t="s">
        <v>163</v>
      </c>
      <c r="B427" s="365" t="s">
        <v>59</v>
      </c>
      <c r="C427" s="53">
        <v>10</v>
      </c>
      <c r="D427" s="44" t="s">
        <v>15</v>
      </c>
      <c r="E427" s="265" t="s">
        <v>478</v>
      </c>
      <c r="F427" s="266" t="s">
        <v>394</v>
      </c>
      <c r="G427" s="267" t="s">
        <v>395</v>
      </c>
      <c r="H427" s="44"/>
      <c r="I427" s="442">
        <f>SUM(I428)</f>
        <v>491627</v>
      </c>
      <c r="J427" s="442">
        <f>SUM(J428)</f>
        <v>491627</v>
      </c>
    </row>
    <row r="428" spans="1:12" ht="15.75" x14ac:dyDescent="0.25">
      <c r="A428" s="61" t="s">
        <v>479</v>
      </c>
      <c r="B428" s="365" t="s">
        <v>59</v>
      </c>
      <c r="C428" s="53">
        <v>10</v>
      </c>
      <c r="D428" s="44" t="s">
        <v>15</v>
      </c>
      <c r="E428" s="265" t="s">
        <v>231</v>
      </c>
      <c r="F428" s="266" t="s">
        <v>10</v>
      </c>
      <c r="G428" s="267" t="s">
        <v>395</v>
      </c>
      <c r="H428" s="44"/>
      <c r="I428" s="442">
        <f>SUM(I429)</f>
        <v>491627</v>
      </c>
      <c r="J428" s="442">
        <f>SUM(J429)</f>
        <v>491627</v>
      </c>
    </row>
    <row r="429" spans="1:12" ht="45.75" customHeight="1" x14ac:dyDescent="0.25">
      <c r="A429" s="101" t="s">
        <v>168</v>
      </c>
      <c r="B429" s="365" t="s">
        <v>59</v>
      </c>
      <c r="C429" s="53">
        <v>10</v>
      </c>
      <c r="D429" s="44" t="s">
        <v>15</v>
      </c>
      <c r="E429" s="265" t="s">
        <v>231</v>
      </c>
      <c r="F429" s="266" t="s">
        <v>487</v>
      </c>
      <c r="G429" s="267" t="s">
        <v>489</v>
      </c>
      <c r="H429" s="44"/>
      <c r="I429" s="442">
        <f>SUM(I430:I431)</f>
        <v>491627</v>
      </c>
      <c r="J429" s="442">
        <f>SUM(J430:J431)</f>
        <v>491627</v>
      </c>
    </row>
    <row r="430" spans="1:12" ht="31.5" x14ac:dyDescent="0.25">
      <c r="A430" s="622" t="s">
        <v>551</v>
      </c>
      <c r="B430" s="6" t="s">
        <v>59</v>
      </c>
      <c r="C430" s="53">
        <v>10</v>
      </c>
      <c r="D430" s="44" t="s">
        <v>15</v>
      </c>
      <c r="E430" s="265" t="s">
        <v>231</v>
      </c>
      <c r="F430" s="266" t="s">
        <v>487</v>
      </c>
      <c r="G430" s="267" t="s">
        <v>489</v>
      </c>
      <c r="H430" s="44" t="s">
        <v>16</v>
      </c>
      <c r="I430" s="444">
        <v>2500</v>
      </c>
      <c r="J430" s="444">
        <v>2500</v>
      </c>
    </row>
    <row r="431" spans="1:12" ht="15.75" x14ac:dyDescent="0.25">
      <c r="A431" s="61" t="s">
        <v>40</v>
      </c>
      <c r="B431" s="365" t="s">
        <v>59</v>
      </c>
      <c r="C431" s="53">
        <v>10</v>
      </c>
      <c r="D431" s="44" t="s">
        <v>15</v>
      </c>
      <c r="E431" s="265" t="s">
        <v>231</v>
      </c>
      <c r="F431" s="266" t="s">
        <v>487</v>
      </c>
      <c r="G431" s="267" t="s">
        <v>489</v>
      </c>
      <c r="H431" s="44" t="s">
        <v>39</v>
      </c>
      <c r="I431" s="444">
        <v>489127</v>
      </c>
      <c r="J431" s="444">
        <v>489127</v>
      </c>
      <c r="K431" s="493"/>
      <c r="L431" s="493"/>
    </row>
    <row r="432" spans="1:12" ht="50.25" customHeight="1" x14ac:dyDescent="0.25">
      <c r="A432" s="61" t="s">
        <v>156</v>
      </c>
      <c r="B432" s="365" t="s">
        <v>59</v>
      </c>
      <c r="C432" s="53">
        <v>10</v>
      </c>
      <c r="D432" s="44" t="s">
        <v>15</v>
      </c>
      <c r="E432" s="265" t="s">
        <v>228</v>
      </c>
      <c r="F432" s="266" t="s">
        <v>394</v>
      </c>
      <c r="G432" s="267" t="s">
        <v>395</v>
      </c>
      <c r="H432" s="44"/>
      <c r="I432" s="442">
        <f>SUM(I433)</f>
        <v>229000</v>
      </c>
      <c r="J432" s="442">
        <f>SUM(J433)</f>
        <v>229000</v>
      </c>
    </row>
    <row r="433" spans="1:12" ht="47.25" x14ac:dyDescent="0.25">
      <c r="A433" s="61" t="s">
        <v>467</v>
      </c>
      <c r="B433" s="365" t="s">
        <v>59</v>
      </c>
      <c r="C433" s="53">
        <v>10</v>
      </c>
      <c r="D433" s="44" t="s">
        <v>15</v>
      </c>
      <c r="E433" s="265" t="s">
        <v>228</v>
      </c>
      <c r="F433" s="266" t="s">
        <v>10</v>
      </c>
      <c r="G433" s="267" t="s">
        <v>395</v>
      </c>
      <c r="H433" s="44"/>
      <c r="I433" s="442">
        <f>SUM(I434)</f>
        <v>229000</v>
      </c>
      <c r="J433" s="442">
        <f>SUM(J434)</f>
        <v>229000</v>
      </c>
    </row>
    <row r="434" spans="1:12" ht="78.75" x14ac:dyDescent="0.25">
      <c r="A434" s="61" t="s">
        <v>491</v>
      </c>
      <c r="B434" s="365" t="s">
        <v>59</v>
      </c>
      <c r="C434" s="53">
        <v>10</v>
      </c>
      <c r="D434" s="44" t="s">
        <v>15</v>
      </c>
      <c r="E434" s="265" t="s">
        <v>228</v>
      </c>
      <c r="F434" s="266" t="s">
        <v>10</v>
      </c>
      <c r="G434" s="267" t="s">
        <v>490</v>
      </c>
      <c r="H434" s="44"/>
      <c r="I434" s="442">
        <f>SUM(I435:I436)</f>
        <v>229000</v>
      </c>
      <c r="J434" s="442">
        <f>SUM(J435:J436)</f>
        <v>229000</v>
      </c>
    </row>
    <row r="435" spans="1:12" ht="31.5" x14ac:dyDescent="0.25">
      <c r="A435" s="622" t="s">
        <v>551</v>
      </c>
      <c r="B435" s="6" t="s">
        <v>59</v>
      </c>
      <c r="C435" s="53">
        <v>10</v>
      </c>
      <c r="D435" s="44" t="s">
        <v>15</v>
      </c>
      <c r="E435" s="265" t="s">
        <v>228</v>
      </c>
      <c r="F435" s="266" t="s">
        <v>10</v>
      </c>
      <c r="G435" s="267" t="s">
        <v>490</v>
      </c>
      <c r="H435" s="44" t="s">
        <v>16</v>
      </c>
      <c r="I435" s="444">
        <v>1140</v>
      </c>
      <c r="J435" s="444">
        <v>1140</v>
      </c>
    </row>
    <row r="436" spans="1:12" ht="15.75" x14ac:dyDescent="0.25">
      <c r="A436" s="61" t="s">
        <v>40</v>
      </c>
      <c r="B436" s="365" t="s">
        <v>59</v>
      </c>
      <c r="C436" s="53">
        <v>10</v>
      </c>
      <c r="D436" s="44" t="s">
        <v>15</v>
      </c>
      <c r="E436" s="265" t="s">
        <v>228</v>
      </c>
      <c r="F436" s="266" t="s">
        <v>10</v>
      </c>
      <c r="G436" s="267" t="s">
        <v>490</v>
      </c>
      <c r="H436" s="44" t="s">
        <v>39</v>
      </c>
      <c r="I436" s="444">
        <v>227860</v>
      </c>
      <c r="J436" s="444">
        <v>227860</v>
      </c>
      <c r="K436" s="493"/>
      <c r="L436" s="493"/>
    </row>
    <row r="437" spans="1:12" ht="15.75" x14ac:dyDescent="0.25">
      <c r="A437" s="113" t="s">
        <v>43</v>
      </c>
      <c r="B437" s="19" t="s">
        <v>59</v>
      </c>
      <c r="C437" s="19">
        <v>11</v>
      </c>
      <c r="D437" s="19"/>
      <c r="E437" s="256"/>
      <c r="F437" s="257"/>
      <c r="G437" s="258"/>
      <c r="H437" s="15"/>
      <c r="I437" s="439">
        <f>SUM(I438)</f>
        <v>150000</v>
      </c>
      <c r="J437" s="439">
        <f>SUM(J438)</f>
        <v>150000</v>
      </c>
    </row>
    <row r="438" spans="1:12" ht="15.75" x14ac:dyDescent="0.25">
      <c r="A438" s="109" t="s">
        <v>44</v>
      </c>
      <c r="B438" s="26" t="s">
        <v>59</v>
      </c>
      <c r="C438" s="26">
        <v>11</v>
      </c>
      <c r="D438" s="22" t="s">
        <v>12</v>
      </c>
      <c r="E438" s="220"/>
      <c r="F438" s="221"/>
      <c r="G438" s="222"/>
      <c r="H438" s="22"/>
      <c r="I438" s="440">
        <f>SUM(I439)</f>
        <v>150000</v>
      </c>
      <c r="J438" s="440">
        <f>SUM(J439)</f>
        <v>150000</v>
      </c>
    </row>
    <row r="439" spans="1:12" ht="63" x14ac:dyDescent="0.25">
      <c r="A439" s="107" t="s">
        <v>157</v>
      </c>
      <c r="B439" s="30" t="s">
        <v>59</v>
      </c>
      <c r="C439" s="28" t="s">
        <v>45</v>
      </c>
      <c r="D439" s="28" t="s">
        <v>12</v>
      </c>
      <c r="E439" s="223" t="s">
        <v>469</v>
      </c>
      <c r="F439" s="224" t="s">
        <v>394</v>
      </c>
      <c r="G439" s="225" t="s">
        <v>395</v>
      </c>
      <c r="H439" s="28"/>
      <c r="I439" s="441">
        <f t="shared" ref="I439:J442" si="41">SUM(I440)</f>
        <v>150000</v>
      </c>
      <c r="J439" s="441">
        <f t="shared" si="41"/>
        <v>150000</v>
      </c>
    </row>
    <row r="440" spans="1:12" ht="94.5" x14ac:dyDescent="0.25">
      <c r="A440" s="108" t="s">
        <v>173</v>
      </c>
      <c r="B440" s="53" t="s">
        <v>59</v>
      </c>
      <c r="C440" s="2" t="s">
        <v>45</v>
      </c>
      <c r="D440" s="2" t="s">
        <v>12</v>
      </c>
      <c r="E440" s="226" t="s">
        <v>234</v>
      </c>
      <c r="F440" s="227" t="s">
        <v>394</v>
      </c>
      <c r="G440" s="228" t="s">
        <v>395</v>
      </c>
      <c r="H440" s="2"/>
      <c r="I440" s="442">
        <f t="shared" si="41"/>
        <v>150000</v>
      </c>
      <c r="J440" s="442">
        <f t="shared" si="41"/>
        <v>150000</v>
      </c>
    </row>
    <row r="441" spans="1:12" ht="31.5" x14ac:dyDescent="0.25">
      <c r="A441" s="108" t="s">
        <v>502</v>
      </c>
      <c r="B441" s="53" t="s">
        <v>59</v>
      </c>
      <c r="C441" s="2" t="s">
        <v>45</v>
      </c>
      <c r="D441" s="2" t="s">
        <v>12</v>
      </c>
      <c r="E441" s="226" t="s">
        <v>234</v>
      </c>
      <c r="F441" s="227" t="s">
        <v>10</v>
      </c>
      <c r="G441" s="228" t="s">
        <v>395</v>
      </c>
      <c r="H441" s="2"/>
      <c r="I441" s="442">
        <f t="shared" si="41"/>
        <v>150000</v>
      </c>
      <c r="J441" s="442">
        <f t="shared" si="41"/>
        <v>150000</v>
      </c>
    </row>
    <row r="442" spans="1:12" ht="47.25" x14ac:dyDescent="0.25">
      <c r="A442" s="61" t="s">
        <v>174</v>
      </c>
      <c r="B442" s="365" t="s">
        <v>59</v>
      </c>
      <c r="C442" s="2" t="s">
        <v>45</v>
      </c>
      <c r="D442" s="2" t="s">
        <v>12</v>
      </c>
      <c r="E442" s="226" t="s">
        <v>234</v>
      </c>
      <c r="F442" s="227" t="s">
        <v>10</v>
      </c>
      <c r="G442" s="228" t="s">
        <v>503</v>
      </c>
      <c r="H442" s="2"/>
      <c r="I442" s="442">
        <f t="shared" si="41"/>
        <v>150000</v>
      </c>
      <c r="J442" s="442">
        <f t="shared" si="41"/>
        <v>150000</v>
      </c>
    </row>
    <row r="443" spans="1:12" ht="31.5" x14ac:dyDescent="0.25">
      <c r="A443" s="629" t="s">
        <v>551</v>
      </c>
      <c r="B443" s="413" t="s">
        <v>59</v>
      </c>
      <c r="C443" s="5" t="s">
        <v>45</v>
      </c>
      <c r="D443" s="5" t="s">
        <v>12</v>
      </c>
      <c r="E443" s="414" t="s">
        <v>234</v>
      </c>
      <c r="F443" s="310" t="s">
        <v>10</v>
      </c>
      <c r="G443" s="415" t="s">
        <v>503</v>
      </c>
      <c r="H443" s="5" t="s">
        <v>16</v>
      </c>
      <c r="I443" s="446">
        <v>150000</v>
      </c>
      <c r="J443" s="446">
        <v>150000</v>
      </c>
    </row>
    <row r="444" spans="1:12" s="605" customFormat="1" ht="31.5" x14ac:dyDescent="0.25">
      <c r="A444" s="470" t="s">
        <v>944</v>
      </c>
      <c r="B444" s="458" t="s">
        <v>943</v>
      </c>
      <c r="C444" s="475"/>
      <c r="D444" s="480"/>
      <c r="E444" s="480"/>
      <c r="F444" s="618"/>
      <c r="G444" s="619"/>
      <c r="H444" s="619"/>
      <c r="I444" s="457">
        <f>SUM(I445+I452)</f>
        <v>31283763</v>
      </c>
      <c r="J444" s="457">
        <f>SUM(J445+J452)</f>
        <v>31483304</v>
      </c>
    </row>
    <row r="445" spans="1:12" s="605" customFormat="1" ht="15.75" x14ac:dyDescent="0.25">
      <c r="A445" s="288" t="s">
        <v>9</v>
      </c>
      <c r="B445" s="305" t="s">
        <v>943</v>
      </c>
      <c r="C445" s="15" t="s">
        <v>10</v>
      </c>
      <c r="D445" s="15"/>
      <c r="E445" s="299"/>
      <c r="F445" s="300"/>
      <c r="G445" s="301"/>
      <c r="H445" s="15"/>
      <c r="I445" s="439">
        <f>SUM(I446)</f>
        <v>124300</v>
      </c>
      <c r="J445" s="439">
        <f>SUM(J446)</f>
        <v>124300</v>
      </c>
    </row>
    <row r="446" spans="1:12" ht="15.75" x14ac:dyDescent="0.25">
      <c r="A446" s="97" t="s">
        <v>23</v>
      </c>
      <c r="B446" s="26" t="s">
        <v>943</v>
      </c>
      <c r="C446" s="22" t="s">
        <v>10</v>
      </c>
      <c r="D446" s="26">
        <v>13</v>
      </c>
      <c r="E446" s="247"/>
      <c r="F446" s="248"/>
      <c r="G446" s="249"/>
      <c r="H446" s="22"/>
      <c r="I446" s="440">
        <f>SUM(I447)</f>
        <v>124300</v>
      </c>
      <c r="J446" s="440">
        <f>SUM(J447)</f>
        <v>124300</v>
      </c>
    </row>
    <row r="447" spans="1:12" ht="47.25" x14ac:dyDescent="0.25">
      <c r="A447" s="75" t="s">
        <v>128</v>
      </c>
      <c r="B447" s="30" t="s">
        <v>943</v>
      </c>
      <c r="C447" s="28" t="s">
        <v>10</v>
      </c>
      <c r="D447" s="32">
        <v>13</v>
      </c>
      <c r="E447" s="253" t="s">
        <v>186</v>
      </c>
      <c r="F447" s="254" t="s">
        <v>394</v>
      </c>
      <c r="G447" s="255" t="s">
        <v>395</v>
      </c>
      <c r="H447" s="28"/>
      <c r="I447" s="441">
        <f t="shared" ref="I447:J450" si="42">SUM(I448)</f>
        <v>124300</v>
      </c>
      <c r="J447" s="441">
        <f t="shared" si="42"/>
        <v>124300</v>
      </c>
    </row>
    <row r="448" spans="1:12" ht="63" x14ac:dyDescent="0.25">
      <c r="A448" s="87" t="s">
        <v>127</v>
      </c>
      <c r="B448" s="6" t="s">
        <v>943</v>
      </c>
      <c r="C448" s="2" t="s">
        <v>10</v>
      </c>
      <c r="D448" s="6">
        <v>13</v>
      </c>
      <c r="E448" s="241" t="s">
        <v>217</v>
      </c>
      <c r="F448" s="242" t="s">
        <v>394</v>
      </c>
      <c r="G448" s="243" t="s">
        <v>395</v>
      </c>
      <c r="H448" s="2"/>
      <c r="I448" s="442">
        <f t="shared" si="42"/>
        <v>124300</v>
      </c>
      <c r="J448" s="442">
        <f t="shared" si="42"/>
        <v>124300</v>
      </c>
    </row>
    <row r="449" spans="1:12" ht="47.25" x14ac:dyDescent="0.25">
      <c r="A449" s="87" t="s">
        <v>418</v>
      </c>
      <c r="B449" s="6" t="s">
        <v>943</v>
      </c>
      <c r="C449" s="2" t="s">
        <v>10</v>
      </c>
      <c r="D449" s="6">
        <v>13</v>
      </c>
      <c r="E449" s="241" t="s">
        <v>217</v>
      </c>
      <c r="F449" s="242" t="s">
        <v>10</v>
      </c>
      <c r="G449" s="243" t="s">
        <v>395</v>
      </c>
      <c r="H449" s="2"/>
      <c r="I449" s="442">
        <f t="shared" si="42"/>
        <v>124300</v>
      </c>
      <c r="J449" s="442">
        <f t="shared" si="42"/>
        <v>124300</v>
      </c>
    </row>
    <row r="450" spans="1:12" ht="47.25" x14ac:dyDescent="0.25">
      <c r="A450" s="3" t="s">
        <v>86</v>
      </c>
      <c r="B450" s="365" t="s">
        <v>943</v>
      </c>
      <c r="C450" s="2" t="s">
        <v>10</v>
      </c>
      <c r="D450" s="6">
        <v>13</v>
      </c>
      <c r="E450" s="241" t="s">
        <v>217</v>
      </c>
      <c r="F450" s="242" t="s">
        <v>10</v>
      </c>
      <c r="G450" s="243" t="s">
        <v>419</v>
      </c>
      <c r="H450" s="2"/>
      <c r="I450" s="442">
        <f t="shared" si="42"/>
        <v>124300</v>
      </c>
      <c r="J450" s="442">
        <f t="shared" si="42"/>
        <v>124300</v>
      </c>
    </row>
    <row r="451" spans="1:12" ht="31.5" x14ac:dyDescent="0.25">
      <c r="A451" s="624" t="s">
        <v>87</v>
      </c>
      <c r="B451" s="289" t="s">
        <v>943</v>
      </c>
      <c r="C451" s="2" t="s">
        <v>10</v>
      </c>
      <c r="D451" s="6">
        <v>13</v>
      </c>
      <c r="E451" s="241" t="s">
        <v>217</v>
      </c>
      <c r="F451" s="242" t="s">
        <v>10</v>
      </c>
      <c r="G451" s="243" t="s">
        <v>419</v>
      </c>
      <c r="H451" s="2" t="s">
        <v>77</v>
      </c>
      <c r="I451" s="443">
        <v>124300</v>
      </c>
      <c r="J451" s="443">
        <v>124300</v>
      </c>
    </row>
    <row r="452" spans="1:12" ht="15.75" customHeight="1" x14ac:dyDescent="0.25">
      <c r="A452" s="113" t="s">
        <v>37</v>
      </c>
      <c r="B452" s="19" t="s">
        <v>943</v>
      </c>
      <c r="C452" s="19">
        <v>10</v>
      </c>
      <c r="D452" s="19"/>
      <c r="E452" s="256"/>
      <c r="F452" s="257"/>
      <c r="G452" s="258"/>
      <c r="H452" s="15"/>
      <c r="I452" s="439">
        <f>SUM(I453+I459+I485+I475)</f>
        <v>31159463</v>
      </c>
      <c r="J452" s="439">
        <f>SUM(J453+J459+J485+J475)</f>
        <v>31359004</v>
      </c>
    </row>
    <row r="453" spans="1:12" ht="15.75" x14ac:dyDescent="0.25">
      <c r="A453" s="109" t="s">
        <v>38</v>
      </c>
      <c r="B453" s="26" t="s">
        <v>943</v>
      </c>
      <c r="C453" s="26">
        <v>10</v>
      </c>
      <c r="D453" s="22" t="s">
        <v>10</v>
      </c>
      <c r="E453" s="220"/>
      <c r="F453" s="221"/>
      <c r="G453" s="222"/>
      <c r="H453" s="22"/>
      <c r="I453" s="440">
        <f t="shared" ref="I453:J457" si="43">SUM(I454)</f>
        <v>803904</v>
      </c>
      <c r="J453" s="440">
        <f t="shared" si="43"/>
        <v>803904</v>
      </c>
    </row>
    <row r="454" spans="1:12" ht="47.25" x14ac:dyDescent="0.25">
      <c r="A454" s="102" t="s">
        <v>115</v>
      </c>
      <c r="B454" s="30" t="s">
        <v>943</v>
      </c>
      <c r="C454" s="30">
        <v>10</v>
      </c>
      <c r="D454" s="28" t="s">
        <v>10</v>
      </c>
      <c r="E454" s="223" t="s">
        <v>186</v>
      </c>
      <c r="F454" s="224" t="s">
        <v>394</v>
      </c>
      <c r="G454" s="225" t="s">
        <v>395</v>
      </c>
      <c r="H454" s="28"/>
      <c r="I454" s="441">
        <f t="shared" si="43"/>
        <v>803904</v>
      </c>
      <c r="J454" s="441">
        <f t="shared" si="43"/>
        <v>803904</v>
      </c>
    </row>
    <row r="455" spans="1:12" ht="63" x14ac:dyDescent="0.25">
      <c r="A455" s="61" t="s">
        <v>166</v>
      </c>
      <c r="B455" s="365" t="s">
        <v>943</v>
      </c>
      <c r="C455" s="365">
        <v>10</v>
      </c>
      <c r="D455" s="2" t="s">
        <v>10</v>
      </c>
      <c r="E455" s="226" t="s">
        <v>188</v>
      </c>
      <c r="F455" s="227" t="s">
        <v>394</v>
      </c>
      <c r="G455" s="228" t="s">
        <v>395</v>
      </c>
      <c r="H455" s="2"/>
      <c r="I455" s="442">
        <f t="shared" si="43"/>
        <v>803904</v>
      </c>
      <c r="J455" s="442">
        <f t="shared" si="43"/>
        <v>803904</v>
      </c>
    </row>
    <row r="456" spans="1:12" ht="47.25" x14ac:dyDescent="0.25">
      <c r="A456" s="61" t="s">
        <v>488</v>
      </c>
      <c r="B456" s="365" t="s">
        <v>943</v>
      </c>
      <c r="C456" s="365">
        <v>10</v>
      </c>
      <c r="D456" s="2" t="s">
        <v>10</v>
      </c>
      <c r="E456" s="226" t="s">
        <v>188</v>
      </c>
      <c r="F456" s="227" t="s">
        <v>10</v>
      </c>
      <c r="G456" s="228" t="s">
        <v>395</v>
      </c>
      <c r="H456" s="2"/>
      <c r="I456" s="442">
        <f t="shared" si="43"/>
        <v>803904</v>
      </c>
      <c r="J456" s="442">
        <f t="shared" si="43"/>
        <v>803904</v>
      </c>
    </row>
    <row r="457" spans="1:12" ht="17.25" customHeight="1" x14ac:dyDescent="0.25">
      <c r="A457" s="61" t="s">
        <v>167</v>
      </c>
      <c r="B457" s="365" t="s">
        <v>943</v>
      </c>
      <c r="C457" s="365">
        <v>10</v>
      </c>
      <c r="D457" s="2" t="s">
        <v>10</v>
      </c>
      <c r="E457" s="226" t="s">
        <v>188</v>
      </c>
      <c r="F457" s="227" t="s">
        <v>10</v>
      </c>
      <c r="G457" s="228" t="s">
        <v>680</v>
      </c>
      <c r="H457" s="2"/>
      <c r="I457" s="442">
        <f t="shared" si="43"/>
        <v>803904</v>
      </c>
      <c r="J457" s="442">
        <f t="shared" si="43"/>
        <v>803904</v>
      </c>
    </row>
    <row r="458" spans="1:12" ht="15.75" x14ac:dyDescent="0.25">
      <c r="A458" s="61" t="s">
        <v>40</v>
      </c>
      <c r="B458" s="365" t="s">
        <v>943</v>
      </c>
      <c r="C458" s="365">
        <v>10</v>
      </c>
      <c r="D458" s="2" t="s">
        <v>10</v>
      </c>
      <c r="E458" s="226" t="s">
        <v>188</v>
      </c>
      <c r="F458" s="227" t="s">
        <v>10</v>
      </c>
      <c r="G458" s="228" t="s">
        <v>680</v>
      </c>
      <c r="H458" s="2" t="s">
        <v>39</v>
      </c>
      <c r="I458" s="443">
        <v>803904</v>
      </c>
      <c r="J458" s="443">
        <v>803904</v>
      </c>
      <c r="K458" s="493"/>
      <c r="L458" s="493"/>
    </row>
    <row r="459" spans="1:12" ht="15.75" x14ac:dyDescent="0.25">
      <c r="A459" s="109" t="s">
        <v>41</v>
      </c>
      <c r="B459" s="26" t="s">
        <v>943</v>
      </c>
      <c r="C459" s="26">
        <v>10</v>
      </c>
      <c r="D459" s="22" t="s">
        <v>15</v>
      </c>
      <c r="E459" s="220"/>
      <c r="F459" s="221"/>
      <c r="G459" s="222"/>
      <c r="H459" s="22"/>
      <c r="I459" s="440">
        <f t="shared" ref="I459:J461" si="44">SUM(I460)</f>
        <v>4132521</v>
      </c>
      <c r="J459" s="440">
        <f t="shared" si="44"/>
        <v>4132521</v>
      </c>
    </row>
    <row r="460" spans="1:12" ht="47.25" x14ac:dyDescent="0.25">
      <c r="A460" s="102" t="s">
        <v>115</v>
      </c>
      <c r="B460" s="30" t="s">
        <v>943</v>
      </c>
      <c r="C460" s="30">
        <v>10</v>
      </c>
      <c r="D460" s="28" t="s">
        <v>15</v>
      </c>
      <c r="E460" s="223" t="s">
        <v>186</v>
      </c>
      <c r="F460" s="224" t="s">
        <v>394</v>
      </c>
      <c r="G460" s="225" t="s">
        <v>395</v>
      </c>
      <c r="H460" s="28"/>
      <c r="I460" s="441">
        <f t="shared" si="44"/>
        <v>4132521</v>
      </c>
      <c r="J460" s="441">
        <f t="shared" si="44"/>
        <v>4132521</v>
      </c>
    </row>
    <row r="461" spans="1:12" ht="63" x14ac:dyDescent="0.25">
      <c r="A461" s="61" t="s">
        <v>166</v>
      </c>
      <c r="B461" s="365" t="s">
        <v>943</v>
      </c>
      <c r="C461" s="365">
        <v>10</v>
      </c>
      <c r="D461" s="2" t="s">
        <v>15</v>
      </c>
      <c r="E461" s="226" t="s">
        <v>188</v>
      </c>
      <c r="F461" s="227" t="s">
        <v>394</v>
      </c>
      <c r="G461" s="228" t="s">
        <v>395</v>
      </c>
      <c r="H461" s="2"/>
      <c r="I461" s="442">
        <f t="shared" si="44"/>
        <v>4132521</v>
      </c>
      <c r="J461" s="442">
        <f t="shared" si="44"/>
        <v>4132521</v>
      </c>
    </row>
    <row r="462" spans="1:12" ht="47.25" x14ac:dyDescent="0.25">
      <c r="A462" s="61" t="s">
        <v>488</v>
      </c>
      <c r="B462" s="365" t="s">
        <v>943</v>
      </c>
      <c r="C462" s="365">
        <v>10</v>
      </c>
      <c r="D462" s="2" t="s">
        <v>15</v>
      </c>
      <c r="E462" s="226" t="s">
        <v>188</v>
      </c>
      <c r="F462" s="227" t="s">
        <v>10</v>
      </c>
      <c r="G462" s="228" t="s">
        <v>395</v>
      </c>
      <c r="H462" s="2"/>
      <c r="I462" s="442">
        <f>SUM(I463+I466+I469+I472)</f>
        <v>4132521</v>
      </c>
      <c r="J462" s="442">
        <f>SUM(J463+J466+J469+J472)</f>
        <v>4132521</v>
      </c>
    </row>
    <row r="463" spans="1:12" ht="31.5" x14ac:dyDescent="0.25">
      <c r="A463" s="101" t="s">
        <v>92</v>
      </c>
      <c r="B463" s="365" t="s">
        <v>943</v>
      </c>
      <c r="C463" s="365">
        <v>10</v>
      </c>
      <c r="D463" s="2" t="s">
        <v>15</v>
      </c>
      <c r="E463" s="226" t="s">
        <v>188</v>
      </c>
      <c r="F463" s="227" t="s">
        <v>10</v>
      </c>
      <c r="G463" s="228" t="s">
        <v>493</v>
      </c>
      <c r="H463" s="2"/>
      <c r="I463" s="442">
        <f>SUM(I464:I465)</f>
        <v>43406</v>
      </c>
      <c r="J463" s="442">
        <f>SUM(J464:J465)</f>
        <v>43406</v>
      </c>
    </row>
    <row r="464" spans="1:12" ht="31.5" x14ac:dyDescent="0.25">
      <c r="A464" s="622" t="s">
        <v>551</v>
      </c>
      <c r="B464" s="6" t="s">
        <v>943</v>
      </c>
      <c r="C464" s="365">
        <v>10</v>
      </c>
      <c r="D464" s="2" t="s">
        <v>15</v>
      </c>
      <c r="E464" s="226" t="s">
        <v>188</v>
      </c>
      <c r="F464" s="227" t="s">
        <v>10</v>
      </c>
      <c r="G464" s="228" t="s">
        <v>493</v>
      </c>
      <c r="H464" s="2" t="s">
        <v>16</v>
      </c>
      <c r="I464" s="444">
        <v>535</v>
      </c>
      <c r="J464" s="444">
        <v>535</v>
      </c>
    </row>
    <row r="465" spans="1:12" ht="15.75" x14ac:dyDescent="0.25">
      <c r="A465" s="61" t="s">
        <v>40</v>
      </c>
      <c r="B465" s="365" t="s">
        <v>943</v>
      </c>
      <c r="C465" s="365">
        <v>10</v>
      </c>
      <c r="D465" s="2" t="s">
        <v>15</v>
      </c>
      <c r="E465" s="226" t="s">
        <v>188</v>
      </c>
      <c r="F465" s="227" t="s">
        <v>10</v>
      </c>
      <c r="G465" s="228" t="s">
        <v>493</v>
      </c>
      <c r="H465" s="2" t="s">
        <v>39</v>
      </c>
      <c r="I465" s="443">
        <v>42871</v>
      </c>
      <c r="J465" s="443">
        <v>42871</v>
      </c>
      <c r="K465" s="493"/>
      <c r="L465" s="493"/>
    </row>
    <row r="466" spans="1:12" ht="31.5" x14ac:dyDescent="0.25">
      <c r="A466" s="101" t="s">
        <v>93</v>
      </c>
      <c r="B466" s="365" t="s">
        <v>943</v>
      </c>
      <c r="C466" s="365">
        <v>10</v>
      </c>
      <c r="D466" s="2" t="s">
        <v>15</v>
      </c>
      <c r="E466" s="226" t="s">
        <v>188</v>
      </c>
      <c r="F466" s="227" t="s">
        <v>10</v>
      </c>
      <c r="G466" s="228" t="s">
        <v>494</v>
      </c>
      <c r="H466" s="2"/>
      <c r="I466" s="442">
        <f>SUM(I467:I468)</f>
        <v>203245</v>
      </c>
      <c r="J466" s="442">
        <f>SUM(J467:J468)</f>
        <v>203245</v>
      </c>
    </row>
    <row r="467" spans="1:12" s="78" customFormat="1" ht="31.5" x14ac:dyDescent="0.25">
      <c r="A467" s="622" t="s">
        <v>551</v>
      </c>
      <c r="B467" s="6" t="s">
        <v>943</v>
      </c>
      <c r="C467" s="365">
        <v>10</v>
      </c>
      <c r="D467" s="2" t="s">
        <v>15</v>
      </c>
      <c r="E467" s="226" t="s">
        <v>188</v>
      </c>
      <c r="F467" s="227" t="s">
        <v>10</v>
      </c>
      <c r="G467" s="228" t="s">
        <v>494</v>
      </c>
      <c r="H467" s="77" t="s">
        <v>16</v>
      </c>
      <c r="I467" s="447">
        <v>2991</v>
      </c>
      <c r="J467" s="447">
        <v>2991</v>
      </c>
    </row>
    <row r="468" spans="1:12" ht="15.75" x14ac:dyDescent="0.25">
      <c r="A468" s="61" t="s">
        <v>40</v>
      </c>
      <c r="B468" s="365" t="s">
        <v>943</v>
      </c>
      <c r="C468" s="365">
        <v>10</v>
      </c>
      <c r="D468" s="2" t="s">
        <v>15</v>
      </c>
      <c r="E468" s="226" t="s">
        <v>188</v>
      </c>
      <c r="F468" s="227" t="s">
        <v>10</v>
      </c>
      <c r="G468" s="228" t="s">
        <v>494</v>
      </c>
      <c r="H468" s="2" t="s">
        <v>39</v>
      </c>
      <c r="I468" s="444">
        <v>200254</v>
      </c>
      <c r="J468" s="444">
        <v>200254</v>
      </c>
      <c r="K468" s="493"/>
      <c r="L468" s="493"/>
    </row>
    <row r="469" spans="1:12" ht="15.75" x14ac:dyDescent="0.25">
      <c r="A469" s="111" t="s">
        <v>94</v>
      </c>
      <c r="B469" s="50" t="s">
        <v>943</v>
      </c>
      <c r="C469" s="365">
        <v>10</v>
      </c>
      <c r="D469" s="2" t="s">
        <v>15</v>
      </c>
      <c r="E469" s="226" t="s">
        <v>188</v>
      </c>
      <c r="F469" s="227" t="s">
        <v>10</v>
      </c>
      <c r="G469" s="228" t="s">
        <v>495</v>
      </c>
      <c r="H469" s="2"/>
      <c r="I469" s="442">
        <f>SUM(I470:I471)</f>
        <v>3574168</v>
      </c>
      <c r="J469" s="442">
        <f>SUM(J470:J471)</f>
        <v>3574168</v>
      </c>
    </row>
    <row r="470" spans="1:12" ht="31.5" x14ac:dyDescent="0.25">
      <c r="A470" s="622" t="s">
        <v>551</v>
      </c>
      <c r="B470" s="6" t="s">
        <v>943</v>
      </c>
      <c r="C470" s="365">
        <v>10</v>
      </c>
      <c r="D470" s="2" t="s">
        <v>15</v>
      </c>
      <c r="E470" s="226" t="s">
        <v>188</v>
      </c>
      <c r="F470" s="227" t="s">
        <v>10</v>
      </c>
      <c r="G470" s="228" t="s">
        <v>495</v>
      </c>
      <c r="H470" s="2" t="s">
        <v>16</v>
      </c>
      <c r="I470" s="444">
        <v>32563</v>
      </c>
      <c r="J470" s="444">
        <v>32563</v>
      </c>
    </row>
    <row r="471" spans="1:12" ht="15.75" x14ac:dyDescent="0.25">
      <c r="A471" s="61" t="s">
        <v>40</v>
      </c>
      <c r="B471" s="365" t="s">
        <v>943</v>
      </c>
      <c r="C471" s="365">
        <v>10</v>
      </c>
      <c r="D471" s="2" t="s">
        <v>15</v>
      </c>
      <c r="E471" s="226" t="s">
        <v>188</v>
      </c>
      <c r="F471" s="227" t="s">
        <v>10</v>
      </c>
      <c r="G471" s="228" t="s">
        <v>495</v>
      </c>
      <c r="H471" s="2" t="s">
        <v>39</v>
      </c>
      <c r="I471" s="444">
        <v>3541605</v>
      </c>
      <c r="J471" s="444">
        <v>3541605</v>
      </c>
      <c r="K471" s="493"/>
      <c r="L471" s="493"/>
    </row>
    <row r="472" spans="1:12" ht="15.75" x14ac:dyDescent="0.25">
      <c r="A472" s="101" t="s">
        <v>95</v>
      </c>
      <c r="B472" s="365" t="s">
        <v>943</v>
      </c>
      <c r="C472" s="365">
        <v>10</v>
      </c>
      <c r="D472" s="2" t="s">
        <v>15</v>
      </c>
      <c r="E472" s="226" t="s">
        <v>188</v>
      </c>
      <c r="F472" s="227" t="s">
        <v>10</v>
      </c>
      <c r="G472" s="228" t="s">
        <v>496</v>
      </c>
      <c r="H472" s="2"/>
      <c r="I472" s="442">
        <f>SUM(I473:I474)</f>
        <v>311702</v>
      </c>
      <c r="J472" s="442">
        <f>SUM(J473:J474)</f>
        <v>311702</v>
      </c>
    </row>
    <row r="473" spans="1:12" ht="31.5" x14ac:dyDescent="0.25">
      <c r="A473" s="622" t="s">
        <v>551</v>
      </c>
      <c r="B473" s="6" t="s">
        <v>943</v>
      </c>
      <c r="C473" s="365">
        <v>10</v>
      </c>
      <c r="D473" s="2" t="s">
        <v>15</v>
      </c>
      <c r="E473" s="226" t="s">
        <v>188</v>
      </c>
      <c r="F473" s="227" t="s">
        <v>10</v>
      </c>
      <c r="G473" s="228" t="s">
        <v>496</v>
      </c>
      <c r="H473" s="2" t="s">
        <v>16</v>
      </c>
      <c r="I473" s="444">
        <v>4435</v>
      </c>
      <c r="J473" s="444">
        <v>4435</v>
      </c>
    </row>
    <row r="474" spans="1:12" ht="15.75" x14ac:dyDescent="0.25">
      <c r="A474" s="61" t="s">
        <v>40</v>
      </c>
      <c r="B474" s="365" t="s">
        <v>943</v>
      </c>
      <c r="C474" s="365">
        <v>10</v>
      </c>
      <c r="D474" s="2" t="s">
        <v>15</v>
      </c>
      <c r="E474" s="226" t="s">
        <v>188</v>
      </c>
      <c r="F474" s="227" t="s">
        <v>10</v>
      </c>
      <c r="G474" s="228" t="s">
        <v>496</v>
      </c>
      <c r="H474" s="2" t="s">
        <v>39</v>
      </c>
      <c r="I474" s="444">
        <v>307267</v>
      </c>
      <c r="J474" s="444">
        <v>307267</v>
      </c>
      <c r="K474" s="493"/>
      <c r="L474" s="493"/>
    </row>
    <row r="475" spans="1:12" ht="15.75" x14ac:dyDescent="0.25">
      <c r="A475" s="86" t="s">
        <v>42</v>
      </c>
      <c r="B475" s="26" t="s">
        <v>943</v>
      </c>
      <c r="C475" s="26">
        <v>10</v>
      </c>
      <c r="D475" s="25" t="s">
        <v>20</v>
      </c>
      <c r="E475" s="220"/>
      <c r="F475" s="221"/>
      <c r="G475" s="222"/>
      <c r="H475" s="52"/>
      <c r="I475" s="440">
        <f t="shared" ref="I475:J479" si="45">SUM(I476)</f>
        <v>22613582</v>
      </c>
      <c r="J475" s="440">
        <f t="shared" si="45"/>
        <v>22813123</v>
      </c>
    </row>
    <row r="476" spans="1:12" ht="47.25" x14ac:dyDescent="0.25">
      <c r="A476" s="75" t="s">
        <v>115</v>
      </c>
      <c r="B476" s="290" t="s">
        <v>943</v>
      </c>
      <c r="C476" s="67">
        <v>10</v>
      </c>
      <c r="D476" s="68" t="s">
        <v>20</v>
      </c>
      <c r="E476" s="271" t="s">
        <v>186</v>
      </c>
      <c r="F476" s="272" t="s">
        <v>394</v>
      </c>
      <c r="G476" s="273" t="s">
        <v>395</v>
      </c>
      <c r="H476" s="31"/>
      <c r="I476" s="441">
        <f t="shared" si="45"/>
        <v>22613582</v>
      </c>
      <c r="J476" s="441">
        <f t="shared" si="45"/>
        <v>22813123</v>
      </c>
    </row>
    <row r="477" spans="1:12" ht="63" x14ac:dyDescent="0.25">
      <c r="A477" s="3" t="s">
        <v>166</v>
      </c>
      <c r="B477" s="6" t="s">
        <v>943</v>
      </c>
      <c r="C477" s="34">
        <v>10</v>
      </c>
      <c r="D477" s="35" t="s">
        <v>20</v>
      </c>
      <c r="E477" s="226" t="s">
        <v>188</v>
      </c>
      <c r="F477" s="269" t="s">
        <v>394</v>
      </c>
      <c r="G477" s="270" t="s">
        <v>395</v>
      </c>
      <c r="H477" s="277"/>
      <c r="I477" s="442">
        <f t="shared" si="45"/>
        <v>22613582</v>
      </c>
      <c r="J477" s="442">
        <f t="shared" si="45"/>
        <v>22813123</v>
      </c>
    </row>
    <row r="478" spans="1:12" ht="47.25" x14ac:dyDescent="0.25">
      <c r="A478" s="3" t="s">
        <v>488</v>
      </c>
      <c r="B478" s="6" t="s">
        <v>943</v>
      </c>
      <c r="C478" s="34">
        <v>10</v>
      </c>
      <c r="D478" s="35" t="s">
        <v>20</v>
      </c>
      <c r="E478" s="226" t="s">
        <v>188</v>
      </c>
      <c r="F478" s="269" t="s">
        <v>10</v>
      </c>
      <c r="G478" s="270" t="s">
        <v>395</v>
      </c>
      <c r="H478" s="277"/>
      <c r="I478" s="442">
        <f>SUM(I479+I481+I483)</f>
        <v>22613582</v>
      </c>
      <c r="J478" s="442">
        <f>SUM(J479+J481+J483)</f>
        <v>22813123</v>
      </c>
    </row>
    <row r="479" spans="1:12" ht="15.75" x14ac:dyDescent="0.25">
      <c r="A479" s="84" t="s">
        <v>565</v>
      </c>
      <c r="B479" s="365" t="s">
        <v>943</v>
      </c>
      <c r="C479" s="34">
        <v>10</v>
      </c>
      <c r="D479" s="35" t="s">
        <v>20</v>
      </c>
      <c r="E479" s="226" t="s">
        <v>188</v>
      </c>
      <c r="F479" s="269" t="s">
        <v>10</v>
      </c>
      <c r="G479" s="270" t="s">
        <v>492</v>
      </c>
      <c r="H479" s="277"/>
      <c r="I479" s="442">
        <f t="shared" si="45"/>
        <v>1137775</v>
      </c>
      <c r="J479" s="442">
        <f t="shared" si="45"/>
        <v>1137775</v>
      </c>
    </row>
    <row r="480" spans="1:12" ht="15.75" x14ac:dyDescent="0.25">
      <c r="A480" s="3" t="s">
        <v>40</v>
      </c>
      <c r="B480" s="365" t="s">
        <v>943</v>
      </c>
      <c r="C480" s="34">
        <v>10</v>
      </c>
      <c r="D480" s="35" t="s">
        <v>20</v>
      </c>
      <c r="E480" s="226" t="s">
        <v>188</v>
      </c>
      <c r="F480" s="269" t="s">
        <v>10</v>
      </c>
      <c r="G480" s="270" t="s">
        <v>492</v>
      </c>
      <c r="H480" s="2" t="s">
        <v>39</v>
      </c>
      <c r="I480" s="444">
        <v>1137775</v>
      </c>
      <c r="J480" s="444">
        <v>1137775</v>
      </c>
      <c r="K480" s="493"/>
      <c r="L480" s="493"/>
    </row>
    <row r="481" spans="1:12" s="636" customFormat="1" ht="31.5" x14ac:dyDescent="0.25">
      <c r="A481" s="61" t="s">
        <v>847</v>
      </c>
      <c r="B481" s="637" t="s">
        <v>943</v>
      </c>
      <c r="C481" s="34">
        <v>10</v>
      </c>
      <c r="D481" s="35" t="s">
        <v>20</v>
      </c>
      <c r="E481" s="226" t="s">
        <v>188</v>
      </c>
      <c r="F481" s="269" t="s">
        <v>10</v>
      </c>
      <c r="G481" s="270" t="s">
        <v>846</v>
      </c>
      <c r="H481" s="277"/>
      <c r="I481" s="442">
        <f>SUM(I482)</f>
        <v>21179297</v>
      </c>
      <c r="J481" s="442">
        <f>SUM(J482)</f>
        <v>21376083</v>
      </c>
    </row>
    <row r="482" spans="1:12" s="636" customFormat="1" ht="15.75" x14ac:dyDescent="0.25">
      <c r="A482" s="3" t="s">
        <v>40</v>
      </c>
      <c r="B482" s="637" t="s">
        <v>943</v>
      </c>
      <c r="C482" s="34">
        <v>10</v>
      </c>
      <c r="D482" s="35" t="s">
        <v>20</v>
      </c>
      <c r="E482" s="226" t="s">
        <v>188</v>
      </c>
      <c r="F482" s="269" t="s">
        <v>10</v>
      </c>
      <c r="G482" s="270" t="s">
        <v>846</v>
      </c>
      <c r="H482" s="277" t="s">
        <v>39</v>
      </c>
      <c r="I482" s="444">
        <v>21179297</v>
      </c>
      <c r="J482" s="444">
        <v>21376083</v>
      </c>
      <c r="K482" s="493"/>
      <c r="L482" s="493"/>
    </row>
    <row r="483" spans="1:12" s="636" customFormat="1" ht="31.5" x14ac:dyDescent="0.25">
      <c r="A483" s="61" t="s">
        <v>848</v>
      </c>
      <c r="B483" s="637" t="s">
        <v>943</v>
      </c>
      <c r="C483" s="34">
        <v>10</v>
      </c>
      <c r="D483" s="35" t="s">
        <v>20</v>
      </c>
      <c r="E483" s="226" t="s">
        <v>188</v>
      </c>
      <c r="F483" s="269" t="s">
        <v>10</v>
      </c>
      <c r="G483" s="270" t="s">
        <v>845</v>
      </c>
      <c r="H483" s="277"/>
      <c r="I483" s="442">
        <f>SUM(I484)</f>
        <v>296510</v>
      </c>
      <c r="J483" s="442">
        <f>SUM(J484)</f>
        <v>299265</v>
      </c>
    </row>
    <row r="484" spans="1:12" s="636" customFormat="1" ht="31.5" x14ac:dyDescent="0.25">
      <c r="A484" s="622" t="s">
        <v>551</v>
      </c>
      <c r="B484" s="637" t="s">
        <v>943</v>
      </c>
      <c r="C484" s="34">
        <v>10</v>
      </c>
      <c r="D484" s="35" t="s">
        <v>20</v>
      </c>
      <c r="E484" s="226" t="s">
        <v>188</v>
      </c>
      <c r="F484" s="269" t="s">
        <v>10</v>
      </c>
      <c r="G484" s="270" t="s">
        <v>845</v>
      </c>
      <c r="H484" s="277" t="s">
        <v>16</v>
      </c>
      <c r="I484" s="444">
        <v>296510</v>
      </c>
      <c r="J484" s="444">
        <v>299265</v>
      </c>
    </row>
    <row r="485" spans="1:12" s="9" customFormat="1" ht="15.75" x14ac:dyDescent="0.25">
      <c r="A485" s="100" t="s">
        <v>72</v>
      </c>
      <c r="B485" s="26" t="s">
        <v>943</v>
      </c>
      <c r="C485" s="26">
        <v>10</v>
      </c>
      <c r="D485" s="25" t="s">
        <v>70</v>
      </c>
      <c r="E485" s="220"/>
      <c r="F485" s="221"/>
      <c r="G485" s="222"/>
      <c r="H485" s="52"/>
      <c r="I485" s="440">
        <f>SUM(I486)</f>
        <v>3609456</v>
      </c>
      <c r="J485" s="440">
        <f>SUM(J486)</f>
        <v>3609456</v>
      </c>
    </row>
    <row r="486" spans="1:12" ht="47.25" x14ac:dyDescent="0.25">
      <c r="A486" s="106" t="s">
        <v>128</v>
      </c>
      <c r="B486" s="290" t="s">
        <v>943</v>
      </c>
      <c r="C486" s="67">
        <v>10</v>
      </c>
      <c r="D486" s="68" t="s">
        <v>70</v>
      </c>
      <c r="E486" s="271" t="s">
        <v>186</v>
      </c>
      <c r="F486" s="272" t="s">
        <v>394</v>
      </c>
      <c r="G486" s="273" t="s">
        <v>395</v>
      </c>
      <c r="H486" s="31"/>
      <c r="I486" s="441">
        <f>SUM(I487+I501+I497)</f>
        <v>3609456</v>
      </c>
      <c r="J486" s="441">
        <f>SUM(J487+J501+J497)</f>
        <v>3609456</v>
      </c>
    </row>
    <row r="487" spans="1:12" ht="63" x14ac:dyDescent="0.25">
      <c r="A487" s="112" t="s">
        <v>127</v>
      </c>
      <c r="B487" s="6" t="s">
        <v>943</v>
      </c>
      <c r="C487" s="34">
        <v>10</v>
      </c>
      <c r="D487" s="35" t="s">
        <v>70</v>
      </c>
      <c r="E487" s="268" t="s">
        <v>217</v>
      </c>
      <c r="F487" s="269" t="s">
        <v>394</v>
      </c>
      <c r="G487" s="270" t="s">
        <v>395</v>
      </c>
      <c r="H487" s="277"/>
      <c r="I487" s="442">
        <f>SUM(I488)</f>
        <v>3597456</v>
      </c>
      <c r="J487" s="442">
        <f>SUM(J488)</f>
        <v>3597456</v>
      </c>
    </row>
    <row r="488" spans="1:12" ht="47.25" x14ac:dyDescent="0.25">
      <c r="A488" s="112" t="s">
        <v>418</v>
      </c>
      <c r="B488" s="6" t="s">
        <v>943</v>
      </c>
      <c r="C488" s="34">
        <v>10</v>
      </c>
      <c r="D488" s="35" t="s">
        <v>70</v>
      </c>
      <c r="E488" s="268" t="s">
        <v>217</v>
      </c>
      <c r="F488" s="269" t="s">
        <v>10</v>
      </c>
      <c r="G488" s="270" t="s">
        <v>395</v>
      </c>
      <c r="H488" s="277"/>
      <c r="I488" s="442">
        <f>SUM(I489+I495+I492)</f>
        <v>3597456</v>
      </c>
      <c r="J488" s="442">
        <f>SUM(J489+J495+J492)</f>
        <v>3597456</v>
      </c>
    </row>
    <row r="489" spans="1:12" ht="31.5" x14ac:dyDescent="0.25">
      <c r="A489" s="61" t="s">
        <v>96</v>
      </c>
      <c r="B489" s="365" t="s">
        <v>943</v>
      </c>
      <c r="C489" s="34">
        <v>10</v>
      </c>
      <c r="D489" s="35" t="s">
        <v>70</v>
      </c>
      <c r="E489" s="268" t="s">
        <v>217</v>
      </c>
      <c r="F489" s="269" t="s">
        <v>10</v>
      </c>
      <c r="G489" s="270" t="s">
        <v>499</v>
      </c>
      <c r="H489" s="277"/>
      <c r="I489" s="442">
        <f>SUM(I490:I491)</f>
        <v>2488000</v>
      </c>
      <c r="J489" s="442">
        <f>SUM(J490:J491)</f>
        <v>2488000</v>
      </c>
    </row>
    <row r="490" spans="1:12" ht="63" x14ac:dyDescent="0.25">
      <c r="A490" s="101" t="s">
        <v>79</v>
      </c>
      <c r="B490" s="365" t="s">
        <v>943</v>
      </c>
      <c r="C490" s="34">
        <v>10</v>
      </c>
      <c r="D490" s="35" t="s">
        <v>70</v>
      </c>
      <c r="E490" s="268" t="s">
        <v>217</v>
      </c>
      <c r="F490" s="269" t="s">
        <v>10</v>
      </c>
      <c r="G490" s="270" t="s">
        <v>499</v>
      </c>
      <c r="H490" s="2" t="s">
        <v>13</v>
      </c>
      <c r="I490" s="444">
        <v>2317600</v>
      </c>
      <c r="J490" s="444">
        <v>2317600</v>
      </c>
    </row>
    <row r="491" spans="1:12" ht="31.5" x14ac:dyDescent="0.25">
      <c r="A491" s="622" t="s">
        <v>551</v>
      </c>
      <c r="B491" s="6" t="s">
        <v>943</v>
      </c>
      <c r="C491" s="34">
        <v>10</v>
      </c>
      <c r="D491" s="35" t="s">
        <v>70</v>
      </c>
      <c r="E491" s="268" t="s">
        <v>217</v>
      </c>
      <c r="F491" s="269" t="s">
        <v>10</v>
      </c>
      <c r="G491" s="270" t="s">
        <v>499</v>
      </c>
      <c r="H491" s="2" t="s">
        <v>16</v>
      </c>
      <c r="I491" s="444">
        <v>170400</v>
      </c>
      <c r="J491" s="444">
        <v>170400</v>
      </c>
    </row>
    <row r="492" spans="1:12" s="636" customFormat="1" ht="47.25" x14ac:dyDescent="0.25">
      <c r="A492" s="61" t="s">
        <v>850</v>
      </c>
      <c r="B492" s="6" t="s">
        <v>943</v>
      </c>
      <c r="C492" s="34">
        <v>10</v>
      </c>
      <c r="D492" s="35" t="s">
        <v>70</v>
      </c>
      <c r="E492" s="268" t="s">
        <v>217</v>
      </c>
      <c r="F492" s="269" t="s">
        <v>10</v>
      </c>
      <c r="G492" s="270" t="s">
        <v>849</v>
      </c>
      <c r="H492" s="2"/>
      <c r="I492" s="442">
        <f>SUM(I493:I494)</f>
        <v>622000</v>
      </c>
      <c r="J492" s="442">
        <f>SUM(J493:J494)</f>
        <v>622000</v>
      </c>
    </row>
    <row r="493" spans="1:12" s="636" customFormat="1" ht="63" x14ac:dyDescent="0.25">
      <c r="A493" s="101" t="s">
        <v>79</v>
      </c>
      <c r="B493" s="6" t="s">
        <v>943</v>
      </c>
      <c r="C493" s="34">
        <v>10</v>
      </c>
      <c r="D493" s="35" t="s">
        <v>70</v>
      </c>
      <c r="E493" s="268" t="s">
        <v>217</v>
      </c>
      <c r="F493" s="269" t="s">
        <v>10</v>
      </c>
      <c r="G493" s="270" t="s">
        <v>849</v>
      </c>
      <c r="H493" s="2" t="s">
        <v>13</v>
      </c>
      <c r="I493" s="444">
        <v>556120</v>
      </c>
      <c r="J493" s="444">
        <v>556120</v>
      </c>
    </row>
    <row r="494" spans="1:12" s="636" customFormat="1" ht="31.5" x14ac:dyDescent="0.25">
      <c r="A494" s="622" t="s">
        <v>551</v>
      </c>
      <c r="B494" s="6" t="s">
        <v>943</v>
      </c>
      <c r="C494" s="34">
        <v>10</v>
      </c>
      <c r="D494" s="35" t="s">
        <v>70</v>
      </c>
      <c r="E494" s="268" t="s">
        <v>217</v>
      </c>
      <c r="F494" s="269" t="s">
        <v>10</v>
      </c>
      <c r="G494" s="270" t="s">
        <v>849</v>
      </c>
      <c r="H494" s="2" t="s">
        <v>16</v>
      </c>
      <c r="I494" s="444">
        <v>65880</v>
      </c>
      <c r="J494" s="444">
        <v>65880</v>
      </c>
    </row>
    <row r="495" spans="1:12" ht="31.5" x14ac:dyDescent="0.25">
      <c r="A495" s="3" t="s">
        <v>78</v>
      </c>
      <c r="B495" s="6" t="s">
        <v>943</v>
      </c>
      <c r="C495" s="34">
        <v>10</v>
      </c>
      <c r="D495" s="35" t="s">
        <v>70</v>
      </c>
      <c r="E495" s="268" t="s">
        <v>217</v>
      </c>
      <c r="F495" s="269" t="s">
        <v>10</v>
      </c>
      <c r="G495" s="270" t="s">
        <v>399</v>
      </c>
      <c r="H495" s="2"/>
      <c r="I495" s="442">
        <f>SUM(I496)</f>
        <v>487456</v>
      </c>
      <c r="J495" s="442">
        <f>SUM(J496)</f>
        <v>487456</v>
      </c>
    </row>
    <row r="496" spans="1:12" ht="63" x14ac:dyDescent="0.25">
      <c r="A496" s="84" t="s">
        <v>79</v>
      </c>
      <c r="B496" s="6" t="s">
        <v>943</v>
      </c>
      <c r="C496" s="34">
        <v>10</v>
      </c>
      <c r="D496" s="35" t="s">
        <v>70</v>
      </c>
      <c r="E496" s="268" t="s">
        <v>217</v>
      </c>
      <c r="F496" s="269" t="s">
        <v>10</v>
      </c>
      <c r="G496" s="270" t="s">
        <v>399</v>
      </c>
      <c r="H496" s="2" t="s">
        <v>13</v>
      </c>
      <c r="I496" s="444">
        <v>487456</v>
      </c>
      <c r="J496" s="444">
        <v>487456</v>
      </c>
    </row>
    <row r="497" spans="1:10" s="37" customFormat="1" ht="63" x14ac:dyDescent="0.25">
      <c r="A497" s="61" t="s">
        <v>166</v>
      </c>
      <c r="B497" s="365" t="s">
        <v>943</v>
      </c>
      <c r="C497" s="35">
        <v>10</v>
      </c>
      <c r="D497" s="35" t="s">
        <v>70</v>
      </c>
      <c r="E497" s="268" t="s">
        <v>188</v>
      </c>
      <c r="F497" s="269" t="s">
        <v>394</v>
      </c>
      <c r="G497" s="270" t="s">
        <v>395</v>
      </c>
      <c r="H497" s="36"/>
      <c r="I497" s="445">
        <f t="shared" ref="I497:J499" si="46">SUM(I498)</f>
        <v>2000</v>
      </c>
      <c r="J497" s="445">
        <f t="shared" si="46"/>
        <v>2000</v>
      </c>
    </row>
    <row r="498" spans="1:10" s="37" customFormat="1" ht="47.25" x14ac:dyDescent="0.25">
      <c r="A498" s="3" t="s">
        <v>488</v>
      </c>
      <c r="B498" s="365" t="s">
        <v>943</v>
      </c>
      <c r="C498" s="35">
        <v>10</v>
      </c>
      <c r="D498" s="35" t="s">
        <v>70</v>
      </c>
      <c r="E498" s="268" t="s">
        <v>188</v>
      </c>
      <c r="F498" s="269" t="s">
        <v>10</v>
      </c>
      <c r="G498" s="270" t="s">
        <v>395</v>
      </c>
      <c r="H498" s="36"/>
      <c r="I498" s="445">
        <f t="shared" si="46"/>
        <v>2000</v>
      </c>
      <c r="J498" s="445">
        <f t="shared" si="46"/>
        <v>2000</v>
      </c>
    </row>
    <row r="499" spans="1:10" s="37" customFormat="1" ht="19.5" customHeight="1" x14ac:dyDescent="0.25">
      <c r="A499" s="635" t="s">
        <v>501</v>
      </c>
      <c r="B499" s="292" t="s">
        <v>943</v>
      </c>
      <c r="C499" s="35">
        <v>10</v>
      </c>
      <c r="D499" s="35" t="s">
        <v>70</v>
      </c>
      <c r="E499" s="268" t="s">
        <v>188</v>
      </c>
      <c r="F499" s="269" t="s">
        <v>10</v>
      </c>
      <c r="G499" s="270" t="s">
        <v>500</v>
      </c>
      <c r="H499" s="36"/>
      <c r="I499" s="445">
        <f t="shared" si="46"/>
        <v>2000</v>
      </c>
      <c r="J499" s="445">
        <f t="shared" si="46"/>
        <v>2000</v>
      </c>
    </row>
    <row r="500" spans="1:10" s="37" customFormat="1" ht="31.5" x14ac:dyDescent="0.25">
      <c r="A500" s="627" t="s">
        <v>551</v>
      </c>
      <c r="B500" s="292" t="s">
        <v>943</v>
      </c>
      <c r="C500" s="35">
        <v>10</v>
      </c>
      <c r="D500" s="35" t="s">
        <v>70</v>
      </c>
      <c r="E500" s="268" t="s">
        <v>188</v>
      </c>
      <c r="F500" s="269" t="s">
        <v>10</v>
      </c>
      <c r="G500" s="270" t="s">
        <v>500</v>
      </c>
      <c r="H500" s="36" t="s">
        <v>16</v>
      </c>
      <c r="I500" s="446">
        <v>2000</v>
      </c>
      <c r="J500" s="446">
        <v>2000</v>
      </c>
    </row>
    <row r="501" spans="1:10" ht="78.75" x14ac:dyDescent="0.25">
      <c r="A501" s="103" t="s">
        <v>116</v>
      </c>
      <c r="B501" s="53" t="s">
        <v>943</v>
      </c>
      <c r="C501" s="34">
        <v>10</v>
      </c>
      <c r="D501" s="35" t="s">
        <v>70</v>
      </c>
      <c r="E501" s="268" t="s">
        <v>216</v>
      </c>
      <c r="F501" s="269" t="s">
        <v>394</v>
      </c>
      <c r="G501" s="270" t="s">
        <v>395</v>
      </c>
      <c r="H501" s="2"/>
      <c r="I501" s="442">
        <f t="shared" ref="I501:J503" si="47">SUM(I502)</f>
        <v>10000</v>
      </c>
      <c r="J501" s="442">
        <f t="shared" si="47"/>
        <v>10000</v>
      </c>
    </row>
    <row r="502" spans="1:10" ht="47.25" x14ac:dyDescent="0.25">
      <c r="A502" s="103" t="s">
        <v>402</v>
      </c>
      <c r="B502" s="53" t="s">
        <v>943</v>
      </c>
      <c r="C502" s="34">
        <v>10</v>
      </c>
      <c r="D502" s="35" t="s">
        <v>70</v>
      </c>
      <c r="E502" s="268" t="s">
        <v>216</v>
      </c>
      <c r="F502" s="269" t="s">
        <v>10</v>
      </c>
      <c r="G502" s="270" t="s">
        <v>395</v>
      </c>
      <c r="H502" s="2"/>
      <c r="I502" s="442">
        <f t="shared" si="47"/>
        <v>10000</v>
      </c>
      <c r="J502" s="442">
        <f t="shared" si="47"/>
        <v>10000</v>
      </c>
    </row>
    <row r="503" spans="1:10" ht="31.5" x14ac:dyDescent="0.25">
      <c r="A503" s="621" t="s">
        <v>107</v>
      </c>
      <c r="B503" s="53" t="s">
        <v>943</v>
      </c>
      <c r="C503" s="34">
        <v>10</v>
      </c>
      <c r="D503" s="35" t="s">
        <v>70</v>
      </c>
      <c r="E503" s="268" t="s">
        <v>216</v>
      </c>
      <c r="F503" s="269" t="s">
        <v>10</v>
      </c>
      <c r="G503" s="270" t="s">
        <v>404</v>
      </c>
      <c r="H503" s="2"/>
      <c r="I503" s="442">
        <f t="shared" si="47"/>
        <v>10000</v>
      </c>
      <c r="J503" s="442">
        <f t="shared" si="47"/>
        <v>10000</v>
      </c>
    </row>
    <row r="504" spans="1:10" ht="31.5" x14ac:dyDescent="0.25">
      <c r="A504" s="622" t="s">
        <v>551</v>
      </c>
      <c r="B504" s="6" t="s">
        <v>943</v>
      </c>
      <c r="C504" s="34">
        <v>10</v>
      </c>
      <c r="D504" s="35" t="s">
        <v>70</v>
      </c>
      <c r="E504" s="268" t="s">
        <v>216</v>
      </c>
      <c r="F504" s="269" t="s">
        <v>10</v>
      </c>
      <c r="G504" s="270" t="s">
        <v>404</v>
      </c>
      <c r="H504" s="2" t="s">
        <v>16</v>
      </c>
      <c r="I504" s="443">
        <v>10000</v>
      </c>
      <c r="J504" s="443">
        <v>10000</v>
      </c>
    </row>
    <row r="505" spans="1:10" ht="15.75" x14ac:dyDescent="0.25">
      <c r="A505" s="475" t="s">
        <v>677</v>
      </c>
      <c r="B505" s="476"/>
      <c r="C505" s="476"/>
      <c r="D505" s="477"/>
      <c r="E505" s="477"/>
      <c r="F505" s="478"/>
      <c r="G505" s="479"/>
      <c r="H505" s="479"/>
      <c r="I505" s="504">
        <v>3414884</v>
      </c>
      <c r="J505" s="503">
        <v>6715654</v>
      </c>
    </row>
  </sheetData>
  <mergeCells count="4">
    <mergeCell ref="E14:G14"/>
    <mergeCell ref="A10:I10"/>
    <mergeCell ref="A11:I11"/>
    <mergeCell ref="A12:I12"/>
  </mergeCells>
  <pageMargins left="0.70866141732283472" right="0.70866141732283472" top="0.74803149606299213" bottom="0.74803149606299213" header="0.31496062992125984" footer="0.31496062992125984"/>
  <pageSetup paperSize="9" scale="57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32"/>
  <sheetViews>
    <sheetView topLeftCell="A407" zoomScaleNormal="100" workbookViewId="0">
      <selection activeCell="G418" sqref="G418"/>
    </sheetView>
  </sheetViews>
  <sheetFormatPr defaultRowHeight="15" x14ac:dyDescent="0.25"/>
  <cols>
    <col min="1" max="1" width="81.7109375" customWidth="1"/>
    <col min="2" max="2" width="4.7109375" customWidth="1"/>
    <col min="3" max="3" width="3.28515625" customWidth="1"/>
    <col min="4" max="4" width="7.140625" customWidth="1"/>
    <col min="5" max="5" width="5.42578125" customWidth="1"/>
    <col min="6" max="6" width="13.85546875" style="493" customWidth="1"/>
    <col min="7" max="7" width="9" customWidth="1"/>
    <col min="8" max="8" width="5.5703125" customWidth="1"/>
  </cols>
  <sheetData>
    <row r="1" spans="1:8" x14ac:dyDescent="0.25">
      <c r="B1" s="667" t="s">
        <v>647</v>
      </c>
      <c r="C1" s="667"/>
      <c r="D1" s="667"/>
      <c r="E1" s="667"/>
      <c r="F1" s="667"/>
    </row>
    <row r="2" spans="1:8" x14ac:dyDescent="0.25">
      <c r="B2" s="667" t="s">
        <v>98</v>
      </c>
      <c r="C2" s="667"/>
      <c r="D2" s="667"/>
      <c r="E2" s="667"/>
      <c r="F2" s="667"/>
    </row>
    <row r="3" spans="1:8" x14ac:dyDescent="0.25">
      <c r="B3" s="667" t="s">
        <v>99</v>
      </c>
      <c r="C3" s="667"/>
      <c r="D3" s="667"/>
      <c r="E3" s="667"/>
      <c r="F3" s="667"/>
    </row>
    <row r="4" spans="1:8" x14ac:dyDescent="0.25">
      <c r="B4" s="394" t="s">
        <v>100</v>
      </c>
      <c r="C4" s="394"/>
      <c r="D4" s="394"/>
      <c r="E4" s="394"/>
      <c r="F4" s="496"/>
      <c r="G4" s="128"/>
      <c r="H4" s="128"/>
    </row>
    <row r="5" spans="1:8" x14ac:dyDescent="0.25">
      <c r="B5" s="394" t="s">
        <v>754</v>
      </c>
      <c r="C5" s="394"/>
      <c r="D5" s="394"/>
      <c r="E5" s="394"/>
      <c r="F5" s="496"/>
      <c r="G5" s="128"/>
      <c r="H5" s="128"/>
    </row>
    <row r="6" spans="1:8" x14ac:dyDescent="0.25">
      <c r="B6" s="392" t="s">
        <v>755</v>
      </c>
      <c r="C6" s="392"/>
      <c r="D6" s="392"/>
      <c r="E6" s="392"/>
      <c r="F6" s="497"/>
    </row>
    <row r="7" spans="1:8" x14ac:dyDescent="0.25">
      <c r="B7" s="4" t="s">
        <v>948</v>
      </c>
      <c r="C7" s="4"/>
      <c r="D7" s="4"/>
      <c r="E7" s="4"/>
      <c r="F7" s="498"/>
    </row>
    <row r="8" spans="1:8" x14ac:dyDescent="0.25">
      <c r="B8" s="638" t="s">
        <v>992</v>
      </c>
      <c r="C8" s="4"/>
      <c r="D8" s="4"/>
      <c r="E8" s="4"/>
      <c r="F8" s="498"/>
    </row>
    <row r="9" spans="1:8" s="545" customFormat="1" x14ac:dyDescent="0.25">
      <c r="B9" s="544"/>
      <c r="C9" s="544"/>
      <c r="D9" s="544"/>
      <c r="E9" s="544"/>
      <c r="F9" s="498"/>
    </row>
    <row r="10" spans="1:8" ht="18.75" customHeight="1" x14ac:dyDescent="0.25">
      <c r="A10" s="677" t="s">
        <v>247</v>
      </c>
      <c r="B10" s="677"/>
      <c r="C10" s="677"/>
      <c r="D10" s="677"/>
      <c r="E10" s="677"/>
      <c r="F10" s="677"/>
    </row>
    <row r="11" spans="1:8" ht="18.75" customHeight="1" x14ac:dyDescent="0.25">
      <c r="A11" s="677" t="s">
        <v>248</v>
      </c>
      <c r="B11" s="677"/>
      <c r="C11" s="677"/>
      <c r="D11" s="677"/>
      <c r="E11" s="677"/>
      <c r="F11" s="677"/>
    </row>
    <row r="12" spans="1:8" ht="18.75" customHeight="1" x14ac:dyDescent="0.25">
      <c r="A12" s="677" t="s">
        <v>249</v>
      </c>
      <c r="B12" s="677"/>
      <c r="C12" s="677"/>
      <c r="D12" s="677"/>
      <c r="E12" s="677"/>
      <c r="F12" s="677"/>
    </row>
    <row r="13" spans="1:8" ht="18.75" customHeight="1" x14ac:dyDescent="0.25">
      <c r="A13" s="677" t="s">
        <v>875</v>
      </c>
      <c r="B13" s="677"/>
      <c r="C13" s="677"/>
      <c r="D13" s="677"/>
      <c r="E13" s="677"/>
      <c r="F13" s="677"/>
    </row>
    <row r="14" spans="1:8" ht="15.75" x14ac:dyDescent="0.25">
      <c r="B14" s="377"/>
      <c r="C14" s="377"/>
      <c r="D14" s="377"/>
      <c r="E14" s="377"/>
      <c r="F14" s="505" t="s">
        <v>526</v>
      </c>
    </row>
    <row r="15" spans="1:8" ht="45.75" customHeight="1" x14ac:dyDescent="0.25">
      <c r="A15" s="50" t="s">
        <v>0</v>
      </c>
      <c r="B15" s="685" t="s">
        <v>3</v>
      </c>
      <c r="C15" s="686"/>
      <c r="D15" s="687"/>
      <c r="E15" s="50" t="s">
        <v>4</v>
      </c>
      <c r="F15" s="398" t="s">
        <v>250</v>
      </c>
    </row>
    <row r="16" spans="1:8" ht="15.75" x14ac:dyDescent="0.25">
      <c r="A16" s="480" t="s">
        <v>723</v>
      </c>
      <c r="B16" s="465"/>
      <c r="C16" s="481"/>
      <c r="D16" s="482"/>
      <c r="E16" s="469"/>
      <c r="F16" s="457">
        <f>SUM(F17+F379)</f>
        <v>442251015</v>
      </c>
    </row>
    <row r="17" spans="1:6" ht="21.75" customHeight="1" x14ac:dyDescent="0.25">
      <c r="A17" s="492" t="s">
        <v>717</v>
      </c>
      <c r="B17" s="483"/>
      <c r="C17" s="484"/>
      <c r="D17" s="485"/>
      <c r="E17" s="486"/>
      <c r="F17" s="499">
        <f>SUM(F18+F68+F115+F228+F236+F241+F268+F287+F292+F301+F320+F331+F348+F361+F370)</f>
        <v>405424193</v>
      </c>
    </row>
    <row r="18" spans="1:6" ht="33.75" customHeight="1" x14ac:dyDescent="0.25">
      <c r="A18" s="136" t="s">
        <v>243</v>
      </c>
      <c r="B18" s="138" t="s">
        <v>227</v>
      </c>
      <c r="C18" s="250" t="s">
        <v>394</v>
      </c>
      <c r="D18" s="139" t="s">
        <v>395</v>
      </c>
      <c r="E18" s="137"/>
      <c r="F18" s="494">
        <f>SUM(F19+F32+F46+F57)</f>
        <v>41220309</v>
      </c>
    </row>
    <row r="19" spans="1:6" ht="36" customHeight="1" x14ac:dyDescent="0.25">
      <c r="A19" s="135" t="s">
        <v>162</v>
      </c>
      <c r="B19" s="141" t="s">
        <v>230</v>
      </c>
      <c r="C19" s="324" t="s">
        <v>394</v>
      </c>
      <c r="D19" s="142" t="s">
        <v>395</v>
      </c>
      <c r="E19" s="140"/>
      <c r="F19" s="500">
        <f>SUM(F20)</f>
        <v>13692248</v>
      </c>
    </row>
    <row r="20" spans="1:6" ht="16.5" customHeight="1" x14ac:dyDescent="0.25">
      <c r="A20" s="314" t="s">
        <v>477</v>
      </c>
      <c r="B20" s="315" t="s">
        <v>230</v>
      </c>
      <c r="C20" s="316" t="s">
        <v>10</v>
      </c>
      <c r="D20" s="317" t="s">
        <v>395</v>
      </c>
      <c r="E20" s="318"/>
      <c r="F20" s="445">
        <f>SUM(F21+F26+F30+F24)</f>
        <v>13692248</v>
      </c>
    </row>
    <row r="21" spans="1:6" ht="35.25" customHeight="1" x14ac:dyDescent="0.25">
      <c r="A21" s="27" t="s">
        <v>168</v>
      </c>
      <c r="B21" s="117" t="s">
        <v>230</v>
      </c>
      <c r="C21" s="212" t="s">
        <v>487</v>
      </c>
      <c r="D21" s="115" t="s">
        <v>489</v>
      </c>
      <c r="E21" s="143"/>
      <c r="F21" s="441">
        <f>SUM(F22:F23)</f>
        <v>572850</v>
      </c>
    </row>
    <row r="22" spans="1:6" ht="33" customHeight="1" x14ac:dyDescent="0.25">
      <c r="A22" s="54" t="s">
        <v>551</v>
      </c>
      <c r="B22" s="126" t="s">
        <v>230</v>
      </c>
      <c r="C22" s="213" t="s">
        <v>487</v>
      </c>
      <c r="D22" s="123" t="s">
        <v>489</v>
      </c>
      <c r="E22" s="130" t="s">
        <v>16</v>
      </c>
      <c r="F22" s="444">
        <f>SUM(прил7!H488)</f>
        <v>3150</v>
      </c>
    </row>
    <row r="23" spans="1:6" ht="16.5" customHeight="1" x14ac:dyDescent="0.25">
      <c r="A23" s="54" t="s">
        <v>40</v>
      </c>
      <c r="B23" s="126" t="s">
        <v>230</v>
      </c>
      <c r="C23" s="213" t="s">
        <v>487</v>
      </c>
      <c r="D23" s="123" t="s">
        <v>489</v>
      </c>
      <c r="E23" s="130" t="s">
        <v>39</v>
      </c>
      <c r="F23" s="444">
        <f>SUM(прил7!H489)</f>
        <v>569700</v>
      </c>
    </row>
    <row r="24" spans="1:6" ht="33.75" customHeight="1" x14ac:dyDescent="0.25">
      <c r="A24" s="27" t="s">
        <v>689</v>
      </c>
      <c r="B24" s="117" t="s">
        <v>230</v>
      </c>
      <c r="C24" s="212" t="s">
        <v>487</v>
      </c>
      <c r="D24" s="115" t="s">
        <v>688</v>
      </c>
      <c r="E24" s="143"/>
      <c r="F24" s="441">
        <f>SUM(F25)</f>
        <v>798000</v>
      </c>
    </row>
    <row r="25" spans="1:6" ht="34.5" customHeight="1" x14ac:dyDescent="0.25">
      <c r="A25" s="89" t="s">
        <v>551</v>
      </c>
      <c r="B25" s="126" t="s">
        <v>230</v>
      </c>
      <c r="C25" s="213" t="s">
        <v>487</v>
      </c>
      <c r="D25" s="123" t="s">
        <v>688</v>
      </c>
      <c r="E25" s="130" t="s">
        <v>16</v>
      </c>
      <c r="F25" s="444">
        <f>SUM(прил7!H420)</f>
        <v>798000</v>
      </c>
    </row>
    <row r="26" spans="1:6" ht="32.25" customHeight="1" x14ac:dyDescent="0.25">
      <c r="A26" s="27" t="s">
        <v>89</v>
      </c>
      <c r="B26" s="338" t="s">
        <v>230</v>
      </c>
      <c r="C26" s="339" t="s">
        <v>10</v>
      </c>
      <c r="D26" s="115" t="s">
        <v>427</v>
      </c>
      <c r="E26" s="143"/>
      <c r="F26" s="441">
        <f>SUM(F27:F29)</f>
        <v>12321398</v>
      </c>
    </row>
    <row r="27" spans="1:6" ht="50.25" customHeight="1" x14ac:dyDescent="0.25">
      <c r="A27" s="54" t="s">
        <v>79</v>
      </c>
      <c r="B27" s="340" t="s">
        <v>230</v>
      </c>
      <c r="C27" s="341" t="s">
        <v>10</v>
      </c>
      <c r="D27" s="123" t="s">
        <v>427</v>
      </c>
      <c r="E27" s="130" t="s">
        <v>13</v>
      </c>
      <c r="F27" s="444">
        <f>SUM(прил7!H422)</f>
        <v>11471548</v>
      </c>
    </row>
    <row r="28" spans="1:6" ht="30.75" customHeight="1" x14ac:dyDescent="0.25">
      <c r="A28" s="54" t="s">
        <v>551</v>
      </c>
      <c r="B28" s="340" t="s">
        <v>230</v>
      </c>
      <c r="C28" s="341" t="s">
        <v>10</v>
      </c>
      <c r="D28" s="123" t="s">
        <v>427</v>
      </c>
      <c r="E28" s="130" t="s">
        <v>16</v>
      </c>
      <c r="F28" s="444">
        <f>SUM(прил7!H423)</f>
        <v>803393</v>
      </c>
    </row>
    <row r="29" spans="1:6" ht="16.5" customHeight="1" x14ac:dyDescent="0.25">
      <c r="A29" s="54" t="s">
        <v>18</v>
      </c>
      <c r="B29" s="340" t="s">
        <v>230</v>
      </c>
      <c r="C29" s="341" t="s">
        <v>10</v>
      </c>
      <c r="D29" s="123" t="s">
        <v>427</v>
      </c>
      <c r="E29" s="130" t="s">
        <v>17</v>
      </c>
      <c r="F29" s="444">
        <f>SUM(прил7!H424)</f>
        <v>46457</v>
      </c>
    </row>
    <row r="30" spans="1:6" ht="19.5" hidden="1" customHeight="1" x14ac:dyDescent="0.25">
      <c r="A30" s="27" t="s">
        <v>105</v>
      </c>
      <c r="B30" s="338" t="s">
        <v>230</v>
      </c>
      <c r="C30" s="339" t="s">
        <v>10</v>
      </c>
      <c r="D30" s="115" t="s">
        <v>417</v>
      </c>
      <c r="E30" s="143"/>
      <c r="F30" s="441">
        <f>SUM(F31)</f>
        <v>0</v>
      </c>
    </row>
    <row r="31" spans="1:6" ht="16.5" hidden="1" customHeight="1" x14ac:dyDescent="0.25">
      <c r="A31" s="54" t="s">
        <v>551</v>
      </c>
      <c r="B31" s="340" t="s">
        <v>230</v>
      </c>
      <c r="C31" s="341" t="s">
        <v>10</v>
      </c>
      <c r="D31" s="123" t="s">
        <v>417</v>
      </c>
      <c r="E31" s="130" t="s">
        <v>16</v>
      </c>
      <c r="F31" s="444">
        <f>SUM(прил7!H426)</f>
        <v>0</v>
      </c>
    </row>
    <row r="32" spans="1:6" ht="35.25" customHeight="1" x14ac:dyDescent="0.25">
      <c r="A32" s="144" t="s">
        <v>163</v>
      </c>
      <c r="B32" s="329" t="s">
        <v>478</v>
      </c>
      <c r="C32" s="251" t="s">
        <v>394</v>
      </c>
      <c r="D32" s="146" t="s">
        <v>395</v>
      </c>
      <c r="E32" s="147"/>
      <c r="F32" s="501">
        <f>SUM(F33+F41)</f>
        <v>12253692</v>
      </c>
    </row>
    <row r="33" spans="1:6" ht="18" customHeight="1" x14ac:dyDescent="0.25">
      <c r="A33" s="319" t="s">
        <v>479</v>
      </c>
      <c r="B33" s="320" t="s">
        <v>231</v>
      </c>
      <c r="C33" s="321" t="s">
        <v>10</v>
      </c>
      <c r="D33" s="322" t="s">
        <v>395</v>
      </c>
      <c r="E33" s="323"/>
      <c r="F33" s="442">
        <f>SUM(F34+F37)</f>
        <v>12027652</v>
      </c>
    </row>
    <row r="34" spans="1:6" ht="35.25" customHeight="1" x14ac:dyDescent="0.25">
      <c r="A34" s="27" t="s">
        <v>168</v>
      </c>
      <c r="B34" s="117" t="s">
        <v>231</v>
      </c>
      <c r="C34" s="212" t="s">
        <v>487</v>
      </c>
      <c r="D34" s="115" t="s">
        <v>489</v>
      </c>
      <c r="E34" s="143"/>
      <c r="F34" s="441">
        <f>SUM(F35:F36)</f>
        <v>491627</v>
      </c>
    </row>
    <row r="35" spans="1:6" ht="31.5" customHeight="1" x14ac:dyDescent="0.25">
      <c r="A35" s="54" t="s">
        <v>551</v>
      </c>
      <c r="B35" s="126" t="s">
        <v>231</v>
      </c>
      <c r="C35" s="213" t="s">
        <v>487</v>
      </c>
      <c r="D35" s="123" t="s">
        <v>489</v>
      </c>
      <c r="E35" s="130" t="s">
        <v>16</v>
      </c>
      <c r="F35" s="444">
        <f>SUM(прил7!H493)</f>
        <v>2548</v>
      </c>
    </row>
    <row r="36" spans="1:6" ht="16.5" customHeight="1" x14ac:dyDescent="0.25">
      <c r="A36" s="54" t="s">
        <v>40</v>
      </c>
      <c r="B36" s="126" t="s">
        <v>231</v>
      </c>
      <c r="C36" s="213" t="s">
        <v>487</v>
      </c>
      <c r="D36" s="123" t="s">
        <v>489</v>
      </c>
      <c r="E36" s="130" t="s">
        <v>39</v>
      </c>
      <c r="F36" s="444">
        <f>SUM(прил7!H494)</f>
        <v>489079</v>
      </c>
    </row>
    <row r="37" spans="1:6" ht="33" customHeight="1" x14ac:dyDescent="0.25">
      <c r="A37" s="27" t="s">
        <v>89</v>
      </c>
      <c r="B37" s="338" t="s">
        <v>231</v>
      </c>
      <c r="C37" s="339" t="s">
        <v>10</v>
      </c>
      <c r="D37" s="115" t="s">
        <v>427</v>
      </c>
      <c r="E37" s="143"/>
      <c r="F37" s="441">
        <f>SUM(F38:F40)</f>
        <v>11536025</v>
      </c>
    </row>
    <row r="38" spans="1:6" ht="47.25" customHeight="1" x14ac:dyDescent="0.25">
      <c r="A38" s="54" t="s">
        <v>79</v>
      </c>
      <c r="B38" s="340" t="s">
        <v>231</v>
      </c>
      <c r="C38" s="341" t="s">
        <v>10</v>
      </c>
      <c r="D38" s="123" t="s">
        <v>427</v>
      </c>
      <c r="E38" s="130" t="s">
        <v>13</v>
      </c>
      <c r="F38" s="444">
        <f>SUM(прил7!H430)</f>
        <v>10886553</v>
      </c>
    </row>
    <row r="39" spans="1:6" ht="33" customHeight="1" x14ac:dyDescent="0.25">
      <c r="A39" s="54" t="s">
        <v>551</v>
      </c>
      <c r="B39" s="340" t="s">
        <v>231</v>
      </c>
      <c r="C39" s="341" t="s">
        <v>10</v>
      </c>
      <c r="D39" s="123" t="s">
        <v>427</v>
      </c>
      <c r="E39" s="130" t="s">
        <v>16</v>
      </c>
      <c r="F39" s="444">
        <f>SUM(прил7!H431)</f>
        <v>644281</v>
      </c>
    </row>
    <row r="40" spans="1:6" ht="18" customHeight="1" x14ac:dyDescent="0.25">
      <c r="A40" s="54" t="s">
        <v>18</v>
      </c>
      <c r="B40" s="340" t="s">
        <v>231</v>
      </c>
      <c r="C40" s="341" t="s">
        <v>10</v>
      </c>
      <c r="D40" s="123" t="s">
        <v>427</v>
      </c>
      <c r="E40" s="130" t="s">
        <v>17</v>
      </c>
      <c r="F40" s="444">
        <f>SUM(прил7!H432)</f>
        <v>5191</v>
      </c>
    </row>
    <row r="41" spans="1:6" ht="18" customHeight="1" x14ac:dyDescent="0.25">
      <c r="A41" s="319" t="s">
        <v>654</v>
      </c>
      <c r="B41" s="400" t="s">
        <v>231</v>
      </c>
      <c r="C41" s="401" t="s">
        <v>12</v>
      </c>
      <c r="D41" s="322" t="s">
        <v>395</v>
      </c>
      <c r="E41" s="323"/>
      <c r="F41" s="442">
        <f>SUM(F42+F44)</f>
        <v>226040</v>
      </c>
    </row>
    <row r="42" spans="1:6" ht="33.75" customHeight="1" x14ac:dyDescent="0.25">
      <c r="A42" s="27" t="s">
        <v>653</v>
      </c>
      <c r="B42" s="338" t="s">
        <v>231</v>
      </c>
      <c r="C42" s="339" t="s">
        <v>12</v>
      </c>
      <c r="D42" s="115" t="s">
        <v>652</v>
      </c>
      <c r="E42" s="143"/>
      <c r="F42" s="441">
        <f>SUM(F43)</f>
        <v>174904</v>
      </c>
    </row>
    <row r="43" spans="1:6" ht="18" customHeight="1" x14ac:dyDescent="0.25">
      <c r="A43" s="54" t="s">
        <v>21</v>
      </c>
      <c r="B43" s="340" t="s">
        <v>231</v>
      </c>
      <c r="C43" s="341" t="s">
        <v>12</v>
      </c>
      <c r="D43" s="123" t="s">
        <v>652</v>
      </c>
      <c r="E43" s="130" t="s">
        <v>68</v>
      </c>
      <c r="F43" s="444">
        <f>SUM(прил7!H453)</f>
        <v>174904</v>
      </c>
    </row>
    <row r="44" spans="1:6" ht="31.5" customHeight="1" x14ac:dyDescent="0.25">
      <c r="A44" s="27" t="s">
        <v>451</v>
      </c>
      <c r="B44" s="338" t="s">
        <v>231</v>
      </c>
      <c r="C44" s="339" t="s">
        <v>12</v>
      </c>
      <c r="D44" s="115" t="s">
        <v>450</v>
      </c>
      <c r="E44" s="143"/>
      <c r="F44" s="441">
        <f>SUM(F45)</f>
        <v>51136</v>
      </c>
    </row>
    <row r="45" spans="1:6" ht="16.5" customHeight="1" x14ac:dyDescent="0.25">
      <c r="A45" s="54" t="s">
        <v>21</v>
      </c>
      <c r="B45" s="340" t="s">
        <v>231</v>
      </c>
      <c r="C45" s="341" t="s">
        <v>12</v>
      </c>
      <c r="D45" s="123" t="s">
        <v>450</v>
      </c>
      <c r="E45" s="130" t="s">
        <v>68</v>
      </c>
      <c r="F45" s="444">
        <f>SUM(прил7!H109)</f>
        <v>51136</v>
      </c>
    </row>
    <row r="46" spans="1:6" s="43" customFormat="1" ht="47.25" x14ac:dyDescent="0.25">
      <c r="A46" s="148" t="s">
        <v>156</v>
      </c>
      <c r="B46" s="331" t="s">
        <v>228</v>
      </c>
      <c r="C46" s="330" t="s">
        <v>394</v>
      </c>
      <c r="D46" s="146" t="s">
        <v>395</v>
      </c>
      <c r="E46" s="149"/>
      <c r="F46" s="501">
        <f>SUM(F47)</f>
        <v>8595332</v>
      </c>
    </row>
    <row r="47" spans="1:6" s="43" customFormat="1" ht="47.25" x14ac:dyDescent="0.25">
      <c r="A47" s="325" t="s">
        <v>467</v>
      </c>
      <c r="B47" s="326" t="s">
        <v>228</v>
      </c>
      <c r="C47" s="327" t="s">
        <v>10</v>
      </c>
      <c r="D47" s="332" t="s">
        <v>395</v>
      </c>
      <c r="E47" s="328"/>
      <c r="F47" s="442">
        <f>SUM(F48+F51+F55)</f>
        <v>8595332</v>
      </c>
    </row>
    <row r="48" spans="1:6" s="43" customFormat="1" ht="63.75" customHeight="1" x14ac:dyDescent="0.25">
      <c r="A48" s="75" t="s">
        <v>101</v>
      </c>
      <c r="B48" s="333" t="s">
        <v>228</v>
      </c>
      <c r="C48" s="334" t="s">
        <v>10</v>
      </c>
      <c r="D48" s="335" t="s">
        <v>490</v>
      </c>
      <c r="E48" s="30"/>
      <c r="F48" s="441">
        <f>SUM(F49:F50)</f>
        <v>229000</v>
      </c>
    </row>
    <row r="49" spans="1:6" s="43" customFormat="1" ht="29.25" customHeight="1" x14ac:dyDescent="0.25">
      <c r="A49" s="131" t="s">
        <v>551</v>
      </c>
      <c r="B49" s="336" t="s">
        <v>228</v>
      </c>
      <c r="C49" s="337" t="s">
        <v>10</v>
      </c>
      <c r="D49" s="123" t="s">
        <v>490</v>
      </c>
      <c r="E49" s="53">
        <v>200</v>
      </c>
      <c r="F49" s="444">
        <f>SUM(прил7!H498)</f>
        <v>1140</v>
      </c>
    </row>
    <row r="50" spans="1:6" s="43" customFormat="1" ht="17.25" customHeight="1" x14ac:dyDescent="0.25">
      <c r="A50" s="131" t="s">
        <v>40</v>
      </c>
      <c r="B50" s="336" t="s">
        <v>228</v>
      </c>
      <c r="C50" s="337" t="s">
        <v>10</v>
      </c>
      <c r="D50" s="123" t="s">
        <v>490</v>
      </c>
      <c r="E50" s="53">
        <v>300</v>
      </c>
      <c r="F50" s="444">
        <f>SUM(прил7!H499)</f>
        <v>227860</v>
      </c>
    </row>
    <row r="51" spans="1:6" s="43" customFormat="1" ht="31.5" x14ac:dyDescent="0.25">
      <c r="A51" s="153" t="s">
        <v>89</v>
      </c>
      <c r="B51" s="342" t="s">
        <v>228</v>
      </c>
      <c r="C51" s="343" t="s">
        <v>10</v>
      </c>
      <c r="D51" s="154" t="s">
        <v>427</v>
      </c>
      <c r="E51" s="30"/>
      <c r="F51" s="441">
        <f>SUM(F52:F54)</f>
        <v>8366332</v>
      </c>
    </row>
    <row r="52" spans="1:6" s="43" customFormat="1" ht="47.25" x14ac:dyDescent="0.25">
      <c r="A52" s="131" t="s">
        <v>79</v>
      </c>
      <c r="B52" s="344" t="s">
        <v>228</v>
      </c>
      <c r="C52" s="345" t="s">
        <v>10</v>
      </c>
      <c r="D52" s="151" t="s">
        <v>427</v>
      </c>
      <c r="E52" s="53">
        <v>100</v>
      </c>
      <c r="F52" s="444">
        <f>SUM(прил7!H341)</f>
        <v>7962652</v>
      </c>
    </row>
    <row r="53" spans="1:6" s="43" customFormat="1" ht="30.75" customHeight="1" x14ac:dyDescent="0.25">
      <c r="A53" s="131" t="s">
        <v>551</v>
      </c>
      <c r="B53" s="344" t="s">
        <v>228</v>
      </c>
      <c r="C53" s="345" t="s">
        <v>10</v>
      </c>
      <c r="D53" s="150" t="s">
        <v>427</v>
      </c>
      <c r="E53" s="53">
        <v>200</v>
      </c>
      <c r="F53" s="444">
        <f>SUM(прил7!H342)</f>
        <v>389815</v>
      </c>
    </row>
    <row r="54" spans="1:6" s="43" customFormat="1" ht="15.75" customHeight="1" x14ac:dyDescent="0.25">
      <c r="A54" s="131" t="s">
        <v>18</v>
      </c>
      <c r="B54" s="344" t="s">
        <v>228</v>
      </c>
      <c r="C54" s="345" t="s">
        <v>10</v>
      </c>
      <c r="D54" s="151" t="s">
        <v>427</v>
      </c>
      <c r="E54" s="53">
        <v>800</v>
      </c>
      <c r="F54" s="444">
        <f>SUM(прил7!H343)</f>
        <v>13865</v>
      </c>
    </row>
    <row r="55" spans="1:6" s="43" customFormat="1" ht="32.25" hidden="1" customHeight="1" x14ac:dyDescent="0.25">
      <c r="A55" s="153" t="s">
        <v>546</v>
      </c>
      <c r="B55" s="342" t="s">
        <v>228</v>
      </c>
      <c r="C55" s="343" t="s">
        <v>10</v>
      </c>
      <c r="D55" s="154" t="s">
        <v>545</v>
      </c>
      <c r="E55" s="30"/>
      <c r="F55" s="441">
        <f>SUM(F56)</f>
        <v>0</v>
      </c>
    </row>
    <row r="56" spans="1:6" s="43" customFormat="1" ht="32.25" hidden="1" customHeight="1" x14ac:dyDescent="0.25">
      <c r="A56" s="131" t="s">
        <v>551</v>
      </c>
      <c r="B56" s="344" t="s">
        <v>228</v>
      </c>
      <c r="C56" s="345" t="s">
        <v>10</v>
      </c>
      <c r="D56" s="151" t="s">
        <v>545</v>
      </c>
      <c r="E56" s="53">
        <v>200</v>
      </c>
      <c r="F56" s="444">
        <f>SUM(прил7!H345)</f>
        <v>0</v>
      </c>
    </row>
    <row r="57" spans="1:6" s="43" customFormat="1" ht="49.5" customHeight="1" x14ac:dyDescent="0.25">
      <c r="A57" s="155" t="s">
        <v>165</v>
      </c>
      <c r="B57" s="156" t="s">
        <v>233</v>
      </c>
      <c r="C57" s="164" t="s">
        <v>394</v>
      </c>
      <c r="D57" s="152" t="s">
        <v>395</v>
      </c>
      <c r="E57" s="149"/>
      <c r="F57" s="501">
        <f>SUM(F58+F61)</f>
        <v>6679037</v>
      </c>
    </row>
    <row r="58" spans="1:6" s="43" customFormat="1" ht="64.5" customHeight="1" x14ac:dyDescent="0.25">
      <c r="A58" s="346" t="s">
        <v>486</v>
      </c>
      <c r="B58" s="350" t="s">
        <v>233</v>
      </c>
      <c r="C58" s="351" t="s">
        <v>10</v>
      </c>
      <c r="D58" s="349" t="s">
        <v>395</v>
      </c>
      <c r="E58" s="328"/>
      <c r="F58" s="442">
        <f>SUM(F59)</f>
        <v>1387585</v>
      </c>
    </row>
    <row r="59" spans="1:6" s="43" customFormat="1" ht="33" customHeight="1" x14ac:dyDescent="0.25">
      <c r="A59" s="75" t="s">
        <v>78</v>
      </c>
      <c r="B59" s="352" t="s">
        <v>233</v>
      </c>
      <c r="C59" s="353" t="s">
        <v>487</v>
      </c>
      <c r="D59" s="154" t="s">
        <v>399</v>
      </c>
      <c r="E59" s="30"/>
      <c r="F59" s="441">
        <f>SUM(F60:F60)</f>
        <v>1387585</v>
      </c>
    </row>
    <row r="60" spans="1:6" s="43" customFormat="1" ht="49.5" customHeight="1" x14ac:dyDescent="0.25">
      <c r="A60" s="76" t="s">
        <v>79</v>
      </c>
      <c r="B60" s="354" t="s">
        <v>233</v>
      </c>
      <c r="C60" s="355" t="s">
        <v>487</v>
      </c>
      <c r="D60" s="151" t="s">
        <v>399</v>
      </c>
      <c r="E60" s="53">
        <v>100</v>
      </c>
      <c r="F60" s="444">
        <f>SUM(прил7!H457)</f>
        <v>1387585</v>
      </c>
    </row>
    <row r="61" spans="1:6" s="43" customFormat="1" ht="49.5" customHeight="1" x14ac:dyDescent="0.25">
      <c r="A61" s="346" t="s">
        <v>483</v>
      </c>
      <c r="B61" s="347" t="s">
        <v>233</v>
      </c>
      <c r="C61" s="348" t="s">
        <v>12</v>
      </c>
      <c r="D61" s="349" t="s">
        <v>395</v>
      </c>
      <c r="E61" s="328"/>
      <c r="F61" s="442">
        <f>SUM(F62+F64)</f>
        <v>5291452</v>
      </c>
    </row>
    <row r="62" spans="1:6" s="43" customFormat="1" ht="49.5" customHeight="1" x14ac:dyDescent="0.25">
      <c r="A62" s="75" t="s">
        <v>91</v>
      </c>
      <c r="B62" s="352" t="s">
        <v>233</v>
      </c>
      <c r="C62" s="353" t="s">
        <v>484</v>
      </c>
      <c r="D62" s="154" t="s">
        <v>485</v>
      </c>
      <c r="E62" s="30"/>
      <c r="F62" s="441">
        <f>SUM(F63)</f>
        <v>59958</v>
      </c>
    </row>
    <row r="63" spans="1:6" s="43" customFormat="1" ht="49.5" customHeight="1" x14ac:dyDescent="0.25">
      <c r="A63" s="76" t="s">
        <v>79</v>
      </c>
      <c r="B63" s="354" t="s">
        <v>233</v>
      </c>
      <c r="C63" s="355" t="s">
        <v>484</v>
      </c>
      <c r="D63" s="151" t="s">
        <v>485</v>
      </c>
      <c r="E63" s="53">
        <v>100</v>
      </c>
      <c r="F63" s="444">
        <f>SUM(прил7!H460)</f>
        <v>59958</v>
      </c>
    </row>
    <row r="64" spans="1:6" s="43" customFormat="1" ht="33" customHeight="1" x14ac:dyDescent="0.25">
      <c r="A64" s="75" t="s">
        <v>89</v>
      </c>
      <c r="B64" s="352" t="s">
        <v>233</v>
      </c>
      <c r="C64" s="353" t="s">
        <v>484</v>
      </c>
      <c r="D64" s="154" t="s">
        <v>427</v>
      </c>
      <c r="E64" s="30"/>
      <c r="F64" s="441">
        <f>SUM(F65:F67)</f>
        <v>5231494</v>
      </c>
    </row>
    <row r="65" spans="1:6" s="43" customFormat="1" ht="49.5" customHeight="1" x14ac:dyDescent="0.25">
      <c r="A65" s="76" t="s">
        <v>79</v>
      </c>
      <c r="B65" s="354" t="s">
        <v>233</v>
      </c>
      <c r="C65" s="355" t="s">
        <v>484</v>
      </c>
      <c r="D65" s="151" t="s">
        <v>427</v>
      </c>
      <c r="E65" s="53">
        <v>100</v>
      </c>
      <c r="F65" s="444">
        <f>SUM(прил7!H462)</f>
        <v>5054994</v>
      </c>
    </row>
    <row r="66" spans="1:6" s="43" customFormat="1" ht="30.75" customHeight="1" x14ac:dyDescent="0.25">
      <c r="A66" s="76" t="s">
        <v>551</v>
      </c>
      <c r="B66" s="354" t="s">
        <v>233</v>
      </c>
      <c r="C66" s="355" t="s">
        <v>484</v>
      </c>
      <c r="D66" s="151" t="s">
        <v>427</v>
      </c>
      <c r="E66" s="53">
        <v>200</v>
      </c>
      <c r="F66" s="444">
        <f>SUM(прил7!H463)</f>
        <v>176300</v>
      </c>
    </row>
    <row r="67" spans="1:6" s="43" customFormat="1" ht="18" customHeight="1" x14ac:dyDescent="0.25">
      <c r="A67" s="76" t="s">
        <v>18</v>
      </c>
      <c r="B67" s="354" t="s">
        <v>233</v>
      </c>
      <c r="C67" s="355" t="s">
        <v>484</v>
      </c>
      <c r="D67" s="151" t="s">
        <v>427</v>
      </c>
      <c r="E67" s="53">
        <v>800</v>
      </c>
      <c r="F67" s="444">
        <f>SUM(прил7!H464)</f>
        <v>200</v>
      </c>
    </row>
    <row r="68" spans="1:6" s="43" customFormat="1" ht="34.5" customHeight="1" x14ac:dyDescent="0.25">
      <c r="A68" s="58" t="s">
        <v>115</v>
      </c>
      <c r="B68" s="157" t="s">
        <v>186</v>
      </c>
      <c r="C68" s="252" t="s">
        <v>394</v>
      </c>
      <c r="D68" s="158" t="s">
        <v>395</v>
      </c>
      <c r="E68" s="39"/>
      <c r="F68" s="494">
        <f>SUM(F69+F81+F107)</f>
        <v>36487227</v>
      </c>
    </row>
    <row r="69" spans="1:6" s="43" customFormat="1" ht="48.75" customHeight="1" x14ac:dyDescent="0.25">
      <c r="A69" s="144" t="s">
        <v>127</v>
      </c>
      <c r="B69" s="156" t="s">
        <v>217</v>
      </c>
      <c r="C69" s="164" t="s">
        <v>394</v>
      </c>
      <c r="D69" s="152" t="s">
        <v>395</v>
      </c>
      <c r="E69" s="149"/>
      <c r="F69" s="501">
        <f>SUM(F70)</f>
        <v>3796512</v>
      </c>
    </row>
    <row r="70" spans="1:6" s="43" customFormat="1" ht="48.75" customHeight="1" x14ac:dyDescent="0.25">
      <c r="A70" s="319" t="s">
        <v>418</v>
      </c>
      <c r="B70" s="347" t="s">
        <v>217</v>
      </c>
      <c r="C70" s="348" t="s">
        <v>10</v>
      </c>
      <c r="D70" s="349" t="s">
        <v>395</v>
      </c>
      <c r="E70" s="328"/>
      <c r="F70" s="442">
        <f>SUM(F71+F73+F79+F76)</f>
        <v>3796512</v>
      </c>
    </row>
    <row r="71" spans="1:6" s="43" customFormat="1" ht="33" customHeight="1" x14ac:dyDescent="0.25">
      <c r="A71" s="27" t="s">
        <v>86</v>
      </c>
      <c r="B71" s="124" t="s">
        <v>217</v>
      </c>
      <c r="C71" s="162" t="s">
        <v>10</v>
      </c>
      <c r="D71" s="154" t="s">
        <v>419</v>
      </c>
      <c r="E71" s="30"/>
      <c r="F71" s="441">
        <f>SUM(F72)</f>
        <v>124300</v>
      </c>
    </row>
    <row r="72" spans="1:6" s="43" customFormat="1" ht="32.25" customHeight="1" x14ac:dyDescent="0.25">
      <c r="A72" s="54" t="s">
        <v>87</v>
      </c>
      <c r="B72" s="125" t="s">
        <v>217</v>
      </c>
      <c r="C72" s="159" t="s">
        <v>10</v>
      </c>
      <c r="D72" s="151" t="s">
        <v>419</v>
      </c>
      <c r="E72" s="53">
        <v>600</v>
      </c>
      <c r="F72" s="444">
        <f>SUM(прил7!H114)</f>
        <v>124300</v>
      </c>
    </row>
    <row r="73" spans="1:6" s="43" customFormat="1" ht="33" customHeight="1" x14ac:dyDescent="0.25">
      <c r="A73" s="27" t="s">
        <v>96</v>
      </c>
      <c r="B73" s="124" t="s">
        <v>217</v>
      </c>
      <c r="C73" s="162" t="s">
        <v>10</v>
      </c>
      <c r="D73" s="154" t="s">
        <v>499</v>
      </c>
      <c r="E73" s="30"/>
      <c r="F73" s="441">
        <f>SUM(F74:F75)</f>
        <v>2488000</v>
      </c>
    </row>
    <row r="74" spans="1:6" s="43" customFormat="1" ht="48.75" customHeight="1" x14ac:dyDescent="0.25">
      <c r="A74" s="54" t="s">
        <v>79</v>
      </c>
      <c r="B74" s="125" t="s">
        <v>217</v>
      </c>
      <c r="C74" s="159" t="s">
        <v>10</v>
      </c>
      <c r="D74" s="151" t="s">
        <v>499</v>
      </c>
      <c r="E74" s="53">
        <v>100</v>
      </c>
      <c r="F74" s="444">
        <f>SUM(прил7!H579)</f>
        <v>2317600</v>
      </c>
    </row>
    <row r="75" spans="1:6" s="43" customFormat="1" ht="33" customHeight="1" x14ac:dyDescent="0.25">
      <c r="A75" s="54" t="s">
        <v>551</v>
      </c>
      <c r="B75" s="125" t="s">
        <v>217</v>
      </c>
      <c r="C75" s="159" t="s">
        <v>10</v>
      </c>
      <c r="D75" s="151" t="s">
        <v>499</v>
      </c>
      <c r="E75" s="53">
        <v>200</v>
      </c>
      <c r="F75" s="444">
        <f>SUM(прил7!H580)</f>
        <v>170400</v>
      </c>
    </row>
    <row r="76" spans="1:6" s="43" customFormat="1" ht="47.25" customHeight="1" x14ac:dyDescent="0.25">
      <c r="A76" s="99" t="s">
        <v>850</v>
      </c>
      <c r="B76" s="271" t="s">
        <v>217</v>
      </c>
      <c r="C76" s="272" t="s">
        <v>10</v>
      </c>
      <c r="D76" s="273" t="s">
        <v>849</v>
      </c>
      <c r="E76" s="28"/>
      <c r="F76" s="441">
        <f>SUM(F77:F78)</f>
        <v>712700</v>
      </c>
    </row>
    <row r="77" spans="1:6" s="43" customFormat="1" ht="48" customHeight="1" x14ac:dyDescent="0.25">
      <c r="A77" s="101" t="s">
        <v>79</v>
      </c>
      <c r="B77" s="268" t="s">
        <v>217</v>
      </c>
      <c r="C77" s="269" t="s">
        <v>10</v>
      </c>
      <c r="D77" s="270" t="s">
        <v>849</v>
      </c>
      <c r="E77" s="2" t="s">
        <v>13</v>
      </c>
      <c r="F77" s="444">
        <f>SUM(прил7!H582)</f>
        <v>556120</v>
      </c>
    </row>
    <row r="78" spans="1:6" s="43" customFormat="1" ht="32.25" customHeight="1" x14ac:dyDescent="0.25">
      <c r="A78" s="110" t="s">
        <v>551</v>
      </c>
      <c r="B78" s="268" t="s">
        <v>217</v>
      </c>
      <c r="C78" s="269" t="s">
        <v>10</v>
      </c>
      <c r="D78" s="270" t="s">
        <v>849</v>
      </c>
      <c r="E78" s="2" t="s">
        <v>16</v>
      </c>
      <c r="F78" s="444">
        <f>SUM(прил7!H583)</f>
        <v>156580</v>
      </c>
    </row>
    <row r="79" spans="1:6" s="43" customFormat="1" ht="33.75" customHeight="1" x14ac:dyDescent="0.25">
      <c r="A79" s="75" t="s">
        <v>78</v>
      </c>
      <c r="B79" s="124" t="s">
        <v>217</v>
      </c>
      <c r="C79" s="162" t="s">
        <v>10</v>
      </c>
      <c r="D79" s="154" t="s">
        <v>399</v>
      </c>
      <c r="E79" s="30"/>
      <c r="F79" s="441">
        <f>SUM(F80)</f>
        <v>471512</v>
      </c>
    </row>
    <row r="80" spans="1:6" s="43" customFormat="1" ht="51.75" customHeight="1" x14ac:dyDescent="0.25">
      <c r="A80" s="54" t="s">
        <v>79</v>
      </c>
      <c r="B80" s="125" t="s">
        <v>217</v>
      </c>
      <c r="C80" s="159" t="s">
        <v>10</v>
      </c>
      <c r="D80" s="151" t="s">
        <v>399</v>
      </c>
      <c r="E80" s="53">
        <v>100</v>
      </c>
      <c r="F80" s="444">
        <f>SUM(прил7!H585)</f>
        <v>471512</v>
      </c>
    </row>
    <row r="81" spans="1:6" s="43" customFormat="1" ht="48" customHeight="1" x14ac:dyDescent="0.25">
      <c r="A81" s="144" t="s">
        <v>166</v>
      </c>
      <c r="B81" s="156" t="s">
        <v>188</v>
      </c>
      <c r="C81" s="164" t="s">
        <v>394</v>
      </c>
      <c r="D81" s="152" t="s">
        <v>395</v>
      </c>
      <c r="E81" s="149"/>
      <c r="F81" s="501">
        <f>SUM(F82)</f>
        <v>27902015</v>
      </c>
    </row>
    <row r="82" spans="1:6" s="43" customFormat="1" ht="48" customHeight="1" x14ac:dyDescent="0.25">
      <c r="A82" s="319" t="s">
        <v>488</v>
      </c>
      <c r="B82" s="347" t="s">
        <v>188</v>
      </c>
      <c r="C82" s="348" t="s">
        <v>10</v>
      </c>
      <c r="D82" s="349" t="s">
        <v>395</v>
      </c>
      <c r="E82" s="328"/>
      <c r="F82" s="442">
        <f>SUM(F83+F85+F88+F91+F94+F103+F105+F99+F101+F97)</f>
        <v>27902015</v>
      </c>
    </row>
    <row r="83" spans="1:6" s="43" customFormat="1" ht="16.5" customHeight="1" x14ac:dyDescent="0.25">
      <c r="A83" s="27" t="s">
        <v>565</v>
      </c>
      <c r="B83" s="124" t="s">
        <v>188</v>
      </c>
      <c r="C83" s="162" t="s">
        <v>10</v>
      </c>
      <c r="D83" s="154" t="s">
        <v>492</v>
      </c>
      <c r="E83" s="30"/>
      <c r="F83" s="441">
        <f>SUM(F84)</f>
        <v>1137775</v>
      </c>
    </row>
    <row r="84" spans="1:6" s="43" customFormat="1" ht="16.5" customHeight="1" x14ac:dyDescent="0.25">
      <c r="A84" s="54" t="s">
        <v>40</v>
      </c>
      <c r="B84" s="125" t="s">
        <v>188</v>
      </c>
      <c r="C84" s="159" t="s">
        <v>10</v>
      </c>
      <c r="D84" s="151" t="s">
        <v>492</v>
      </c>
      <c r="E84" s="53" t="s">
        <v>39</v>
      </c>
      <c r="F84" s="444">
        <f>SUM(прил7!H553)</f>
        <v>1137775</v>
      </c>
    </row>
    <row r="85" spans="1:6" s="43" customFormat="1" ht="33" customHeight="1" x14ac:dyDescent="0.25">
      <c r="A85" s="27" t="s">
        <v>92</v>
      </c>
      <c r="B85" s="124" t="s">
        <v>188</v>
      </c>
      <c r="C85" s="162" t="s">
        <v>10</v>
      </c>
      <c r="D85" s="154" t="s">
        <v>493</v>
      </c>
      <c r="E85" s="30"/>
      <c r="F85" s="441">
        <f>SUM(F86:F87)</f>
        <v>43406</v>
      </c>
    </row>
    <row r="86" spans="1:6" s="43" customFormat="1" ht="30.75" customHeight="1" x14ac:dyDescent="0.25">
      <c r="A86" s="54" t="s">
        <v>551</v>
      </c>
      <c r="B86" s="125" t="s">
        <v>188</v>
      </c>
      <c r="C86" s="159" t="s">
        <v>10</v>
      </c>
      <c r="D86" s="151" t="s">
        <v>493</v>
      </c>
      <c r="E86" s="53" t="s">
        <v>16</v>
      </c>
      <c r="F86" s="444">
        <f>SUM(прил7!H504)</f>
        <v>535</v>
      </c>
    </row>
    <row r="87" spans="1:6" s="43" customFormat="1" ht="16.5" customHeight="1" x14ac:dyDescent="0.25">
      <c r="A87" s="54" t="s">
        <v>40</v>
      </c>
      <c r="B87" s="125" t="s">
        <v>188</v>
      </c>
      <c r="C87" s="159" t="s">
        <v>10</v>
      </c>
      <c r="D87" s="151" t="s">
        <v>493</v>
      </c>
      <c r="E87" s="53" t="s">
        <v>39</v>
      </c>
      <c r="F87" s="444">
        <f>SUM(прил7!H505)</f>
        <v>42871</v>
      </c>
    </row>
    <row r="88" spans="1:6" s="43" customFormat="1" ht="31.5" customHeight="1" x14ac:dyDescent="0.25">
      <c r="A88" s="27" t="s">
        <v>93</v>
      </c>
      <c r="B88" s="124" t="s">
        <v>188</v>
      </c>
      <c r="C88" s="162" t="s">
        <v>10</v>
      </c>
      <c r="D88" s="154" t="s">
        <v>494</v>
      </c>
      <c r="E88" s="30"/>
      <c r="F88" s="441">
        <f>SUM(F89:F90)</f>
        <v>203245</v>
      </c>
    </row>
    <row r="89" spans="1:6" s="43" customFormat="1" ht="33" customHeight="1" x14ac:dyDescent="0.25">
      <c r="A89" s="54" t="s">
        <v>551</v>
      </c>
      <c r="B89" s="125" t="s">
        <v>188</v>
      </c>
      <c r="C89" s="159" t="s">
        <v>10</v>
      </c>
      <c r="D89" s="151" t="s">
        <v>494</v>
      </c>
      <c r="E89" s="53" t="s">
        <v>16</v>
      </c>
      <c r="F89" s="444">
        <f>SUM(прил7!H507)</f>
        <v>2991</v>
      </c>
    </row>
    <row r="90" spans="1:6" s="43" customFormat="1" ht="17.25" customHeight="1" x14ac:dyDescent="0.25">
      <c r="A90" s="54" t="s">
        <v>40</v>
      </c>
      <c r="B90" s="125" t="s">
        <v>188</v>
      </c>
      <c r="C90" s="159" t="s">
        <v>10</v>
      </c>
      <c r="D90" s="151" t="s">
        <v>494</v>
      </c>
      <c r="E90" s="53" t="s">
        <v>39</v>
      </c>
      <c r="F90" s="444">
        <f>SUM(прил7!H508)</f>
        <v>200254</v>
      </c>
    </row>
    <row r="91" spans="1:6" s="43" customFormat="1" ht="15.75" customHeight="1" x14ac:dyDescent="0.25">
      <c r="A91" s="27" t="s">
        <v>94</v>
      </c>
      <c r="B91" s="124" t="s">
        <v>188</v>
      </c>
      <c r="C91" s="162" t="s">
        <v>10</v>
      </c>
      <c r="D91" s="154" t="s">
        <v>495</v>
      </c>
      <c r="E91" s="30"/>
      <c r="F91" s="441">
        <f>SUM(F92:F93)</f>
        <v>3574168</v>
      </c>
    </row>
    <row r="92" spans="1:6" s="43" customFormat="1" ht="30.75" customHeight="1" x14ac:dyDescent="0.25">
      <c r="A92" s="54" t="s">
        <v>551</v>
      </c>
      <c r="B92" s="125" t="s">
        <v>188</v>
      </c>
      <c r="C92" s="159" t="s">
        <v>10</v>
      </c>
      <c r="D92" s="151" t="s">
        <v>495</v>
      </c>
      <c r="E92" s="53" t="s">
        <v>16</v>
      </c>
      <c r="F92" s="444">
        <f>SUM(прил7!H510)</f>
        <v>32563</v>
      </c>
    </row>
    <row r="93" spans="1:6" s="43" customFormat="1" ht="17.25" customHeight="1" x14ac:dyDescent="0.25">
      <c r="A93" s="54" t="s">
        <v>40</v>
      </c>
      <c r="B93" s="125" t="s">
        <v>188</v>
      </c>
      <c r="C93" s="159" t="s">
        <v>10</v>
      </c>
      <c r="D93" s="151" t="s">
        <v>495</v>
      </c>
      <c r="E93" s="53" t="s">
        <v>39</v>
      </c>
      <c r="F93" s="444">
        <f>SUM(прил7!H511)</f>
        <v>3541605</v>
      </c>
    </row>
    <row r="94" spans="1:6" s="43" customFormat="1" ht="16.5" customHeight="1" x14ac:dyDescent="0.25">
      <c r="A94" s="27" t="s">
        <v>95</v>
      </c>
      <c r="B94" s="124" t="s">
        <v>188</v>
      </c>
      <c r="C94" s="162" t="s">
        <v>10</v>
      </c>
      <c r="D94" s="154" t="s">
        <v>496</v>
      </c>
      <c r="E94" s="30"/>
      <c r="F94" s="441">
        <f>SUM(F95:F96)</f>
        <v>311702</v>
      </c>
    </row>
    <row r="95" spans="1:6" s="43" customFormat="1" ht="31.5" customHeight="1" x14ac:dyDescent="0.25">
      <c r="A95" s="54" t="s">
        <v>551</v>
      </c>
      <c r="B95" s="125" t="s">
        <v>188</v>
      </c>
      <c r="C95" s="159" t="s">
        <v>10</v>
      </c>
      <c r="D95" s="151" t="s">
        <v>496</v>
      </c>
      <c r="E95" s="53" t="s">
        <v>16</v>
      </c>
      <c r="F95" s="444">
        <f>SUM(прил7!H513)</f>
        <v>4435</v>
      </c>
    </row>
    <row r="96" spans="1:6" s="43" customFormat="1" ht="17.25" customHeight="1" x14ac:dyDescent="0.25">
      <c r="A96" s="54" t="s">
        <v>40</v>
      </c>
      <c r="B96" s="125" t="s">
        <v>188</v>
      </c>
      <c r="C96" s="159" t="s">
        <v>10</v>
      </c>
      <c r="D96" s="151" t="s">
        <v>496</v>
      </c>
      <c r="E96" s="53" t="s">
        <v>39</v>
      </c>
      <c r="F96" s="444">
        <f>SUM(прил7!H514)</f>
        <v>307267</v>
      </c>
    </row>
    <row r="97" spans="1:6" s="43" customFormat="1" ht="32.25" hidden="1" customHeight="1" x14ac:dyDescent="0.25">
      <c r="A97" s="99" t="s">
        <v>865</v>
      </c>
      <c r="B97" s="223" t="s">
        <v>188</v>
      </c>
      <c r="C97" s="224" t="s">
        <v>10</v>
      </c>
      <c r="D97" s="273" t="s">
        <v>866</v>
      </c>
      <c r="E97" s="31"/>
      <c r="F97" s="441">
        <f>SUM(F98)</f>
        <v>0</v>
      </c>
    </row>
    <row r="98" spans="1:6" s="43" customFormat="1" ht="17.25" hidden="1" customHeight="1" x14ac:dyDescent="0.25">
      <c r="A98" s="3" t="s">
        <v>40</v>
      </c>
      <c r="B98" s="226" t="s">
        <v>188</v>
      </c>
      <c r="C98" s="227" t="s">
        <v>10</v>
      </c>
      <c r="D98" s="270" t="s">
        <v>866</v>
      </c>
      <c r="E98" s="277" t="s">
        <v>39</v>
      </c>
      <c r="F98" s="444">
        <f>SUM(прил7!H555)</f>
        <v>0</v>
      </c>
    </row>
    <row r="99" spans="1:6" s="43" customFormat="1" ht="17.25" customHeight="1" x14ac:dyDescent="0.25">
      <c r="A99" s="99" t="s">
        <v>847</v>
      </c>
      <c r="B99" s="223" t="s">
        <v>188</v>
      </c>
      <c r="C99" s="224" t="s">
        <v>10</v>
      </c>
      <c r="D99" s="273" t="s">
        <v>846</v>
      </c>
      <c r="E99" s="31"/>
      <c r="F99" s="441">
        <f>SUM(F100)</f>
        <v>21524472</v>
      </c>
    </row>
    <row r="100" spans="1:6" s="43" customFormat="1" ht="17.25" customHeight="1" x14ac:dyDescent="0.25">
      <c r="A100" s="3" t="s">
        <v>40</v>
      </c>
      <c r="B100" s="226" t="s">
        <v>188</v>
      </c>
      <c r="C100" s="227" t="s">
        <v>10</v>
      </c>
      <c r="D100" s="270" t="s">
        <v>846</v>
      </c>
      <c r="E100" s="277" t="s">
        <v>39</v>
      </c>
      <c r="F100" s="444">
        <f>SUM(прил7!H557)</f>
        <v>21524472</v>
      </c>
    </row>
    <row r="101" spans="1:6" s="43" customFormat="1" ht="31.5" customHeight="1" x14ac:dyDescent="0.25">
      <c r="A101" s="99" t="s">
        <v>848</v>
      </c>
      <c r="B101" s="223" t="s">
        <v>188</v>
      </c>
      <c r="C101" s="224" t="s">
        <v>10</v>
      </c>
      <c r="D101" s="273" t="s">
        <v>845</v>
      </c>
      <c r="E101" s="31"/>
      <c r="F101" s="441">
        <f>SUM(F102)</f>
        <v>301343</v>
      </c>
    </row>
    <row r="102" spans="1:6" s="43" customFormat="1" ht="30.75" customHeight="1" x14ac:dyDescent="0.25">
      <c r="A102" s="110" t="s">
        <v>551</v>
      </c>
      <c r="B102" s="226" t="s">
        <v>188</v>
      </c>
      <c r="C102" s="227" t="s">
        <v>10</v>
      </c>
      <c r="D102" s="270" t="s">
        <v>845</v>
      </c>
      <c r="E102" s="277" t="s">
        <v>16</v>
      </c>
      <c r="F102" s="444">
        <f>SUM(прил7!H559)</f>
        <v>301343</v>
      </c>
    </row>
    <row r="103" spans="1:6" s="43" customFormat="1" ht="17.25" customHeight="1" x14ac:dyDescent="0.25">
      <c r="A103" s="27" t="s">
        <v>167</v>
      </c>
      <c r="B103" s="124" t="s">
        <v>188</v>
      </c>
      <c r="C103" s="162" t="s">
        <v>10</v>
      </c>
      <c r="D103" s="154" t="s">
        <v>680</v>
      </c>
      <c r="E103" s="30"/>
      <c r="F103" s="441">
        <f>SUM(F104)</f>
        <v>803904</v>
      </c>
    </row>
    <row r="104" spans="1:6" s="43" customFormat="1" ht="17.25" customHeight="1" x14ac:dyDescent="0.25">
      <c r="A104" s="54" t="s">
        <v>40</v>
      </c>
      <c r="B104" s="125" t="s">
        <v>188</v>
      </c>
      <c r="C104" s="159" t="s">
        <v>10</v>
      </c>
      <c r="D104" s="151" t="s">
        <v>680</v>
      </c>
      <c r="E104" s="53">
        <v>300</v>
      </c>
      <c r="F104" s="444">
        <f>SUM(прил7!H482)</f>
        <v>803904</v>
      </c>
    </row>
    <row r="105" spans="1:6" s="43" customFormat="1" ht="15.75" customHeight="1" x14ac:dyDescent="0.25">
      <c r="A105" s="27" t="s">
        <v>501</v>
      </c>
      <c r="B105" s="124" t="s">
        <v>188</v>
      </c>
      <c r="C105" s="162" t="s">
        <v>10</v>
      </c>
      <c r="D105" s="154" t="s">
        <v>500</v>
      </c>
      <c r="E105" s="30"/>
      <c r="F105" s="441">
        <f>SUM(F106)</f>
        <v>2000</v>
      </c>
    </row>
    <row r="106" spans="1:6" s="43" customFormat="1" ht="31.5" customHeight="1" x14ac:dyDescent="0.25">
      <c r="A106" s="54" t="s">
        <v>551</v>
      </c>
      <c r="B106" s="125" t="s">
        <v>188</v>
      </c>
      <c r="C106" s="159" t="s">
        <v>10</v>
      </c>
      <c r="D106" s="151" t="s">
        <v>500</v>
      </c>
      <c r="E106" s="53">
        <v>200</v>
      </c>
      <c r="F106" s="444">
        <f>SUM(прил7!H589)</f>
        <v>2000</v>
      </c>
    </row>
    <row r="107" spans="1:6" s="43" customFormat="1" ht="66" customHeight="1" x14ac:dyDescent="0.25">
      <c r="A107" s="144" t="s">
        <v>172</v>
      </c>
      <c r="B107" s="156" t="s">
        <v>216</v>
      </c>
      <c r="C107" s="164" t="s">
        <v>394</v>
      </c>
      <c r="D107" s="152" t="s">
        <v>395</v>
      </c>
      <c r="E107" s="149"/>
      <c r="F107" s="501">
        <f>SUM(F109+F111+F113)</f>
        <v>4788700</v>
      </c>
    </row>
    <row r="108" spans="1:6" s="43" customFormat="1" ht="46.5" customHeight="1" x14ac:dyDescent="0.25">
      <c r="A108" s="319" t="s">
        <v>402</v>
      </c>
      <c r="B108" s="347" t="s">
        <v>216</v>
      </c>
      <c r="C108" s="348" t="s">
        <v>10</v>
      </c>
      <c r="D108" s="349" t="s">
        <v>395</v>
      </c>
      <c r="E108" s="328"/>
      <c r="F108" s="442">
        <f>SUM(F109+F111+F113)</f>
        <v>4788700</v>
      </c>
    </row>
    <row r="109" spans="1:6" s="43" customFormat="1" ht="51" customHeight="1" x14ac:dyDescent="0.25">
      <c r="A109" s="27" t="s">
        <v>80</v>
      </c>
      <c r="B109" s="124" t="s">
        <v>216</v>
      </c>
      <c r="C109" s="162" t="s">
        <v>10</v>
      </c>
      <c r="D109" s="154" t="s">
        <v>403</v>
      </c>
      <c r="E109" s="30"/>
      <c r="F109" s="441">
        <f>SUM(F110)</f>
        <v>933000</v>
      </c>
    </row>
    <row r="110" spans="1:6" s="43" customFormat="1" ht="48" customHeight="1" x14ac:dyDescent="0.25">
      <c r="A110" s="54" t="s">
        <v>79</v>
      </c>
      <c r="B110" s="125" t="s">
        <v>216</v>
      </c>
      <c r="C110" s="159" t="s">
        <v>10</v>
      </c>
      <c r="D110" s="151" t="s">
        <v>403</v>
      </c>
      <c r="E110" s="53">
        <v>100</v>
      </c>
      <c r="F110" s="444">
        <f>SUM(прил7!H41)</f>
        <v>933000</v>
      </c>
    </row>
    <row r="111" spans="1:6" s="43" customFormat="1" ht="32.25" customHeight="1" x14ac:dyDescent="0.25">
      <c r="A111" s="27" t="s">
        <v>376</v>
      </c>
      <c r="B111" s="124" t="s">
        <v>216</v>
      </c>
      <c r="C111" s="162" t="s">
        <v>10</v>
      </c>
      <c r="D111" s="154" t="s">
        <v>497</v>
      </c>
      <c r="E111" s="30"/>
      <c r="F111" s="441">
        <f>SUM(F112:F112)</f>
        <v>3834700</v>
      </c>
    </row>
    <row r="112" spans="1:6" s="43" customFormat="1" ht="17.25" customHeight="1" x14ac:dyDescent="0.25">
      <c r="A112" s="54" t="s">
        <v>40</v>
      </c>
      <c r="B112" s="125" t="s">
        <v>216</v>
      </c>
      <c r="C112" s="159" t="s">
        <v>10</v>
      </c>
      <c r="D112" s="151" t="s">
        <v>497</v>
      </c>
      <c r="E112" s="53">
        <v>300</v>
      </c>
      <c r="F112" s="444">
        <f>SUM(прил7!H563)</f>
        <v>3834700</v>
      </c>
    </row>
    <row r="113" spans="1:6" s="43" customFormat="1" ht="33.75" customHeight="1" x14ac:dyDescent="0.25">
      <c r="A113" s="27" t="s">
        <v>107</v>
      </c>
      <c r="B113" s="124" t="s">
        <v>216</v>
      </c>
      <c r="C113" s="162" t="s">
        <v>10</v>
      </c>
      <c r="D113" s="154" t="s">
        <v>404</v>
      </c>
      <c r="E113" s="30"/>
      <c r="F113" s="441">
        <f>SUM(F114)</f>
        <v>21000</v>
      </c>
    </row>
    <row r="114" spans="1:6" s="43" customFormat="1" ht="32.25" customHeight="1" x14ac:dyDescent="0.25">
      <c r="A114" s="54" t="s">
        <v>551</v>
      </c>
      <c r="B114" s="125" t="s">
        <v>216</v>
      </c>
      <c r="C114" s="159" t="s">
        <v>10</v>
      </c>
      <c r="D114" s="151" t="s">
        <v>404</v>
      </c>
      <c r="E114" s="53">
        <v>200</v>
      </c>
      <c r="F114" s="444">
        <f>SUM(прил7!H43+прил7!H391+прил7!H593)</f>
        <v>21000</v>
      </c>
    </row>
    <row r="115" spans="1:6" s="43" customFormat="1" ht="31.5" x14ac:dyDescent="0.25">
      <c r="A115" s="132" t="s">
        <v>373</v>
      </c>
      <c r="B115" s="157" t="s">
        <v>453</v>
      </c>
      <c r="C115" s="252" t="s">
        <v>394</v>
      </c>
      <c r="D115" s="158" t="s">
        <v>395</v>
      </c>
      <c r="E115" s="39"/>
      <c r="F115" s="494">
        <f>SUM(F116+F194+F212+F216)</f>
        <v>291461832</v>
      </c>
    </row>
    <row r="116" spans="1:6" s="43" customFormat="1" ht="47.25" x14ac:dyDescent="0.25">
      <c r="A116" s="148" t="s">
        <v>244</v>
      </c>
      <c r="B116" s="156" t="s">
        <v>221</v>
      </c>
      <c r="C116" s="164" t="s">
        <v>394</v>
      </c>
      <c r="D116" s="152" t="s">
        <v>395</v>
      </c>
      <c r="E116" s="149"/>
      <c r="F116" s="501">
        <f>SUM(F117+F138+F188+F191)</f>
        <v>268557364</v>
      </c>
    </row>
    <row r="117" spans="1:6" s="43" customFormat="1" ht="16.5" customHeight="1" x14ac:dyDescent="0.25">
      <c r="A117" s="346" t="s">
        <v>454</v>
      </c>
      <c r="B117" s="347" t="s">
        <v>221</v>
      </c>
      <c r="C117" s="348" t="s">
        <v>10</v>
      </c>
      <c r="D117" s="349" t="s">
        <v>395</v>
      </c>
      <c r="E117" s="328"/>
      <c r="F117" s="442">
        <f>SUM(F118+F120+F125+F127+F130+F132+F136+F123)</f>
        <v>33553933</v>
      </c>
    </row>
    <row r="118" spans="1:6" s="43" customFormat="1" ht="18" customHeight="1" x14ac:dyDescent="0.25">
      <c r="A118" s="75" t="s">
        <v>171</v>
      </c>
      <c r="B118" s="124" t="s">
        <v>221</v>
      </c>
      <c r="C118" s="162" t="s">
        <v>10</v>
      </c>
      <c r="D118" s="154" t="s">
        <v>498</v>
      </c>
      <c r="E118" s="30"/>
      <c r="F118" s="441">
        <f>SUM(F119:F119)</f>
        <v>1781088</v>
      </c>
    </row>
    <row r="119" spans="1:6" s="43" customFormat="1" ht="17.25" customHeight="1" x14ac:dyDescent="0.25">
      <c r="A119" s="76" t="s">
        <v>40</v>
      </c>
      <c r="B119" s="125" t="s">
        <v>221</v>
      </c>
      <c r="C119" s="159" t="s">
        <v>10</v>
      </c>
      <c r="D119" s="151" t="s">
        <v>498</v>
      </c>
      <c r="E119" s="53">
        <v>300</v>
      </c>
      <c r="F119" s="444">
        <f>SUM(прил7!H568)</f>
        <v>1781088</v>
      </c>
    </row>
    <row r="120" spans="1:6" s="43" customFormat="1" ht="94.5" x14ac:dyDescent="0.25">
      <c r="A120" s="153" t="s">
        <v>148</v>
      </c>
      <c r="B120" s="124" t="s">
        <v>221</v>
      </c>
      <c r="C120" s="162" t="s">
        <v>10</v>
      </c>
      <c r="D120" s="154" t="s">
        <v>456</v>
      </c>
      <c r="E120" s="30"/>
      <c r="F120" s="441">
        <f>SUM(F121:F122)</f>
        <v>17422181</v>
      </c>
    </row>
    <row r="121" spans="1:6" s="43" customFormat="1" ht="47.25" x14ac:dyDescent="0.25">
      <c r="A121" s="131" t="s">
        <v>79</v>
      </c>
      <c r="B121" s="125" t="s">
        <v>221</v>
      </c>
      <c r="C121" s="159" t="s">
        <v>10</v>
      </c>
      <c r="D121" s="151" t="s">
        <v>456</v>
      </c>
      <c r="E121" s="53">
        <v>100</v>
      </c>
      <c r="F121" s="444">
        <f>SUM(прил7!H255)</f>
        <v>17191810</v>
      </c>
    </row>
    <row r="122" spans="1:6" s="43" customFormat="1" ht="30.75" customHeight="1" x14ac:dyDescent="0.25">
      <c r="A122" s="76" t="s">
        <v>551</v>
      </c>
      <c r="B122" s="125" t="s">
        <v>221</v>
      </c>
      <c r="C122" s="159" t="s">
        <v>10</v>
      </c>
      <c r="D122" s="151" t="s">
        <v>456</v>
      </c>
      <c r="E122" s="53">
        <v>200</v>
      </c>
      <c r="F122" s="444">
        <f>SUM(прил7!H256)</f>
        <v>230371</v>
      </c>
    </row>
    <row r="123" spans="1:6" s="43" customFormat="1" ht="34.5" hidden="1" customHeight="1" x14ac:dyDescent="0.25">
      <c r="A123" s="75" t="s">
        <v>548</v>
      </c>
      <c r="B123" s="124" t="s">
        <v>221</v>
      </c>
      <c r="C123" s="162" t="s">
        <v>10</v>
      </c>
      <c r="D123" s="154" t="s">
        <v>547</v>
      </c>
      <c r="E123" s="30"/>
      <c r="F123" s="502">
        <f>SUM(F124)</f>
        <v>0</v>
      </c>
    </row>
    <row r="124" spans="1:6" s="43" customFormat="1" ht="30.75" hidden="1" customHeight="1" x14ac:dyDescent="0.25">
      <c r="A124" s="76" t="s">
        <v>551</v>
      </c>
      <c r="B124" s="125" t="s">
        <v>221</v>
      </c>
      <c r="C124" s="159" t="s">
        <v>10</v>
      </c>
      <c r="D124" s="151" t="s">
        <v>547</v>
      </c>
      <c r="E124" s="53">
        <v>200</v>
      </c>
      <c r="F124" s="444">
        <f>SUM(прил7!H258)</f>
        <v>0</v>
      </c>
    </row>
    <row r="125" spans="1:6" s="43" customFormat="1" ht="30.75" customHeight="1" x14ac:dyDescent="0.25">
      <c r="A125" s="75" t="s">
        <v>558</v>
      </c>
      <c r="B125" s="124" t="s">
        <v>221</v>
      </c>
      <c r="C125" s="162" t="s">
        <v>10</v>
      </c>
      <c r="D125" s="154" t="s">
        <v>557</v>
      </c>
      <c r="E125" s="30"/>
      <c r="F125" s="441">
        <f>SUM(F126)</f>
        <v>8466</v>
      </c>
    </row>
    <row r="126" spans="1:6" s="43" customFormat="1" ht="16.5" customHeight="1" x14ac:dyDescent="0.25">
      <c r="A126" s="76" t="s">
        <v>40</v>
      </c>
      <c r="B126" s="125" t="s">
        <v>221</v>
      </c>
      <c r="C126" s="159" t="s">
        <v>10</v>
      </c>
      <c r="D126" s="151" t="s">
        <v>557</v>
      </c>
      <c r="E126" s="53">
        <v>300</v>
      </c>
      <c r="F126" s="444">
        <f>SUM(прил7!H519)</f>
        <v>8466</v>
      </c>
    </row>
    <row r="127" spans="1:6" s="43" customFormat="1" ht="66" customHeight="1" x14ac:dyDescent="0.25">
      <c r="A127" s="75" t="s">
        <v>101</v>
      </c>
      <c r="B127" s="124" t="s">
        <v>221</v>
      </c>
      <c r="C127" s="162" t="s">
        <v>10</v>
      </c>
      <c r="D127" s="154" t="s">
        <v>490</v>
      </c>
      <c r="E127" s="30"/>
      <c r="F127" s="441">
        <f>SUM(F128:F129)</f>
        <v>1019070</v>
      </c>
    </row>
    <row r="128" spans="1:6" s="43" customFormat="1" ht="30.75" customHeight="1" x14ac:dyDescent="0.25">
      <c r="A128" s="76" t="s">
        <v>551</v>
      </c>
      <c r="B128" s="125" t="s">
        <v>221</v>
      </c>
      <c r="C128" s="159" t="s">
        <v>10</v>
      </c>
      <c r="D128" s="151" t="s">
        <v>490</v>
      </c>
      <c r="E128" s="53">
        <v>200</v>
      </c>
      <c r="F128" s="444">
        <f>SUM(прил7!H521)</f>
        <v>5070</v>
      </c>
    </row>
    <row r="129" spans="1:6" s="43" customFormat="1" ht="17.25" customHeight="1" x14ac:dyDescent="0.25">
      <c r="A129" s="76" t="s">
        <v>40</v>
      </c>
      <c r="B129" s="125" t="s">
        <v>221</v>
      </c>
      <c r="C129" s="159" t="s">
        <v>10</v>
      </c>
      <c r="D129" s="151" t="s">
        <v>490</v>
      </c>
      <c r="E129" s="53">
        <v>300</v>
      </c>
      <c r="F129" s="444">
        <f>SUM(прил7!H522)</f>
        <v>1014000</v>
      </c>
    </row>
    <row r="130" spans="1:6" s="43" customFormat="1" ht="31.5" customHeight="1" x14ac:dyDescent="0.25">
      <c r="A130" s="75" t="s">
        <v>458</v>
      </c>
      <c r="B130" s="124" t="s">
        <v>221</v>
      </c>
      <c r="C130" s="162" t="s">
        <v>10</v>
      </c>
      <c r="D130" s="154" t="s">
        <v>459</v>
      </c>
      <c r="E130" s="30"/>
      <c r="F130" s="441">
        <f>SUM(F131)</f>
        <v>75533</v>
      </c>
    </row>
    <row r="131" spans="1:6" s="43" customFormat="1" ht="30.75" customHeight="1" x14ac:dyDescent="0.25">
      <c r="A131" s="76" t="s">
        <v>551</v>
      </c>
      <c r="B131" s="125" t="s">
        <v>221</v>
      </c>
      <c r="C131" s="159" t="s">
        <v>10</v>
      </c>
      <c r="D131" s="151" t="s">
        <v>459</v>
      </c>
      <c r="E131" s="53">
        <v>200</v>
      </c>
      <c r="F131" s="444">
        <f>SUM(прил7!H524)</f>
        <v>75533</v>
      </c>
    </row>
    <row r="132" spans="1:6" s="43" customFormat="1" ht="33.75" customHeight="1" x14ac:dyDescent="0.25">
      <c r="A132" s="75" t="s">
        <v>89</v>
      </c>
      <c r="B132" s="124" t="s">
        <v>221</v>
      </c>
      <c r="C132" s="162" t="s">
        <v>10</v>
      </c>
      <c r="D132" s="154" t="s">
        <v>427</v>
      </c>
      <c r="E132" s="30"/>
      <c r="F132" s="441">
        <f>SUM(F133:F135)</f>
        <v>13247595</v>
      </c>
    </row>
    <row r="133" spans="1:6" s="43" customFormat="1" ht="48.75" customHeight="1" x14ac:dyDescent="0.25">
      <c r="A133" s="76" t="s">
        <v>79</v>
      </c>
      <c r="B133" s="125" t="s">
        <v>221</v>
      </c>
      <c r="C133" s="159" t="s">
        <v>10</v>
      </c>
      <c r="D133" s="151" t="s">
        <v>427</v>
      </c>
      <c r="E133" s="53">
        <v>100</v>
      </c>
      <c r="F133" s="444">
        <f>SUM(прил7!H260)</f>
        <v>5645825</v>
      </c>
    </row>
    <row r="134" spans="1:6" s="43" customFormat="1" ht="31.5" customHeight="1" x14ac:dyDescent="0.25">
      <c r="A134" s="76" t="s">
        <v>551</v>
      </c>
      <c r="B134" s="125" t="s">
        <v>221</v>
      </c>
      <c r="C134" s="159" t="s">
        <v>10</v>
      </c>
      <c r="D134" s="151" t="s">
        <v>427</v>
      </c>
      <c r="E134" s="53">
        <v>200</v>
      </c>
      <c r="F134" s="444">
        <f>SUM(прил7!H261)</f>
        <v>7096260</v>
      </c>
    </row>
    <row r="135" spans="1:6" s="43" customFormat="1" ht="17.25" customHeight="1" x14ac:dyDescent="0.25">
      <c r="A135" s="76" t="s">
        <v>18</v>
      </c>
      <c r="B135" s="125" t="s">
        <v>221</v>
      </c>
      <c r="C135" s="159" t="s">
        <v>10</v>
      </c>
      <c r="D135" s="151" t="s">
        <v>427</v>
      </c>
      <c r="E135" s="53">
        <v>800</v>
      </c>
      <c r="F135" s="444">
        <f>SUM(прил7!H262)</f>
        <v>505510</v>
      </c>
    </row>
    <row r="136" spans="1:6" s="43" customFormat="1" ht="34.5" hidden="1" customHeight="1" x14ac:dyDescent="0.25">
      <c r="A136" s="75" t="s">
        <v>687</v>
      </c>
      <c r="B136" s="124" t="s">
        <v>221</v>
      </c>
      <c r="C136" s="162" t="s">
        <v>10</v>
      </c>
      <c r="D136" s="154" t="s">
        <v>858</v>
      </c>
      <c r="E136" s="30"/>
      <c r="F136" s="441">
        <f>SUM(F137)</f>
        <v>0</v>
      </c>
    </row>
    <row r="137" spans="1:6" s="43" customFormat="1" ht="18" hidden="1" customHeight="1" x14ac:dyDescent="0.25">
      <c r="A137" s="76" t="s">
        <v>40</v>
      </c>
      <c r="B137" s="125" t="s">
        <v>221</v>
      </c>
      <c r="C137" s="159" t="s">
        <v>10</v>
      </c>
      <c r="D137" s="151" t="s">
        <v>858</v>
      </c>
      <c r="E137" s="53">
        <v>300</v>
      </c>
      <c r="F137" s="444">
        <f>SUM(прил7!H526)</f>
        <v>0</v>
      </c>
    </row>
    <row r="138" spans="1:6" s="43" customFormat="1" ht="17.25" customHeight="1" x14ac:dyDescent="0.25">
      <c r="A138" s="346" t="s">
        <v>464</v>
      </c>
      <c r="B138" s="347" t="s">
        <v>221</v>
      </c>
      <c r="C138" s="348" t="s">
        <v>12</v>
      </c>
      <c r="D138" s="349" t="s">
        <v>395</v>
      </c>
      <c r="E138" s="328"/>
      <c r="F138" s="442">
        <f>SUM(F139+F142+F145+F150+F160+F162+F184+F167+F176+F182+F180+F186+F148+F165+F158+F152+F154+F156+F170+F172+F174)</f>
        <v>230975141</v>
      </c>
    </row>
    <row r="139" spans="1:6" s="43" customFormat="1" ht="81" customHeight="1" x14ac:dyDescent="0.25">
      <c r="A139" s="75" t="s">
        <v>150</v>
      </c>
      <c r="B139" s="124" t="s">
        <v>221</v>
      </c>
      <c r="C139" s="162" t="s">
        <v>12</v>
      </c>
      <c r="D139" s="154" t="s">
        <v>457</v>
      </c>
      <c r="E139" s="30"/>
      <c r="F139" s="441">
        <f>SUM(F140:F141)</f>
        <v>155640365</v>
      </c>
    </row>
    <row r="140" spans="1:6" s="43" customFormat="1" ht="47.25" x14ac:dyDescent="0.25">
      <c r="A140" s="131" t="s">
        <v>79</v>
      </c>
      <c r="B140" s="125" t="s">
        <v>221</v>
      </c>
      <c r="C140" s="159" t="s">
        <v>12</v>
      </c>
      <c r="D140" s="151" t="s">
        <v>457</v>
      </c>
      <c r="E140" s="53">
        <v>100</v>
      </c>
      <c r="F140" s="444">
        <f>SUM(прил7!H273)</f>
        <v>150404677</v>
      </c>
    </row>
    <row r="141" spans="1:6" s="43" customFormat="1" ht="30.75" customHeight="1" x14ac:dyDescent="0.25">
      <c r="A141" s="76" t="s">
        <v>551</v>
      </c>
      <c r="B141" s="125" t="s">
        <v>221</v>
      </c>
      <c r="C141" s="159" t="s">
        <v>12</v>
      </c>
      <c r="D141" s="151" t="s">
        <v>457</v>
      </c>
      <c r="E141" s="53">
        <v>200</v>
      </c>
      <c r="F141" s="444">
        <f>SUM(прил7!H274)</f>
        <v>5235688</v>
      </c>
    </row>
    <row r="142" spans="1:6" s="43" customFormat="1" ht="30.75" customHeight="1" x14ac:dyDescent="0.25">
      <c r="A142" s="75" t="s">
        <v>558</v>
      </c>
      <c r="B142" s="124" t="s">
        <v>221</v>
      </c>
      <c r="C142" s="162" t="s">
        <v>12</v>
      </c>
      <c r="D142" s="154" t="s">
        <v>557</v>
      </c>
      <c r="E142" s="30"/>
      <c r="F142" s="441">
        <f>SUM(F143:F144)</f>
        <v>106395</v>
      </c>
    </row>
    <row r="143" spans="1:6" s="43" customFormat="1" ht="48.75" customHeight="1" x14ac:dyDescent="0.25">
      <c r="A143" s="76" t="s">
        <v>79</v>
      </c>
      <c r="B143" s="125" t="s">
        <v>221</v>
      </c>
      <c r="C143" s="159" t="s">
        <v>12</v>
      </c>
      <c r="D143" s="151" t="s">
        <v>557</v>
      </c>
      <c r="E143" s="53">
        <v>100</v>
      </c>
      <c r="F143" s="444">
        <f>SUM(прил7!H276+прил7!H529)</f>
        <v>90928</v>
      </c>
    </row>
    <row r="144" spans="1:6" s="43" customFormat="1" ht="19.5" customHeight="1" x14ac:dyDescent="0.25">
      <c r="A144" s="76" t="s">
        <v>40</v>
      </c>
      <c r="B144" s="125" t="s">
        <v>221</v>
      </c>
      <c r="C144" s="159" t="s">
        <v>12</v>
      </c>
      <c r="D144" s="151" t="s">
        <v>557</v>
      </c>
      <c r="E144" s="53">
        <v>300</v>
      </c>
      <c r="F144" s="444">
        <f>SUM(прил7!H277)</f>
        <v>15467</v>
      </c>
    </row>
    <row r="145" spans="1:6" s="43" customFormat="1" ht="64.5" customHeight="1" x14ac:dyDescent="0.25">
      <c r="A145" s="75" t="s">
        <v>101</v>
      </c>
      <c r="B145" s="124" t="s">
        <v>221</v>
      </c>
      <c r="C145" s="162" t="s">
        <v>12</v>
      </c>
      <c r="D145" s="154" t="s">
        <v>490</v>
      </c>
      <c r="E145" s="30"/>
      <c r="F145" s="441">
        <f>SUM(F146:F147)</f>
        <v>7260427</v>
      </c>
    </row>
    <row r="146" spans="1:6" s="43" customFormat="1" ht="30" customHeight="1" x14ac:dyDescent="0.25">
      <c r="A146" s="76" t="s">
        <v>551</v>
      </c>
      <c r="B146" s="125" t="s">
        <v>221</v>
      </c>
      <c r="C146" s="159" t="s">
        <v>12</v>
      </c>
      <c r="D146" s="151" t="s">
        <v>490</v>
      </c>
      <c r="E146" s="53">
        <v>200</v>
      </c>
      <c r="F146" s="444">
        <f>SUM(прил7!H531)</f>
        <v>38305</v>
      </c>
    </row>
    <row r="147" spans="1:6" s="43" customFormat="1" ht="16.5" customHeight="1" x14ac:dyDescent="0.25">
      <c r="A147" s="76" t="s">
        <v>40</v>
      </c>
      <c r="B147" s="125" t="s">
        <v>221</v>
      </c>
      <c r="C147" s="159" t="s">
        <v>12</v>
      </c>
      <c r="D147" s="151" t="s">
        <v>490</v>
      </c>
      <c r="E147" s="53">
        <v>300</v>
      </c>
      <c r="F147" s="444">
        <f>SUM(прил7!H532)</f>
        <v>7222122</v>
      </c>
    </row>
    <row r="148" spans="1:6" s="43" customFormat="1" ht="50.25" customHeight="1" x14ac:dyDescent="0.25">
      <c r="A148" s="75" t="s">
        <v>726</v>
      </c>
      <c r="B148" s="124" t="s">
        <v>221</v>
      </c>
      <c r="C148" s="162" t="s">
        <v>12</v>
      </c>
      <c r="D148" s="154" t="s">
        <v>725</v>
      </c>
      <c r="E148" s="30"/>
      <c r="F148" s="441">
        <f>SUM(F149)</f>
        <v>441123</v>
      </c>
    </row>
    <row r="149" spans="1:6" s="43" customFormat="1" ht="34.5" customHeight="1" x14ac:dyDescent="0.25">
      <c r="A149" s="76" t="s">
        <v>551</v>
      </c>
      <c r="B149" s="125" t="s">
        <v>221</v>
      </c>
      <c r="C149" s="159" t="s">
        <v>12</v>
      </c>
      <c r="D149" s="151" t="s">
        <v>725</v>
      </c>
      <c r="E149" s="53">
        <v>200</v>
      </c>
      <c r="F149" s="444">
        <f>SUM(прил7!H279)</f>
        <v>441123</v>
      </c>
    </row>
    <row r="150" spans="1:6" s="43" customFormat="1" ht="64.5" customHeight="1" x14ac:dyDescent="0.25">
      <c r="A150" s="75" t="s">
        <v>694</v>
      </c>
      <c r="B150" s="124" t="s">
        <v>221</v>
      </c>
      <c r="C150" s="162" t="s">
        <v>12</v>
      </c>
      <c r="D150" s="154" t="s">
        <v>556</v>
      </c>
      <c r="E150" s="30"/>
      <c r="F150" s="441">
        <f>SUM(F151)</f>
        <v>274996</v>
      </c>
    </row>
    <row r="151" spans="1:6" s="43" customFormat="1" ht="31.5" customHeight="1" x14ac:dyDescent="0.25">
      <c r="A151" s="76" t="s">
        <v>551</v>
      </c>
      <c r="B151" s="125" t="s">
        <v>221</v>
      </c>
      <c r="C151" s="159" t="s">
        <v>12</v>
      </c>
      <c r="D151" s="151" t="s">
        <v>556</v>
      </c>
      <c r="E151" s="53">
        <v>200</v>
      </c>
      <c r="F151" s="444">
        <f>SUM(прил7!H281)</f>
        <v>274996</v>
      </c>
    </row>
    <row r="152" spans="1:6" s="43" customFormat="1" ht="47.25" x14ac:dyDescent="0.25">
      <c r="A152" s="580" t="s">
        <v>912</v>
      </c>
      <c r="B152" s="223" t="s">
        <v>221</v>
      </c>
      <c r="C152" s="224" t="s">
        <v>12</v>
      </c>
      <c r="D152" s="225" t="s">
        <v>903</v>
      </c>
      <c r="E152" s="28"/>
      <c r="F152" s="441">
        <f>SUM(F153)</f>
        <v>1800000</v>
      </c>
    </row>
    <row r="153" spans="1:6" s="43" customFormat="1" ht="31.5" x14ac:dyDescent="0.25">
      <c r="A153" s="110" t="s">
        <v>551</v>
      </c>
      <c r="B153" s="226" t="s">
        <v>221</v>
      </c>
      <c r="C153" s="227" t="s">
        <v>12</v>
      </c>
      <c r="D153" s="228" t="s">
        <v>903</v>
      </c>
      <c r="E153" s="2" t="s">
        <v>16</v>
      </c>
      <c r="F153" s="444">
        <f>SUM(прил7!H283)</f>
        <v>1800000</v>
      </c>
    </row>
    <row r="154" spans="1:6" s="43" customFormat="1" ht="47.25" x14ac:dyDescent="0.25">
      <c r="A154" s="580" t="s">
        <v>913</v>
      </c>
      <c r="B154" s="223" t="s">
        <v>221</v>
      </c>
      <c r="C154" s="224" t="s">
        <v>12</v>
      </c>
      <c r="D154" s="225" t="s">
        <v>904</v>
      </c>
      <c r="E154" s="28"/>
      <c r="F154" s="441">
        <f t="shared" ref="F154" si="0">SUM(F155)</f>
        <v>1800000</v>
      </c>
    </row>
    <row r="155" spans="1:6" s="43" customFormat="1" ht="31.5" x14ac:dyDescent="0.25">
      <c r="A155" s="110" t="s">
        <v>551</v>
      </c>
      <c r="B155" s="226" t="s">
        <v>221</v>
      </c>
      <c r="C155" s="227" t="s">
        <v>12</v>
      </c>
      <c r="D155" s="228" t="s">
        <v>904</v>
      </c>
      <c r="E155" s="2" t="s">
        <v>16</v>
      </c>
      <c r="F155" s="444">
        <f>SUM(прил7!H285)</f>
        <v>1800000</v>
      </c>
    </row>
    <row r="156" spans="1:6" s="43" customFormat="1" ht="47.25" x14ac:dyDescent="0.25">
      <c r="A156" s="580" t="s">
        <v>914</v>
      </c>
      <c r="B156" s="223" t="s">
        <v>221</v>
      </c>
      <c r="C156" s="224" t="s">
        <v>12</v>
      </c>
      <c r="D156" s="225" t="s">
        <v>905</v>
      </c>
      <c r="E156" s="28"/>
      <c r="F156" s="441">
        <f t="shared" ref="F156" si="1">SUM(F157)</f>
        <v>1800000</v>
      </c>
    </row>
    <row r="157" spans="1:6" s="43" customFormat="1" ht="31.5" x14ac:dyDescent="0.25">
      <c r="A157" s="110" t="s">
        <v>551</v>
      </c>
      <c r="B157" s="226" t="s">
        <v>221</v>
      </c>
      <c r="C157" s="227" t="s">
        <v>12</v>
      </c>
      <c r="D157" s="228" t="s">
        <v>905</v>
      </c>
      <c r="E157" s="2" t="s">
        <v>16</v>
      </c>
      <c r="F157" s="444">
        <f>SUM(прил7!H287)</f>
        <v>1800000</v>
      </c>
    </row>
    <row r="158" spans="1:6" s="43" customFormat="1" ht="47.25" customHeight="1" x14ac:dyDescent="0.25">
      <c r="A158" s="75" t="s">
        <v>864</v>
      </c>
      <c r="B158" s="124" t="s">
        <v>221</v>
      </c>
      <c r="C158" s="162" t="s">
        <v>12</v>
      </c>
      <c r="D158" s="154" t="s">
        <v>863</v>
      </c>
      <c r="E158" s="30"/>
      <c r="F158" s="441">
        <f>SUM(F159)</f>
        <v>11796120</v>
      </c>
    </row>
    <row r="159" spans="1:6" s="43" customFormat="1" ht="48.75" customHeight="1" x14ac:dyDescent="0.25">
      <c r="A159" s="76" t="s">
        <v>79</v>
      </c>
      <c r="B159" s="125" t="s">
        <v>221</v>
      </c>
      <c r="C159" s="159" t="s">
        <v>12</v>
      </c>
      <c r="D159" s="151" t="s">
        <v>863</v>
      </c>
      <c r="E159" s="53">
        <v>100</v>
      </c>
      <c r="F159" s="444">
        <f>SUM(прил7!H289)</f>
        <v>11796120</v>
      </c>
    </row>
    <row r="160" spans="1:6" s="43" customFormat="1" ht="48.75" customHeight="1" x14ac:dyDescent="0.25">
      <c r="A160" s="153" t="s">
        <v>852</v>
      </c>
      <c r="B160" s="124" t="s">
        <v>221</v>
      </c>
      <c r="C160" s="162" t="s">
        <v>12</v>
      </c>
      <c r="D160" s="154" t="s">
        <v>851</v>
      </c>
      <c r="E160" s="30"/>
      <c r="F160" s="441">
        <f>SUM(F161)</f>
        <v>4234700</v>
      </c>
    </row>
    <row r="161" spans="1:6" s="43" customFormat="1" ht="31.5" x14ac:dyDescent="0.25">
      <c r="A161" s="131" t="s">
        <v>551</v>
      </c>
      <c r="B161" s="125" t="s">
        <v>221</v>
      </c>
      <c r="C161" s="159" t="s">
        <v>12</v>
      </c>
      <c r="D161" s="151" t="s">
        <v>851</v>
      </c>
      <c r="E161" s="53">
        <v>200</v>
      </c>
      <c r="F161" s="444">
        <f>SUM(прил7!H291)</f>
        <v>4234700</v>
      </c>
    </row>
    <row r="162" spans="1:6" s="43" customFormat="1" ht="31.5" x14ac:dyDescent="0.25">
      <c r="A162" s="75" t="s">
        <v>458</v>
      </c>
      <c r="B162" s="124" t="s">
        <v>221</v>
      </c>
      <c r="C162" s="162" t="s">
        <v>12</v>
      </c>
      <c r="D162" s="154" t="s">
        <v>459</v>
      </c>
      <c r="E162" s="30"/>
      <c r="F162" s="441">
        <f>SUM(F163:F164)</f>
        <v>909397</v>
      </c>
    </row>
    <row r="163" spans="1:6" s="43" customFormat="1" ht="47.25" x14ac:dyDescent="0.25">
      <c r="A163" s="76" t="s">
        <v>79</v>
      </c>
      <c r="B163" s="125" t="s">
        <v>221</v>
      </c>
      <c r="C163" s="159" t="s">
        <v>12</v>
      </c>
      <c r="D163" s="151" t="s">
        <v>459</v>
      </c>
      <c r="E163" s="53">
        <v>100</v>
      </c>
      <c r="F163" s="444">
        <f>SUM(прил7!H293)</f>
        <v>482375</v>
      </c>
    </row>
    <row r="164" spans="1:6" s="43" customFormat="1" ht="15.75" customHeight="1" x14ac:dyDescent="0.25">
      <c r="A164" s="76" t="s">
        <v>40</v>
      </c>
      <c r="B164" s="125" t="s">
        <v>221</v>
      </c>
      <c r="C164" s="159" t="s">
        <v>12</v>
      </c>
      <c r="D164" s="151" t="s">
        <v>459</v>
      </c>
      <c r="E164" s="53">
        <v>300</v>
      </c>
      <c r="F164" s="444">
        <f>SUM(прил7!H294+прил7!H534)</f>
        <v>427022</v>
      </c>
    </row>
    <row r="165" spans="1:6" s="43" customFormat="1" ht="49.5" customHeight="1" x14ac:dyDescent="0.25">
      <c r="A165" s="75" t="s">
        <v>726</v>
      </c>
      <c r="B165" s="124" t="s">
        <v>221</v>
      </c>
      <c r="C165" s="162" t="s">
        <v>12</v>
      </c>
      <c r="D165" s="154" t="s">
        <v>727</v>
      </c>
      <c r="E165" s="30"/>
      <c r="F165" s="441">
        <f>SUM(F166)</f>
        <v>720270</v>
      </c>
    </row>
    <row r="166" spans="1:6" s="43" customFormat="1" ht="33" customHeight="1" x14ac:dyDescent="0.25">
      <c r="A166" s="76" t="s">
        <v>551</v>
      </c>
      <c r="B166" s="125" t="s">
        <v>221</v>
      </c>
      <c r="C166" s="159" t="s">
        <v>12</v>
      </c>
      <c r="D166" s="151" t="s">
        <v>727</v>
      </c>
      <c r="E166" s="53">
        <v>200</v>
      </c>
      <c r="F166" s="444">
        <f>SUM(прил7!H296)</f>
        <v>720270</v>
      </c>
    </row>
    <row r="167" spans="1:6" s="43" customFormat="1" ht="47.25" x14ac:dyDescent="0.25">
      <c r="A167" s="75" t="s">
        <v>681</v>
      </c>
      <c r="B167" s="124" t="s">
        <v>221</v>
      </c>
      <c r="C167" s="162" t="s">
        <v>12</v>
      </c>
      <c r="D167" s="154" t="s">
        <v>460</v>
      </c>
      <c r="E167" s="30"/>
      <c r="F167" s="441">
        <f>SUM(F168+F169)</f>
        <v>1839171</v>
      </c>
    </row>
    <row r="168" spans="1:6" s="43" customFormat="1" ht="30.75" customHeight="1" x14ac:dyDescent="0.25">
      <c r="A168" s="76" t="s">
        <v>551</v>
      </c>
      <c r="B168" s="125" t="s">
        <v>221</v>
      </c>
      <c r="C168" s="159" t="s">
        <v>12</v>
      </c>
      <c r="D168" s="151" t="s">
        <v>460</v>
      </c>
      <c r="E168" s="53">
        <v>200</v>
      </c>
      <c r="F168" s="444">
        <f>SUM(прил7!H298)</f>
        <v>1839171</v>
      </c>
    </row>
    <row r="169" spans="1:6" s="43" customFormat="1" ht="17.25" hidden="1" customHeight="1" x14ac:dyDescent="0.25">
      <c r="A169" s="76" t="s">
        <v>40</v>
      </c>
      <c r="B169" s="125" t="s">
        <v>221</v>
      </c>
      <c r="C169" s="159" t="s">
        <v>12</v>
      </c>
      <c r="D169" s="151" t="s">
        <v>460</v>
      </c>
      <c r="E169" s="53">
        <v>300</v>
      </c>
      <c r="F169" s="444">
        <f>SUM(прил7!H299)</f>
        <v>0</v>
      </c>
    </row>
    <row r="170" spans="1:6" s="43" customFormat="1" ht="47.25" x14ac:dyDescent="0.25">
      <c r="A170" s="580" t="s">
        <v>906</v>
      </c>
      <c r="B170" s="223" t="s">
        <v>221</v>
      </c>
      <c r="C170" s="224" t="s">
        <v>12</v>
      </c>
      <c r="D170" s="225" t="s">
        <v>909</v>
      </c>
      <c r="E170" s="28"/>
      <c r="F170" s="441">
        <f t="shared" ref="F170" si="2">SUM(F171)</f>
        <v>1759195</v>
      </c>
    </row>
    <row r="171" spans="1:6" s="43" customFormat="1" ht="31.5" x14ac:dyDescent="0.25">
      <c r="A171" s="110" t="s">
        <v>551</v>
      </c>
      <c r="B171" s="265" t="s">
        <v>221</v>
      </c>
      <c r="C171" s="266" t="s">
        <v>12</v>
      </c>
      <c r="D171" s="228" t="s">
        <v>909</v>
      </c>
      <c r="E171" s="44" t="s">
        <v>16</v>
      </c>
      <c r="F171" s="444">
        <f>SUM(прил7!H301)</f>
        <v>1759195</v>
      </c>
    </row>
    <row r="172" spans="1:6" s="43" customFormat="1" ht="47.25" x14ac:dyDescent="0.25">
      <c r="A172" s="580" t="s">
        <v>907</v>
      </c>
      <c r="B172" s="223" t="s">
        <v>221</v>
      </c>
      <c r="C172" s="224" t="s">
        <v>12</v>
      </c>
      <c r="D172" s="225" t="s">
        <v>910</v>
      </c>
      <c r="E172" s="28"/>
      <c r="F172" s="441">
        <f t="shared" ref="F172" si="3">SUM(F173)</f>
        <v>3591697</v>
      </c>
    </row>
    <row r="173" spans="1:6" s="43" customFormat="1" ht="31.5" x14ac:dyDescent="0.25">
      <c r="A173" s="110" t="s">
        <v>551</v>
      </c>
      <c r="B173" s="265" t="s">
        <v>221</v>
      </c>
      <c r="C173" s="266" t="s">
        <v>12</v>
      </c>
      <c r="D173" s="228" t="s">
        <v>910</v>
      </c>
      <c r="E173" s="44" t="s">
        <v>16</v>
      </c>
      <c r="F173" s="444">
        <f>SUM(прил7!H303)</f>
        <v>3591697</v>
      </c>
    </row>
    <row r="174" spans="1:6" s="43" customFormat="1" ht="47.25" x14ac:dyDescent="0.25">
      <c r="A174" s="580" t="s">
        <v>908</v>
      </c>
      <c r="B174" s="223" t="s">
        <v>221</v>
      </c>
      <c r="C174" s="224" t="s">
        <v>12</v>
      </c>
      <c r="D174" s="225" t="s">
        <v>911</v>
      </c>
      <c r="E174" s="28"/>
      <c r="F174" s="441">
        <f t="shared" ref="F174" si="4">SUM(F175)</f>
        <v>1512228</v>
      </c>
    </row>
    <row r="175" spans="1:6" s="43" customFormat="1" ht="31.5" x14ac:dyDescent="0.25">
      <c r="A175" s="110" t="s">
        <v>551</v>
      </c>
      <c r="B175" s="265" t="s">
        <v>221</v>
      </c>
      <c r="C175" s="266" t="s">
        <v>12</v>
      </c>
      <c r="D175" s="228" t="s">
        <v>911</v>
      </c>
      <c r="E175" s="44" t="s">
        <v>16</v>
      </c>
      <c r="F175" s="444">
        <f>SUM(прил7!H305)</f>
        <v>1512228</v>
      </c>
    </row>
    <row r="176" spans="1:6" s="43" customFormat="1" ht="31.5" x14ac:dyDescent="0.25">
      <c r="A176" s="75" t="s">
        <v>89</v>
      </c>
      <c r="B176" s="124" t="s">
        <v>221</v>
      </c>
      <c r="C176" s="162" t="s">
        <v>12</v>
      </c>
      <c r="D176" s="154" t="s">
        <v>427</v>
      </c>
      <c r="E176" s="30"/>
      <c r="F176" s="441">
        <f>SUM(F177:F179)</f>
        <v>23768242</v>
      </c>
    </row>
    <row r="177" spans="1:6" s="43" customFormat="1" ht="47.25" x14ac:dyDescent="0.25">
      <c r="A177" s="76" t="s">
        <v>79</v>
      </c>
      <c r="B177" s="125" t="s">
        <v>221</v>
      </c>
      <c r="C177" s="159" t="s">
        <v>12</v>
      </c>
      <c r="D177" s="151" t="s">
        <v>427</v>
      </c>
      <c r="E177" s="53">
        <v>100</v>
      </c>
      <c r="F177" s="444">
        <f>SUM(прил7!H307)</f>
        <v>2065368</v>
      </c>
    </row>
    <row r="178" spans="1:6" s="43" customFormat="1" ht="30" customHeight="1" x14ac:dyDescent="0.25">
      <c r="A178" s="76" t="s">
        <v>551</v>
      </c>
      <c r="B178" s="125" t="s">
        <v>221</v>
      </c>
      <c r="C178" s="159" t="s">
        <v>12</v>
      </c>
      <c r="D178" s="151" t="s">
        <v>427</v>
      </c>
      <c r="E178" s="53">
        <v>200</v>
      </c>
      <c r="F178" s="444">
        <f>SUM(прил7!H308)</f>
        <v>18929505</v>
      </c>
    </row>
    <row r="179" spans="1:6" s="43" customFormat="1" ht="16.5" customHeight="1" x14ac:dyDescent="0.25">
      <c r="A179" s="76" t="s">
        <v>18</v>
      </c>
      <c r="B179" s="125" t="s">
        <v>221</v>
      </c>
      <c r="C179" s="159" t="s">
        <v>12</v>
      </c>
      <c r="D179" s="151" t="s">
        <v>427</v>
      </c>
      <c r="E179" s="53">
        <v>800</v>
      </c>
      <c r="F179" s="444">
        <f>SUM(прил7!H309)</f>
        <v>2773369</v>
      </c>
    </row>
    <row r="180" spans="1:6" s="43" customFormat="1" ht="33.75" hidden="1" customHeight="1" x14ac:dyDescent="0.25">
      <c r="A180" s="75" t="s">
        <v>687</v>
      </c>
      <c r="B180" s="124" t="s">
        <v>221</v>
      </c>
      <c r="C180" s="162" t="s">
        <v>12</v>
      </c>
      <c r="D180" s="154" t="s">
        <v>686</v>
      </c>
      <c r="E180" s="30"/>
      <c r="F180" s="441">
        <f>SUM(F181:F181)</f>
        <v>0</v>
      </c>
    </row>
    <row r="181" spans="1:6" s="43" customFormat="1" ht="16.5" hidden="1" customHeight="1" x14ac:dyDescent="0.25">
      <c r="A181" s="76" t="s">
        <v>40</v>
      </c>
      <c r="B181" s="125" t="s">
        <v>221</v>
      </c>
      <c r="C181" s="159" t="s">
        <v>12</v>
      </c>
      <c r="D181" s="151" t="s">
        <v>686</v>
      </c>
      <c r="E181" s="53">
        <v>300</v>
      </c>
      <c r="F181" s="444">
        <f>SUM(прил7!H536)</f>
        <v>0</v>
      </c>
    </row>
    <row r="182" spans="1:6" s="43" customFormat="1" ht="30.75" customHeight="1" x14ac:dyDescent="0.25">
      <c r="A182" s="75" t="s">
        <v>546</v>
      </c>
      <c r="B182" s="124" t="s">
        <v>221</v>
      </c>
      <c r="C182" s="162" t="s">
        <v>12</v>
      </c>
      <c r="D182" s="154" t="s">
        <v>545</v>
      </c>
      <c r="E182" s="30"/>
      <c r="F182" s="441">
        <f>SUM(F183)</f>
        <v>9925578</v>
      </c>
    </row>
    <row r="183" spans="1:6" s="43" customFormat="1" ht="31.5" customHeight="1" x14ac:dyDescent="0.25">
      <c r="A183" s="76" t="s">
        <v>551</v>
      </c>
      <c r="B183" s="125" t="s">
        <v>221</v>
      </c>
      <c r="C183" s="159" t="s">
        <v>12</v>
      </c>
      <c r="D183" s="151" t="s">
        <v>545</v>
      </c>
      <c r="E183" s="53" t="s">
        <v>16</v>
      </c>
      <c r="F183" s="444">
        <f>SUM(прил7!H311)</f>
        <v>9925578</v>
      </c>
    </row>
    <row r="184" spans="1:6" s="43" customFormat="1" ht="18.75" hidden="1" customHeight="1" x14ac:dyDescent="0.25">
      <c r="A184" s="75" t="s">
        <v>550</v>
      </c>
      <c r="B184" s="124" t="s">
        <v>221</v>
      </c>
      <c r="C184" s="162" t="s">
        <v>12</v>
      </c>
      <c r="D184" s="154" t="s">
        <v>549</v>
      </c>
      <c r="E184" s="30"/>
      <c r="F184" s="441">
        <f>SUM(F185)</f>
        <v>0</v>
      </c>
    </row>
    <row r="185" spans="1:6" s="43" customFormat="1" ht="30.75" hidden="1" customHeight="1" x14ac:dyDescent="0.25">
      <c r="A185" s="76" t="s">
        <v>551</v>
      </c>
      <c r="B185" s="125" t="s">
        <v>221</v>
      </c>
      <c r="C185" s="159" t="s">
        <v>12</v>
      </c>
      <c r="D185" s="151" t="s">
        <v>549</v>
      </c>
      <c r="E185" s="53">
        <v>200</v>
      </c>
      <c r="F185" s="444">
        <f>SUM(прил7!H313)</f>
        <v>0</v>
      </c>
    </row>
    <row r="186" spans="1:6" s="43" customFormat="1" ht="30.75" customHeight="1" x14ac:dyDescent="0.25">
      <c r="A186" s="75" t="s">
        <v>720</v>
      </c>
      <c r="B186" s="124" t="s">
        <v>221</v>
      </c>
      <c r="C186" s="162" t="s">
        <v>12</v>
      </c>
      <c r="D186" s="154" t="s">
        <v>719</v>
      </c>
      <c r="E186" s="30"/>
      <c r="F186" s="441">
        <f>SUM(F187)</f>
        <v>1795237</v>
      </c>
    </row>
    <row r="187" spans="1:6" s="43" customFormat="1" ht="31.5" customHeight="1" x14ac:dyDescent="0.25">
      <c r="A187" s="76" t="s">
        <v>551</v>
      </c>
      <c r="B187" s="125" t="s">
        <v>221</v>
      </c>
      <c r="C187" s="159" t="s">
        <v>12</v>
      </c>
      <c r="D187" s="151" t="s">
        <v>719</v>
      </c>
      <c r="E187" s="53">
        <v>200</v>
      </c>
      <c r="F187" s="444">
        <f>SUM(прил7!H315)</f>
        <v>1795237</v>
      </c>
    </row>
    <row r="188" spans="1:6" s="43" customFormat="1" ht="18" customHeight="1" x14ac:dyDescent="0.25">
      <c r="A188" s="535" t="s">
        <v>808</v>
      </c>
      <c r="B188" s="536" t="s">
        <v>221</v>
      </c>
      <c r="C188" s="537" t="s">
        <v>803</v>
      </c>
      <c r="D188" s="349" t="s">
        <v>395</v>
      </c>
      <c r="E188" s="328"/>
      <c r="F188" s="442">
        <f>SUM(F189)</f>
        <v>1354080</v>
      </c>
    </row>
    <row r="189" spans="1:6" s="43" customFormat="1" ht="49.5" customHeight="1" x14ac:dyDescent="0.25">
      <c r="A189" s="534" t="s">
        <v>957</v>
      </c>
      <c r="B189" s="223" t="s">
        <v>221</v>
      </c>
      <c r="C189" s="224" t="s">
        <v>803</v>
      </c>
      <c r="D189" s="225" t="s">
        <v>804</v>
      </c>
      <c r="E189" s="30"/>
      <c r="F189" s="441">
        <f>SUM(F190)</f>
        <v>1354080</v>
      </c>
    </row>
    <row r="190" spans="1:6" s="43" customFormat="1" ht="31.5" customHeight="1" x14ac:dyDescent="0.25">
      <c r="A190" s="76" t="s">
        <v>551</v>
      </c>
      <c r="B190" s="226" t="s">
        <v>221</v>
      </c>
      <c r="C190" s="227" t="s">
        <v>803</v>
      </c>
      <c r="D190" s="228" t="s">
        <v>804</v>
      </c>
      <c r="E190" s="53">
        <v>200</v>
      </c>
      <c r="F190" s="444">
        <f>SUM(прил7!H318)</f>
        <v>1354080</v>
      </c>
    </row>
    <row r="191" spans="1:6" s="43" customFormat="1" ht="15.75" customHeight="1" x14ac:dyDescent="0.25">
      <c r="A191" s="535" t="s">
        <v>809</v>
      </c>
      <c r="B191" s="536" t="s">
        <v>221</v>
      </c>
      <c r="C191" s="537" t="s">
        <v>806</v>
      </c>
      <c r="D191" s="538" t="s">
        <v>395</v>
      </c>
      <c r="E191" s="328"/>
      <c r="F191" s="442">
        <f>SUM(F192)</f>
        <v>2674210</v>
      </c>
    </row>
    <row r="192" spans="1:6" s="43" customFormat="1" ht="31.5" customHeight="1" x14ac:dyDescent="0.25">
      <c r="A192" s="534" t="s">
        <v>956</v>
      </c>
      <c r="B192" s="223" t="s">
        <v>221</v>
      </c>
      <c r="C192" s="224" t="s">
        <v>806</v>
      </c>
      <c r="D192" s="225" t="s">
        <v>807</v>
      </c>
      <c r="E192" s="30"/>
      <c r="F192" s="441">
        <f>SUM(F193)</f>
        <v>2674210</v>
      </c>
    </row>
    <row r="193" spans="1:6" s="43" customFormat="1" ht="31.5" customHeight="1" x14ac:dyDescent="0.25">
      <c r="A193" s="76" t="s">
        <v>551</v>
      </c>
      <c r="B193" s="226" t="s">
        <v>221</v>
      </c>
      <c r="C193" s="227" t="s">
        <v>806</v>
      </c>
      <c r="D193" s="228" t="s">
        <v>807</v>
      </c>
      <c r="E193" s="53">
        <v>200</v>
      </c>
      <c r="F193" s="444">
        <f>SUM(прил7!H321)</f>
        <v>2674210</v>
      </c>
    </row>
    <row r="194" spans="1:6" s="43" customFormat="1" ht="47.25" x14ac:dyDescent="0.25">
      <c r="A194" s="148" t="s">
        <v>245</v>
      </c>
      <c r="B194" s="156" t="s">
        <v>222</v>
      </c>
      <c r="C194" s="164" t="s">
        <v>394</v>
      </c>
      <c r="D194" s="152" t="s">
        <v>395</v>
      </c>
      <c r="E194" s="149"/>
      <c r="F194" s="501">
        <f>SUM(F195+F209)</f>
        <v>12026055</v>
      </c>
    </row>
    <row r="195" spans="1:6" s="43" customFormat="1" ht="31.5" x14ac:dyDescent="0.25">
      <c r="A195" s="325" t="s">
        <v>468</v>
      </c>
      <c r="B195" s="347" t="s">
        <v>222</v>
      </c>
      <c r="C195" s="348" t="s">
        <v>10</v>
      </c>
      <c r="D195" s="349" t="s">
        <v>395</v>
      </c>
      <c r="E195" s="328"/>
      <c r="F195" s="442">
        <f>SUM(F196+F198+F201+F205+F207)</f>
        <v>10062342</v>
      </c>
    </row>
    <row r="196" spans="1:6" s="43" customFormat="1" ht="31.5" x14ac:dyDescent="0.25">
      <c r="A196" s="153" t="s">
        <v>558</v>
      </c>
      <c r="B196" s="124" t="s">
        <v>222</v>
      </c>
      <c r="C196" s="162" t="s">
        <v>10</v>
      </c>
      <c r="D196" s="154" t="s">
        <v>557</v>
      </c>
      <c r="E196" s="30"/>
      <c r="F196" s="441">
        <f>SUM(F197)</f>
        <v>2124</v>
      </c>
    </row>
    <row r="197" spans="1:6" s="43" customFormat="1" ht="18" customHeight="1" x14ac:dyDescent="0.25">
      <c r="A197" s="76" t="s">
        <v>40</v>
      </c>
      <c r="B197" s="125" t="s">
        <v>222</v>
      </c>
      <c r="C197" s="159" t="s">
        <v>10</v>
      </c>
      <c r="D197" s="151" t="s">
        <v>557</v>
      </c>
      <c r="E197" s="53">
        <v>300</v>
      </c>
      <c r="F197" s="444">
        <f>SUM(прил7!H540)</f>
        <v>2124</v>
      </c>
    </row>
    <row r="198" spans="1:6" s="43" customFormat="1" ht="63" customHeight="1" x14ac:dyDescent="0.25">
      <c r="A198" s="75" t="s">
        <v>101</v>
      </c>
      <c r="B198" s="124" t="s">
        <v>222</v>
      </c>
      <c r="C198" s="162" t="s">
        <v>10</v>
      </c>
      <c r="D198" s="154" t="s">
        <v>490</v>
      </c>
      <c r="E198" s="30"/>
      <c r="F198" s="441">
        <f>SUM(F199:F200)</f>
        <v>125925</v>
      </c>
    </row>
    <row r="199" spans="1:6" s="43" customFormat="1" ht="15.75" customHeight="1" x14ac:dyDescent="0.25">
      <c r="A199" s="76" t="s">
        <v>551</v>
      </c>
      <c r="B199" s="125" t="s">
        <v>222</v>
      </c>
      <c r="C199" s="159" t="s">
        <v>10</v>
      </c>
      <c r="D199" s="151" t="s">
        <v>490</v>
      </c>
      <c r="E199" s="53">
        <v>200</v>
      </c>
      <c r="F199" s="444">
        <f>SUM(прил7!H542)</f>
        <v>625</v>
      </c>
    </row>
    <row r="200" spans="1:6" s="43" customFormat="1" ht="17.25" customHeight="1" x14ac:dyDescent="0.25">
      <c r="A200" s="76" t="s">
        <v>40</v>
      </c>
      <c r="B200" s="125" t="s">
        <v>222</v>
      </c>
      <c r="C200" s="159" t="s">
        <v>10</v>
      </c>
      <c r="D200" s="151" t="s">
        <v>490</v>
      </c>
      <c r="E200" s="53">
        <v>300</v>
      </c>
      <c r="F200" s="444">
        <f>SUM(прил7!H543)</f>
        <v>125300</v>
      </c>
    </row>
    <row r="201" spans="1:6" s="43" customFormat="1" ht="31.5" x14ac:dyDescent="0.25">
      <c r="A201" s="75" t="s">
        <v>89</v>
      </c>
      <c r="B201" s="124" t="s">
        <v>222</v>
      </c>
      <c r="C201" s="162" t="s">
        <v>10</v>
      </c>
      <c r="D201" s="154" t="s">
        <v>427</v>
      </c>
      <c r="E201" s="30"/>
      <c r="F201" s="441">
        <f>SUM(F202:F204)</f>
        <v>9915345</v>
      </c>
    </row>
    <row r="202" spans="1:6" s="43" customFormat="1" ht="47.25" x14ac:dyDescent="0.25">
      <c r="A202" s="76" t="s">
        <v>79</v>
      </c>
      <c r="B202" s="125" t="s">
        <v>222</v>
      </c>
      <c r="C202" s="159" t="s">
        <v>10</v>
      </c>
      <c r="D202" s="151" t="s">
        <v>427</v>
      </c>
      <c r="E202" s="53">
        <v>100</v>
      </c>
      <c r="F202" s="444">
        <f>SUM(прил7!H350)</f>
        <v>7154345</v>
      </c>
    </row>
    <row r="203" spans="1:6" s="43" customFormat="1" ht="30" customHeight="1" x14ac:dyDescent="0.25">
      <c r="A203" s="76" t="s">
        <v>551</v>
      </c>
      <c r="B203" s="125" t="s">
        <v>222</v>
      </c>
      <c r="C203" s="159" t="s">
        <v>10</v>
      </c>
      <c r="D203" s="151" t="s">
        <v>427</v>
      </c>
      <c r="E203" s="53">
        <v>200</v>
      </c>
      <c r="F203" s="444">
        <f>SUM(прил7!H351)</f>
        <v>1551904</v>
      </c>
    </row>
    <row r="204" spans="1:6" s="43" customFormat="1" ht="15.75" customHeight="1" x14ac:dyDescent="0.25">
      <c r="A204" s="76" t="s">
        <v>18</v>
      </c>
      <c r="B204" s="125" t="s">
        <v>222</v>
      </c>
      <c r="C204" s="159" t="s">
        <v>10</v>
      </c>
      <c r="D204" s="151" t="s">
        <v>427</v>
      </c>
      <c r="E204" s="53">
        <v>800</v>
      </c>
      <c r="F204" s="444">
        <f>SUM(прил7!H352)</f>
        <v>1209096</v>
      </c>
    </row>
    <row r="205" spans="1:6" s="43" customFormat="1" ht="33" customHeight="1" x14ac:dyDescent="0.25">
      <c r="A205" s="75" t="s">
        <v>458</v>
      </c>
      <c r="B205" s="124" t="s">
        <v>222</v>
      </c>
      <c r="C205" s="162" t="s">
        <v>10</v>
      </c>
      <c r="D205" s="154" t="s">
        <v>459</v>
      </c>
      <c r="E205" s="30"/>
      <c r="F205" s="441">
        <f>SUM(F206)</f>
        <v>18948</v>
      </c>
    </row>
    <row r="206" spans="1:6" s="43" customFormat="1" ht="15.75" customHeight="1" x14ac:dyDescent="0.25">
      <c r="A206" s="76" t="s">
        <v>40</v>
      </c>
      <c r="B206" s="125" t="s">
        <v>222</v>
      </c>
      <c r="C206" s="159" t="s">
        <v>10</v>
      </c>
      <c r="D206" s="151" t="s">
        <v>459</v>
      </c>
      <c r="E206" s="53">
        <v>300</v>
      </c>
      <c r="F206" s="444">
        <f>SUM(прил7!H545)</f>
        <v>18948</v>
      </c>
    </row>
    <row r="207" spans="1:6" s="43" customFormat="1" ht="31.5" hidden="1" customHeight="1" x14ac:dyDescent="0.25">
      <c r="A207" s="102" t="s">
        <v>687</v>
      </c>
      <c r="B207" s="124" t="s">
        <v>222</v>
      </c>
      <c r="C207" s="162" t="s">
        <v>10</v>
      </c>
      <c r="D207" s="154" t="s">
        <v>858</v>
      </c>
      <c r="E207" s="30"/>
      <c r="F207" s="441">
        <f>SUM(F208)</f>
        <v>0</v>
      </c>
    </row>
    <row r="208" spans="1:6" s="43" customFormat="1" ht="15.75" hidden="1" customHeight="1" x14ac:dyDescent="0.25">
      <c r="A208" s="76" t="s">
        <v>40</v>
      </c>
      <c r="B208" s="125" t="s">
        <v>222</v>
      </c>
      <c r="C208" s="159" t="s">
        <v>10</v>
      </c>
      <c r="D208" s="151" t="s">
        <v>858</v>
      </c>
      <c r="E208" s="53">
        <v>300</v>
      </c>
      <c r="F208" s="444">
        <f>SUM(прил7!H547)</f>
        <v>0</v>
      </c>
    </row>
    <row r="209" spans="1:6" s="43" customFormat="1" ht="15.75" customHeight="1" x14ac:dyDescent="0.25">
      <c r="A209" s="539" t="s">
        <v>811</v>
      </c>
      <c r="B209" s="536" t="s">
        <v>222</v>
      </c>
      <c r="C209" s="537" t="s">
        <v>805</v>
      </c>
      <c r="D209" s="538" t="s">
        <v>395</v>
      </c>
      <c r="E209" s="328"/>
      <c r="F209" s="442">
        <f>SUM(F210)</f>
        <v>1963713</v>
      </c>
    </row>
    <row r="210" spans="1:6" s="43" customFormat="1" ht="31.5" customHeight="1" x14ac:dyDescent="0.25">
      <c r="A210" s="99" t="s">
        <v>812</v>
      </c>
      <c r="B210" s="223" t="s">
        <v>222</v>
      </c>
      <c r="C210" s="224" t="s">
        <v>805</v>
      </c>
      <c r="D210" s="225" t="s">
        <v>810</v>
      </c>
      <c r="E210" s="30"/>
      <c r="F210" s="441">
        <f>SUM(F211)</f>
        <v>1963713</v>
      </c>
    </row>
    <row r="211" spans="1:6" s="43" customFormat="1" ht="32.25" customHeight="1" x14ac:dyDescent="0.25">
      <c r="A211" s="76" t="s">
        <v>551</v>
      </c>
      <c r="B211" s="265" t="s">
        <v>222</v>
      </c>
      <c r="C211" s="266" t="s">
        <v>805</v>
      </c>
      <c r="D211" s="267" t="s">
        <v>810</v>
      </c>
      <c r="E211" s="53">
        <v>200</v>
      </c>
      <c r="F211" s="444">
        <f>SUM(прил7!H355)</f>
        <v>1963713</v>
      </c>
    </row>
    <row r="212" spans="1:6" s="43" customFormat="1" ht="63" x14ac:dyDescent="0.25">
      <c r="A212" s="148" t="s">
        <v>246</v>
      </c>
      <c r="B212" s="156" t="s">
        <v>223</v>
      </c>
      <c r="C212" s="164" t="s">
        <v>394</v>
      </c>
      <c r="D212" s="152" t="s">
        <v>395</v>
      </c>
      <c r="E212" s="149"/>
      <c r="F212" s="501">
        <f>SUM(F213)</f>
        <v>35000</v>
      </c>
    </row>
    <row r="213" spans="1:6" s="43" customFormat="1" ht="31.5" x14ac:dyDescent="0.25">
      <c r="A213" s="325" t="s">
        <v>461</v>
      </c>
      <c r="B213" s="347" t="s">
        <v>223</v>
      </c>
      <c r="C213" s="348" t="s">
        <v>10</v>
      </c>
      <c r="D213" s="349" t="s">
        <v>395</v>
      </c>
      <c r="E213" s="328"/>
      <c r="F213" s="442">
        <f>SUM(F214)</f>
        <v>35000</v>
      </c>
    </row>
    <row r="214" spans="1:6" s="43" customFormat="1" ht="17.25" customHeight="1" x14ac:dyDescent="0.25">
      <c r="A214" s="75" t="s">
        <v>462</v>
      </c>
      <c r="B214" s="124" t="s">
        <v>223</v>
      </c>
      <c r="C214" s="162" t="s">
        <v>10</v>
      </c>
      <c r="D214" s="154" t="s">
        <v>463</v>
      </c>
      <c r="E214" s="30"/>
      <c r="F214" s="441">
        <f>SUM(F215)</f>
        <v>35000</v>
      </c>
    </row>
    <row r="215" spans="1:6" s="43" customFormat="1" ht="31.5" customHeight="1" x14ac:dyDescent="0.25">
      <c r="A215" s="76" t="s">
        <v>551</v>
      </c>
      <c r="B215" s="125" t="s">
        <v>223</v>
      </c>
      <c r="C215" s="159" t="s">
        <v>10</v>
      </c>
      <c r="D215" s="151" t="s">
        <v>463</v>
      </c>
      <c r="E215" s="53">
        <v>200</v>
      </c>
      <c r="F215" s="444">
        <f>SUM(прил7!H325+прил7!H396+прил7!H359)</f>
        <v>35000</v>
      </c>
    </row>
    <row r="216" spans="1:6" s="43" customFormat="1" ht="48" customHeight="1" x14ac:dyDescent="0.25">
      <c r="A216" s="155" t="s">
        <v>160</v>
      </c>
      <c r="B216" s="156" t="s">
        <v>226</v>
      </c>
      <c r="C216" s="164" t="s">
        <v>394</v>
      </c>
      <c r="D216" s="152" t="s">
        <v>395</v>
      </c>
      <c r="E216" s="149"/>
      <c r="F216" s="501">
        <f>SUM(F217+F224)</f>
        <v>10843413</v>
      </c>
    </row>
    <row r="217" spans="1:6" s="43" customFormat="1" ht="33" customHeight="1" x14ac:dyDescent="0.25">
      <c r="A217" s="346" t="s">
        <v>475</v>
      </c>
      <c r="B217" s="347" t="s">
        <v>226</v>
      </c>
      <c r="C217" s="348" t="s">
        <v>10</v>
      </c>
      <c r="D217" s="349" t="s">
        <v>395</v>
      </c>
      <c r="E217" s="328"/>
      <c r="F217" s="442">
        <f>SUM(F218+F220)</f>
        <v>9243588</v>
      </c>
    </row>
    <row r="218" spans="1:6" s="43" customFormat="1" ht="31.5" x14ac:dyDescent="0.25">
      <c r="A218" s="73" t="s">
        <v>161</v>
      </c>
      <c r="B218" s="124" t="s">
        <v>226</v>
      </c>
      <c r="C218" s="162" t="s">
        <v>10</v>
      </c>
      <c r="D218" s="154" t="s">
        <v>476</v>
      </c>
      <c r="E218" s="30"/>
      <c r="F218" s="441">
        <f>SUM(F219)</f>
        <v>122103</v>
      </c>
    </row>
    <row r="219" spans="1:6" s="43" customFormat="1" ht="47.25" x14ac:dyDescent="0.25">
      <c r="A219" s="160" t="s">
        <v>79</v>
      </c>
      <c r="B219" s="125" t="s">
        <v>226</v>
      </c>
      <c r="C219" s="159" t="s">
        <v>10</v>
      </c>
      <c r="D219" s="151" t="s">
        <v>476</v>
      </c>
      <c r="E219" s="53">
        <v>100</v>
      </c>
      <c r="F219" s="444">
        <f>SUM(прил7!H400)</f>
        <v>122103</v>
      </c>
    </row>
    <row r="220" spans="1:6" s="43" customFormat="1" ht="31.5" x14ac:dyDescent="0.25">
      <c r="A220" s="73" t="s">
        <v>89</v>
      </c>
      <c r="B220" s="124" t="s">
        <v>226</v>
      </c>
      <c r="C220" s="162" t="s">
        <v>10</v>
      </c>
      <c r="D220" s="154" t="s">
        <v>427</v>
      </c>
      <c r="E220" s="30"/>
      <c r="F220" s="441">
        <f>SUM(F221:F223)</f>
        <v>9121485</v>
      </c>
    </row>
    <row r="221" spans="1:6" s="43" customFormat="1" ht="47.25" x14ac:dyDescent="0.25">
      <c r="A221" s="160" t="s">
        <v>79</v>
      </c>
      <c r="B221" s="125" t="s">
        <v>226</v>
      </c>
      <c r="C221" s="159" t="s">
        <v>10</v>
      </c>
      <c r="D221" s="151" t="s">
        <v>427</v>
      </c>
      <c r="E221" s="53">
        <v>100</v>
      </c>
      <c r="F221" s="444">
        <f>SUM(прил7!H402)</f>
        <v>8224790</v>
      </c>
    </row>
    <row r="222" spans="1:6" s="43" customFormat="1" ht="30" customHeight="1" x14ac:dyDescent="0.25">
      <c r="A222" s="76" t="s">
        <v>551</v>
      </c>
      <c r="B222" s="125" t="s">
        <v>226</v>
      </c>
      <c r="C222" s="159" t="s">
        <v>10</v>
      </c>
      <c r="D222" s="151" t="s">
        <v>427</v>
      </c>
      <c r="E222" s="53">
        <v>200</v>
      </c>
      <c r="F222" s="444">
        <f>SUM(прил7!H403)</f>
        <v>893265</v>
      </c>
    </row>
    <row r="223" spans="1:6" s="43" customFormat="1" ht="15.75" customHeight="1" x14ac:dyDescent="0.25">
      <c r="A223" s="76" t="s">
        <v>18</v>
      </c>
      <c r="B223" s="125" t="s">
        <v>226</v>
      </c>
      <c r="C223" s="159" t="s">
        <v>10</v>
      </c>
      <c r="D223" s="151" t="s">
        <v>427</v>
      </c>
      <c r="E223" s="53">
        <v>800</v>
      </c>
      <c r="F223" s="444">
        <f>SUM(прил7!H404)</f>
        <v>3430</v>
      </c>
    </row>
    <row r="224" spans="1:6" s="43" customFormat="1" ht="62.25" customHeight="1" x14ac:dyDescent="0.25">
      <c r="A224" s="346" t="s">
        <v>724</v>
      </c>
      <c r="B224" s="347" t="s">
        <v>226</v>
      </c>
      <c r="C224" s="348" t="s">
        <v>12</v>
      </c>
      <c r="D224" s="349" t="s">
        <v>395</v>
      </c>
      <c r="E224" s="328"/>
      <c r="F224" s="442">
        <f>SUM(F225)</f>
        <v>1599825</v>
      </c>
    </row>
    <row r="225" spans="1:6" s="43" customFormat="1" ht="31.5" x14ac:dyDescent="0.25">
      <c r="A225" s="73" t="s">
        <v>78</v>
      </c>
      <c r="B225" s="124" t="s">
        <v>226</v>
      </c>
      <c r="C225" s="162" t="s">
        <v>12</v>
      </c>
      <c r="D225" s="154" t="s">
        <v>399</v>
      </c>
      <c r="E225" s="30"/>
      <c r="F225" s="441">
        <f>SUM(F226:F227)</f>
        <v>1599825</v>
      </c>
    </row>
    <row r="226" spans="1:6" s="43" customFormat="1" ht="47.25" x14ac:dyDescent="0.25">
      <c r="A226" s="160" t="s">
        <v>79</v>
      </c>
      <c r="B226" s="125" t="s">
        <v>226</v>
      </c>
      <c r="C226" s="159" t="s">
        <v>12</v>
      </c>
      <c r="D226" s="151" t="s">
        <v>399</v>
      </c>
      <c r="E226" s="53">
        <v>100</v>
      </c>
      <c r="F226" s="444">
        <f>SUM(прил7!H407)</f>
        <v>1599825</v>
      </c>
    </row>
    <row r="227" spans="1:6" s="43" customFormat="1" ht="31.5" hidden="1" x14ac:dyDescent="0.25">
      <c r="A227" s="76" t="s">
        <v>551</v>
      </c>
      <c r="B227" s="125" t="s">
        <v>226</v>
      </c>
      <c r="C227" s="159" t="s">
        <v>12</v>
      </c>
      <c r="D227" s="151" t="s">
        <v>399</v>
      </c>
      <c r="E227" s="53">
        <v>200</v>
      </c>
      <c r="F227" s="444">
        <f>SUM(прил7!H408)</f>
        <v>0</v>
      </c>
    </row>
    <row r="228" spans="1:6" ht="51" customHeight="1" x14ac:dyDescent="0.25">
      <c r="A228" s="58" t="s">
        <v>129</v>
      </c>
      <c r="B228" s="157" t="s">
        <v>420</v>
      </c>
      <c r="C228" s="252" t="s">
        <v>394</v>
      </c>
      <c r="D228" s="158" t="s">
        <v>395</v>
      </c>
      <c r="E228" s="133"/>
      <c r="F228" s="494">
        <f>SUM(F229)</f>
        <v>317871</v>
      </c>
    </row>
    <row r="229" spans="1:6" s="43" customFormat="1" ht="66" customHeight="1" x14ac:dyDescent="0.25">
      <c r="A229" s="144" t="s">
        <v>130</v>
      </c>
      <c r="B229" s="156" t="s">
        <v>198</v>
      </c>
      <c r="C229" s="164" t="s">
        <v>394</v>
      </c>
      <c r="D229" s="152" t="s">
        <v>395</v>
      </c>
      <c r="E229" s="161"/>
      <c r="F229" s="501">
        <f>SUM(F230)</f>
        <v>317871</v>
      </c>
    </row>
    <row r="230" spans="1:6" s="43" customFormat="1" ht="45.75" customHeight="1" x14ac:dyDescent="0.25">
      <c r="A230" s="319" t="s">
        <v>421</v>
      </c>
      <c r="B230" s="347" t="s">
        <v>198</v>
      </c>
      <c r="C230" s="348" t="s">
        <v>10</v>
      </c>
      <c r="D230" s="349" t="s">
        <v>395</v>
      </c>
      <c r="E230" s="356"/>
      <c r="F230" s="442">
        <f>SUM(F231+F233)</f>
        <v>317871</v>
      </c>
    </row>
    <row r="231" spans="1:6" s="43" customFormat="1" ht="19.5" customHeight="1" x14ac:dyDescent="0.25">
      <c r="A231" s="27" t="s">
        <v>423</v>
      </c>
      <c r="B231" s="124" t="s">
        <v>198</v>
      </c>
      <c r="C231" s="162" t="s">
        <v>10</v>
      </c>
      <c r="D231" s="154" t="s">
        <v>422</v>
      </c>
      <c r="E231" s="42"/>
      <c r="F231" s="441">
        <f>SUM(F232)</f>
        <v>109877</v>
      </c>
    </row>
    <row r="232" spans="1:6" s="43" customFormat="1" ht="32.25" customHeight="1" x14ac:dyDescent="0.25">
      <c r="A232" s="54" t="s">
        <v>551</v>
      </c>
      <c r="B232" s="125" t="s">
        <v>198</v>
      </c>
      <c r="C232" s="159" t="s">
        <v>10</v>
      </c>
      <c r="D232" s="151" t="s">
        <v>422</v>
      </c>
      <c r="E232" s="60" t="s">
        <v>16</v>
      </c>
      <c r="F232" s="444">
        <f>SUM(прил7!H119+прил7!H208)</f>
        <v>109877</v>
      </c>
    </row>
    <row r="233" spans="1:6" s="43" customFormat="1" ht="17.25" customHeight="1" x14ac:dyDescent="0.25">
      <c r="A233" s="27" t="s">
        <v>513</v>
      </c>
      <c r="B233" s="124" t="s">
        <v>198</v>
      </c>
      <c r="C233" s="162" t="s">
        <v>10</v>
      </c>
      <c r="D233" s="154" t="s">
        <v>512</v>
      </c>
      <c r="E233" s="42"/>
      <c r="F233" s="441">
        <f>SUM(F234:F235)</f>
        <v>207994</v>
      </c>
    </row>
    <row r="234" spans="1:6" s="43" customFormat="1" ht="32.25" customHeight="1" x14ac:dyDescent="0.25">
      <c r="A234" s="54" t="s">
        <v>551</v>
      </c>
      <c r="B234" s="125" t="s">
        <v>198</v>
      </c>
      <c r="C234" s="159" t="s">
        <v>10</v>
      </c>
      <c r="D234" s="151" t="s">
        <v>512</v>
      </c>
      <c r="E234" s="60" t="s">
        <v>16</v>
      </c>
      <c r="F234" s="444">
        <f>SUM(прил7!H48)</f>
        <v>207994</v>
      </c>
    </row>
    <row r="235" spans="1:6" s="43" customFormat="1" ht="17.25" hidden="1" customHeight="1" x14ac:dyDescent="0.25">
      <c r="A235" s="76" t="s">
        <v>18</v>
      </c>
      <c r="B235" s="125" t="s">
        <v>198</v>
      </c>
      <c r="C235" s="159" t="s">
        <v>10</v>
      </c>
      <c r="D235" s="151" t="s">
        <v>512</v>
      </c>
      <c r="E235" s="60" t="s">
        <v>17</v>
      </c>
      <c r="F235" s="444">
        <f>SUM(прил7!H49)</f>
        <v>0</v>
      </c>
    </row>
    <row r="236" spans="1:6" ht="47.25" x14ac:dyDescent="0.25">
      <c r="A236" s="58" t="s">
        <v>142</v>
      </c>
      <c r="B236" s="157" t="s">
        <v>440</v>
      </c>
      <c r="C236" s="252" t="s">
        <v>394</v>
      </c>
      <c r="D236" s="158" t="s">
        <v>395</v>
      </c>
      <c r="E236" s="133"/>
      <c r="F236" s="494">
        <f>SUM(F237)</f>
        <v>183731</v>
      </c>
    </row>
    <row r="237" spans="1:6" ht="63" x14ac:dyDescent="0.25">
      <c r="A237" s="163" t="s">
        <v>143</v>
      </c>
      <c r="B237" s="164" t="s">
        <v>209</v>
      </c>
      <c r="C237" s="164" t="s">
        <v>394</v>
      </c>
      <c r="D237" s="152" t="s">
        <v>395</v>
      </c>
      <c r="E237" s="161"/>
      <c r="F237" s="501">
        <f>SUM(F238)</f>
        <v>183731</v>
      </c>
    </row>
    <row r="238" spans="1:6" ht="31.5" x14ac:dyDescent="0.25">
      <c r="A238" s="357" t="s">
        <v>441</v>
      </c>
      <c r="B238" s="348" t="s">
        <v>209</v>
      </c>
      <c r="C238" s="348" t="s">
        <v>10</v>
      </c>
      <c r="D238" s="349" t="s">
        <v>395</v>
      </c>
      <c r="E238" s="356"/>
      <c r="F238" s="442">
        <f>SUM(F239)</f>
        <v>183731</v>
      </c>
    </row>
    <row r="239" spans="1:6" ht="17.25" customHeight="1" x14ac:dyDescent="0.25">
      <c r="A239" s="165" t="s">
        <v>102</v>
      </c>
      <c r="B239" s="162" t="s">
        <v>209</v>
      </c>
      <c r="C239" s="162" t="s">
        <v>10</v>
      </c>
      <c r="D239" s="154" t="s">
        <v>442</v>
      </c>
      <c r="E239" s="42"/>
      <c r="F239" s="441">
        <f>SUM(F240)</f>
        <v>183731</v>
      </c>
    </row>
    <row r="240" spans="1:6" ht="30.75" customHeight="1" x14ac:dyDescent="0.25">
      <c r="A240" s="166" t="s">
        <v>551</v>
      </c>
      <c r="B240" s="159" t="s">
        <v>209</v>
      </c>
      <c r="C240" s="159" t="s">
        <v>10</v>
      </c>
      <c r="D240" s="151" t="s">
        <v>442</v>
      </c>
      <c r="E240" s="60" t="s">
        <v>16</v>
      </c>
      <c r="F240" s="444">
        <f>SUM(прил7!H213)</f>
        <v>183731</v>
      </c>
    </row>
    <row r="241" spans="1:6" ht="47.25" x14ac:dyDescent="0.25">
      <c r="A241" s="58" t="s">
        <v>184</v>
      </c>
      <c r="B241" s="360" t="s">
        <v>446</v>
      </c>
      <c r="C241" s="250" t="s">
        <v>394</v>
      </c>
      <c r="D241" s="139" t="s">
        <v>395</v>
      </c>
      <c r="E241" s="16"/>
      <c r="F241" s="494">
        <f>SUM(F242+F250)</f>
        <v>7291225</v>
      </c>
    </row>
    <row r="242" spans="1:6" ht="78.75" x14ac:dyDescent="0.25">
      <c r="A242" s="144" t="s">
        <v>237</v>
      </c>
      <c r="B242" s="156" t="s">
        <v>236</v>
      </c>
      <c r="C242" s="164" t="s">
        <v>394</v>
      </c>
      <c r="D242" s="152" t="s">
        <v>395</v>
      </c>
      <c r="E242" s="168"/>
      <c r="F242" s="501">
        <f>SUM(F243)</f>
        <v>652595</v>
      </c>
    </row>
    <row r="243" spans="1:6" ht="47.25" x14ac:dyDescent="0.25">
      <c r="A243" s="319" t="s">
        <v>447</v>
      </c>
      <c r="B243" s="347" t="s">
        <v>236</v>
      </c>
      <c r="C243" s="348" t="s">
        <v>10</v>
      </c>
      <c r="D243" s="349" t="s">
        <v>395</v>
      </c>
      <c r="E243" s="359"/>
      <c r="F243" s="442">
        <f>SUM(F244+F246+F248)</f>
        <v>652595</v>
      </c>
    </row>
    <row r="244" spans="1:6" ht="32.25" customHeight="1" x14ac:dyDescent="0.25">
      <c r="A244" s="27" t="s">
        <v>448</v>
      </c>
      <c r="B244" s="124" t="s">
        <v>236</v>
      </c>
      <c r="C244" s="162" t="s">
        <v>10</v>
      </c>
      <c r="D244" s="154" t="s">
        <v>449</v>
      </c>
      <c r="E244" s="167"/>
      <c r="F244" s="441">
        <f>SUM(F245)</f>
        <v>23759</v>
      </c>
    </row>
    <row r="245" spans="1:6" ht="18" customHeight="1" x14ac:dyDescent="0.25">
      <c r="A245" s="54" t="s">
        <v>21</v>
      </c>
      <c r="B245" s="125" t="s">
        <v>236</v>
      </c>
      <c r="C245" s="159" t="s">
        <v>10</v>
      </c>
      <c r="D245" s="151" t="s">
        <v>449</v>
      </c>
      <c r="E245" s="134" t="s">
        <v>68</v>
      </c>
      <c r="F245" s="444">
        <f>SUM(прил7!H234)</f>
        <v>23759</v>
      </c>
    </row>
    <row r="246" spans="1:6" ht="33" customHeight="1" x14ac:dyDescent="0.25">
      <c r="A246" s="27" t="s">
        <v>514</v>
      </c>
      <c r="B246" s="124" t="s">
        <v>236</v>
      </c>
      <c r="C246" s="162" t="s">
        <v>10</v>
      </c>
      <c r="D246" s="154" t="s">
        <v>515</v>
      </c>
      <c r="E246" s="167"/>
      <c r="F246" s="441">
        <f>SUM(F247)</f>
        <v>577700</v>
      </c>
    </row>
    <row r="247" spans="1:6" ht="15" customHeight="1" x14ac:dyDescent="0.25">
      <c r="A247" s="54" t="s">
        <v>21</v>
      </c>
      <c r="B247" s="125" t="s">
        <v>236</v>
      </c>
      <c r="C247" s="159" t="s">
        <v>10</v>
      </c>
      <c r="D247" s="151" t="s">
        <v>515</v>
      </c>
      <c r="E247" s="134" t="s">
        <v>68</v>
      </c>
      <c r="F247" s="444">
        <f>SUM(прил7!H240)</f>
        <v>577700</v>
      </c>
    </row>
    <row r="248" spans="1:6" ht="31.5" x14ac:dyDescent="0.25">
      <c r="A248" s="27" t="s">
        <v>451</v>
      </c>
      <c r="B248" s="124" t="s">
        <v>236</v>
      </c>
      <c r="C248" s="162" t="s">
        <v>10</v>
      </c>
      <c r="D248" s="154" t="s">
        <v>450</v>
      </c>
      <c r="E248" s="167"/>
      <c r="F248" s="441">
        <f>SUM(F249)</f>
        <v>51136</v>
      </c>
    </row>
    <row r="249" spans="1:6" ht="15.75" customHeight="1" x14ac:dyDescent="0.25">
      <c r="A249" s="54" t="s">
        <v>21</v>
      </c>
      <c r="B249" s="125" t="s">
        <v>236</v>
      </c>
      <c r="C249" s="159" t="s">
        <v>10</v>
      </c>
      <c r="D249" s="151" t="s">
        <v>450</v>
      </c>
      <c r="E249" s="134" t="s">
        <v>68</v>
      </c>
      <c r="F249" s="444">
        <f>SUM(прил7!H124)</f>
        <v>51136</v>
      </c>
    </row>
    <row r="250" spans="1:6" ht="78.75" x14ac:dyDescent="0.25">
      <c r="A250" s="163" t="s">
        <v>185</v>
      </c>
      <c r="B250" s="156" t="s">
        <v>212</v>
      </c>
      <c r="C250" s="164" t="s">
        <v>394</v>
      </c>
      <c r="D250" s="152" t="s">
        <v>395</v>
      </c>
      <c r="E250" s="168"/>
      <c r="F250" s="501">
        <f>SUM(F251)</f>
        <v>6638630</v>
      </c>
    </row>
    <row r="251" spans="1:6" ht="31.5" x14ac:dyDescent="0.25">
      <c r="A251" s="358" t="s">
        <v>452</v>
      </c>
      <c r="B251" s="347" t="s">
        <v>212</v>
      </c>
      <c r="C251" s="348" t="s">
        <v>10</v>
      </c>
      <c r="D251" s="349" t="s">
        <v>395</v>
      </c>
      <c r="E251" s="359"/>
      <c r="F251" s="442">
        <f>SUM(F256+F254+F260+F262+F264+F258+F252+F266)</f>
        <v>6638630</v>
      </c>
    </row>
    <row r="252" spans="1:6" s="654" customFormat="1" ht="34.5" customHeight="1" x14ac:dyDescent="0.25">
      <c r="A252" s="114" t="s">
        <v>986</v>
      </c>
      <c r="B252" s="124" t="s">
        <v>212</v>
      </c>
      <c r="C252" s="162" t="s">
        <v>10</v>
      </c>
      <c r="D252" s="154" t="s">
        <v>985</v>
      </c>
      <c r="E252" s="167"/>
      <c r="F252" s="441">
        <f>SUM(F253:F253)</f>
        <v>3724152</v>
      </c>
    </row>
    <row r="253" spans="1:6" s="654" customFormat="1" ht="31.5" x14ac:dyDescent="0.25">
      <c r="A253" s="76" t="s">
        <v>177</v>
      </c>
      <c r="B253" s="125" t="s">
        <v>212</v>
      </c>
      <c r="C253" s="159" t="s">
        <v>10</v>
      </c>
      <c r="D253" s="151" t="s">
        <v>985</v>
      </c>
      <c r="E253" s="134" t="s">
        <v>176</v>
      </c>
      <c r="F253" s="444">
        <f>SUM(прил7!H244)</f>
        <v>3724152</v>
      </c>
    </row>
    <row r="254" spans="1:6" ht="32.25" customHeight="1" x14ac:dyDescent="0.25">
      <c r="A254" s="114" t="s">
        <v>828</v>
      </c>
      <c r="B254" s="124" t="s">
        <v>212</v>
      </c>
      <c r="C254" s="162" t="s">
        <v>10</v>
      </c>
      <c r="D254" s="154" t="s">
        <v>663</v>
      </c>
      <c r="E254" s="167"/>
      <c r="F254" s="441">
        <f>SUM(F255:F255)</f>
        <v>329100</v>
      </c>
    </row>
    <row r="255" spans="1:6" ht="17.25" customHeight="1" x14ac:dyDescent="0.25">
      <c r="A255" s="7" t="s">
        <v>21</v>
      </c>
      <c r="B255" s="125" t="s">
        <v>212</v>
      </c>
      <c r="C255" s="159" t="s">
        <v>10</v>
      </c>
      <c r="D255" s="151" t="s">
        <v>663</v>
      </c>
      <c r="E255" s="134" t="s">
        <v>68</v>
      </c>
      <c r="F255" s="444">
        <f>SUM(прил7!H218)</f>
        <v>329100</v>
      </c>
    </row>
    <row r="256" spans="1:6" ht="17.25" customHeight="1" x14ac:dyDescent="0.25">
      <c r="A256" s="114" t="s">
        <v>679</v>
      </c>
      <c r="B256" s="124" t="s">
        <v>212</v>
      </c>
      <c r="C256" s="162" t="s">
        <v>10</v>
      </c>
      <c r="D256" s="154" t="s">
        <v>678</v>
      </c>
      <c r="E256" s="167"/>
      <c r="F256" s="441">
        <f>SUM(F257)</f>
        <v>730800</v>
      </c>
    </row>
    <row r="257" spans="1:6" ht="17.25" customHeight="1" x14ac:dyDescent="0.25">
      <c r="A257" s="76" t="s">
        <v>40</v>
      </c>
      <c r="B257" s="125" t="s">
        <v>212</v>
      </c>
      <c r="C257" s="159" t="s">
        <v>10</v>
      </c>
      <c r="D257" s="151" t="s">
        <v>678</v>
      </c>
      <c r="E257" s="134" t="s">
        <v>39</v>
      </c>
      <c r="F257" s="444">
        <f>SUM(прил7!H573)</f>
        <v>730800</v>
      </c>
    </row>
    <row r="258" spans="1:6" s="640" customFormat="1" ht="32.25" customHeight="1" x14ac:dyDescent="0.25">
      <c r="A258" s="75" t="s">
        <v>954</v>
      </c>
      <c r="B258" s="124" t="s">
        <v>212</v>
      </c>
      <c r="C258" s="162" t="s">
        <v>10</v>
      </c>
      <c r="D258" s="154" t="s">
        <v>953</v>
      </c>
      <c r="E258" s="167"/>
      <c r="F258" s="441">
        <f>SUM(F259)</f>
        <v>196008</v>
      </c>
    </row>
    <row r="259" spans="1:6" s="640" customFormat="1" ht="33" customHeight="1" x14ac:dyDescent="0.25">
      <c r="A259" s="76" t="s">
        <v>177</v>
      </c>
      <c r="B259" s="125" t="s">
        <v>212</v>
      </c>
      <c r="C259" s="159" t="s">
        <v>10</v>
      </c>
      <c r="D259" s="151" t="s">
        <v>953</v>
      </c>
      <c r="E259" s="134" t="s">
        <v>176</v>
      </c>
      <c r="F259" s="444">
        <f>SUM(прил7!H246)</f>
        <v>196008</v>
      </c>
    </row>
    <row r="260" spans="1:6" ht="32.25" customHeight="1" x14ac:dyDescent="0.25">
      <c r="A260" s="114" t="s">
        <v>829</v>
      </c>
      <c r="B260" s="124" t="s">
        <v>212</v>
      </c>
      <c r="C260" s="162" t="s">
        <v>10</v>
      </c>
      <c r="D260" s="154" t="s">
        <v>661</v>
      </c>
      <c r="E260" s="167"/>
      <c r="F260" s="441">
        <f>SUM(F261:F261)</f>
        <v>141043</v>
      </c>
    </row>
    <row r="261" spans="1:6" ht="17.25" customHeight="1" x14ac:dyDescent="0.25">
      <c r="A261" s="7" t="s">
        <v>21</v>
      </c>
      <c r="B261" s="125" t="s">
        <v>212</v>
      </c>
      <c r="C261" s="159" t="s">
        <v>10</v>
      </c>
      <c r="D261" s="151" t="s">
        <v>661</v>
      </c>
      <c r="E261" s="134" t="s">
        <v>68</v>
      </c>
      <c r="F261" s="444">
        <f>SUM(прил7!H220)</f>
        <v>141043</v>
      </c>
    </row>
    <row r="262" spans="1:6" ht="31.5" x14ac:dyDescent="0.25">
      <c r="A262" s="27" t="s">
        <v>451</v>
      </c>
      <c r="B262" s="124" t="s">
        <v>212</v>
      </c>
      <c r="C262" s="162" t="s">
        <v>10</v>
      </c>
      <c r="D262" s="154" t="s">
        <v>450</v>
      </c>
      <c r="E262" s="167"/>
      <c r="F262" s="441">
        <f>SUM(F263)</f>
        <v>102272</v>
      </c>
    </row>
    <row r="263" spans="1:6" ht="16.5" customHeight="1" x14ac:dyDescent="0.25">
      <c r="A263" s="7" t="s">
        <v>21</v>
      </c>
      <c r="B263" s="125" t="s">
        <v>212</v>
      </c>
      <c r="C263" s="159" t="s">
        <v>10</v>
      </c>
      <c r="D263" s="151" t="s">
        <v>450</v>
      </c>
      <c r="E263" s="134" t="s">
        <v>68</v>
      </c>
      <c r="F263" s="444">
        <f>SUM(прил7!H128)</f>
        <v>102272</v>
      </c>
    </row>
    <row r="264" spans="1:6" s="508" customFormat="1" ht="32.25" customHeight="1" x14ac:dyDescent="0.25">
      <c r="A264" s="27" t="s">
        <v>844</v>
      </c>
      <c r="B264" s="124" t="s">
        <v>212</v>
      </c>
      <c r="C264" s="162" t="s">
        <v>10</v>
      </c>
      <c r="D264" s="154" t="s">
        <v>843</v>
      </c>
      <c r="E264" s="167"/>
      <c r="F264" s="441">
        <f>SUM(F265)</f>
        <v>300000</v>
      </c>
    </row>
    <row r="265" spans="1:6" s="508" customFormat="1" ht="31.5" customHeight="1" x14ac:dyDescent="0.25">
      <c r="A265" s="54" t="s">
        <v>551</v>
      </c>
      <c r="B265" s="125" t="s">
        <v>212</v>
      </c>
      <c r="C265" s="159" t="s">
        <v>10</v>
      </c>
      <c r="D265" s="151" t="s">
        <v>843</v>
      </c>
      <c r="E265" s="134" t="s">
        <v>16</v>
      </c>
      <c r="F265" s="444">
        <f>SUM(прил7!H222)</f>
        <v>300000</v>
      </c>
    </row>
    <row r="266" spans="1:6" s="657" customFormat="1" ht="31.5" customHeight="1" x14ac:dyDescent="0.25">
      <c r="A266" s="27" t="s">
        <v>988</v>
      </c>
      <c r="B266" s="124" t="s">
        <v>212</v>
      </c>
      <c r="C266" s="162" t="s">
        <v>10</v>
      </c>
      <c r="D266" s="154" t="s">
        <v>987</v>
      </c>
      <c r="E266" s="167"/>
      <c r="F266" s="441">
        <f>SUM(F267)</f>
        <v>1115255</v>
      </c>
    </row>
    <row r="267" spans="1:6" s="657" customFormat="1" ht="31.5" customHeight="1" x14ac:dyDescent="0.25">
      <c r="A267" s="54" t="s">
        <v>551</v>
      </c>
      <c r="B267" s="125" t="s">
        <v>212</v>
      </c>
      <c r="C267" s="159" t="s">
        <v>10</v>
      </c>
      <c r="D267" s="151" t="s">
        <v>987</v>
      </c>
      <c r="E267" s="134" t="s">
        <v>16</v>
      </c>
      <c r="F267" s="444">
        <f>SUM(прил7!H248)</f>
        <v>1115255</v>
      </c>
    </row>
    <row r="268" spans="1:6" ht="64.5" customHeight="1" x14ac:dyDescent="0.25">
      <c r="A268" s="58" t="s">
        <v>157</v>
      </c>
      <c r="B268" s="360" t="s">
        <v>469</v>
      </c>
      <c r="C268" s="250" t="s">
        <v>394</v>
      </c>
      <c r="D268" s="139" t="s">
        <v>395</v>
      </c>
      <c r="E268" s="129"/>
      <c r="F268" s="494">
        <f>SUM(F269+F273+F277)</f>
        <v>1631710</v>
      </c>
    </row>
    <row r="269" spans="1:6" ht="80.25" customHeight="1" x14ac:dyDescent="0.25">
      <c r="A269" s="144" t="s">
        <v>158</v>
      </c>
      <c r="B269" s="145" t="s">
        <v>229</v>
      </c>
      <c r="C269" s="251" t="s">
        <v>394</v>
      </c>
      <c r="D269" s="146" t="s">
        <v>395</v>
      </c>
      <c r="E269" s="147"/>
      <c r="F269" s="501">
        <f>SUM(F270)</f>
        <v>148000</v>
      </c>
    </row>
    <row r="270" spans="1:6" ht="32.25" customHeight="1" x14ac:dyDescent="0.25">
      <c r="A270" s="319" t="s">
        <v>470</v>
      </c>
      <c r="B270" s="320" t="s">
        <v>229</v>
      </c>
      <c r="C270" s="321" t="s">
        <v>10</v>
      </c>
      <c r="D270" s="322" t="s">
        <v>395</v>
      </c>
      <c r="E270" s="323"/>
      <c r="F270" s="442">
        <f>SUM(F271)</f>
        <v>148000</v>
      </c>
    </row>
    <row r="271" spans="1:6" ht="17.25" customHeight="1" x14ac:dyDescent="0.25">
      <c r="A271" s="27" t="s">
        <v>90</v>
      </c>
      <c r="B271" s="117" t="s">
        <v>229</v>
      </c>
      <c r="C271" s="212" t="s">
        <v>10</v>
      </c>
      <c r="D271" s="115" t="s">
        <v>471</v>
      </c>
      <c r="E271" s="143"/>
      <c r="F271" s="441">
        <f>SUM(F272)</f>
        <v>148000</v>
      </c>
    </row>
    <row r="272" spans="1:6" ht="33.75" customHeight="1" x14ac:dyDescent="0.25">
      <c r="A272" s="54" t="s">
        <v>551</v>
      </c>
      <c r="B272" s="126" t="s">
        <v>229</v>
      </c>
      <c r="C272" s="213" t="s">
        <v>10</v>
      </c>
      <c r="D272" s="123" t="s">
        <v>471</v>
      </c>
      <c r="E272" s="130" t="s">
        <v>16</v>
      </c>
      <c r="F272" s="444">
        <f>SUM(прил7!H370)</f>
        <v>148000</v>
      </c>
    </row>
    <row r="273" spans="1:6" ht="80.25" customHeight="1" x14ac:dyDescent="0.25">
      <c r="A273" s="144" t="s">
        <v>173</v>
      </c>
      <c r="B273" s="145" t="s">
        <v>234</v>
      </c>
      <c r="C273" s="251" t="s">
        <v>394</v>
      </c>
      <c r="D273" s="146" t="s">
        <v>395</v>
      </c>
      <c r="E273" s="147"/>
      <c r="F273" s="501">
        <f>SUM(F274)</f>
        <v>150000</v>
      </c>
    </row>
    <row r="274" spans="1:6" ht="33.75" customHeight="1" x14ac:dyDescent="0.25">
      <c r="A274" s="319" t="s">
        <v>502</v>
      </c>
      <c r="B274" s="320" t="s">
        <v>234</v>
      </c>
      <c r="C274" s="321" t="s">
        <v>10</v>
      </c>
      <c r="D274" s="322" t="s">
        <v>395</v>
      </c>
      <c r="E274" s="323"/>
      <c r="F274" s="442">
        <f>SUM(F275)</f>
        <v>150000</v>
      </c>
    </row>
    <row r="275" spans="1:6" ht="47.25" x14ac:dyDescent="0.25">
      <c r="A275" s="27" t="s">
        <v>174</v>
      </c>
      <c r="B275" s="117" t="s">
        <v>234</v>
      </c>
      <c r="C275" s="212" t="s">
        <v>10</v>
      </c>
      <c r="D275" s="115" t="s">
        <v>503</v>
      </c>
      <c r="E275" s="143"/>
      <c r="F275" s="441">
        <f>SUM(F276)</f>
        <v>150000</v>
      </c>
    </row>
    <row r="276" spans="1:6" ht="31.5" customHeight="1" x14ac:dyDescent="0.25">
      <c r="A276" s="54" t="s">
        <v>551</v>
      </c>
      <c r="B276" s="126" t="s">
        <v>234</v>
      </c>
      <c r="C276" s="213" t="s">
        <v>10</v>
      </c>
      <c r="D276" s="123" t="s">
        <v>503</v>
      </c>
      <c r="E276" s="130" t="s">
        <v>16</v>
      </c>
      <c r="F276" s="444">
        <f>SUM(прил7!H600)</f>
        <v>150000</v>
      </c>
    </row>
    <row r="277" spans="1:6" ht="66.75" customHeight="1" x14ac:dyDescent="0.25">
      <c r="A277" s="144" t="s">
        <v>159</v>
      </c>
      <c r="B277" s="145" t="s">
        <v>225</v>
      </c>
      <c r="C277" s="251" t="s">
        <v>394</v>
      </c>
      <c r="D277" s="146" t="s">
        <v>395</v>
      </c>
      <c r="E277" s="147"/>
      <c r="F277" s="501">
        <f>SUM(F278)</f>
        <v>1333710</v>
      </c>
    </row>
    <row r="278" spans="1:6" ht="34.5" customHeight="1" x14ac:dyDescent="0.25">
      <c r="A278" s="319" t="s">
        <v>472</v>
      </c>
      <c r="B278" s="320" t="s">
        <v>225</v>
      </c>
      <c r="C278" s="321" t="s">
        <v>10</v>
      </c>
      <c r="D278" s="322" t="s">
        <v>395</v>
      </c>
      <c r="E278" s="323"/>
      <c r="F278" s="442">
        <f>SUM(F279+F281+F284)</f>
        <v>1333710</v>
      </c>
    </row>
    <row r="279" spans="1:6" ht="18.75" customHeight="1" x14ac:dyDescent="0.25">
      <c r="A279" s="27" t="s">
        <v>563</v>
      </c>
      <c r="B279" s="117" t="s">
        <v>225</v>
      </c>
      <c r="C279" s="212" t="s">
        <v>10</v>
      </c>
      <c r="D279" s="115" t="s">
        <v>562</v>
      </c>
      <c r="E279" s="143"/>
      <c r="F279" s="441">
        <f>SUM(F280)</f>
        <v>492710</v>
      </c>
    </row>
    <row r="280" spans="1:6" ht="18" customHeight="1" x14ac:dyDescent="0.25">
      <c r="A280" s="54" t="s">
        <v>40</v>
      </c>
      <c r="B280" s="126" t="s">
        <v>225</v>
      </c>
      <c r="C280" s="213" t="s">
        <v>10</v>
      </c>
      <c r="D280" s="123" t="s">
        <v>562</v>
      </c>
      <c r="E280" s="130" t="s">
        <v>39</v>
      </c>
      <c r="F280" s="444">
        <f>SUM(прил7!H374)</f>
        <v>492710</v>
      </c>
    </row>
    <row r="281" spans="1:6" ht="15.75" x14ac:dyDescent="0.25">
      <c r="A281" s="27" t="s">
        <v>473</v>
      </c>
      <c r="B281" s="117" t="s">
        <v>225</v>
      </c>
      <c r="C281" s="212" t="s">
        <v>10</v>
      </c>
      <c r="D281" s="115" t="s">
        <v>474</v>
      </c>
      <c r="E281" s="143"/>
      <c r="F281" s="441">
        <f>SUM(F282:F283)</f>
        <v>770650</v>
      </c>
    </row>
    <row r="282" spans="1:6" ht="31.5" customHeight="1" x14ac:dyDescent="0.25">
      <c r="A282" s="54" t="s">
        <v>551</v>
      </c>
      <c r="B282" s="126" t="s">
        <v>225</v>
      </c>
      <c r="C282" s="213" t="s">
        <v>10</v>
      </c>
      <c r="D282" s="123" t="s">
        <v>474</v>
      </c>
      <c r="E282" s="130" t="s">
        <v>16</v>
      </c>
      <c r="F282" s="444">
        <f>SUM(прил7!H376)</f>
        <v>524160</v>
      </c>
    </row>
    <row r="283" spans="1:6" ht="15.75" x14ac:dyDescent="0.25">
      <c r="A283" s="76" t="s">
        <v>40</v>
      </c>
      <c r="B283" s="126" t="s">
        <v>225</v>
      </c>
      <c r="C283" s="213" t="s">
        <v>10</v>
      </c>
      <c r="D283" s="123" t="s">
        <v>474</v>
      </c>
      <c r="E283" s="130" t="s">
        <v>39</v>
      </c>
      <c r="F283" s="444">
        <f>SUM(прил7!H377)</f>
        <v>246490</v>
      </c>
    </row>
    <row r="284" spans="1:6" ht="15.75" x14ac:dyDescent="0.25">
      <c r="A284" s="75" t="s">
        <v>561</v>
      </c>
      <c r="B284" s="117" t="s">
        <v>225</v>
      </c>
      <c r="C284" s="212" t="s">
        <v>10</v>
      </c>
      <c r="D284" s="115" t="s">
        <v>564</v>
      </c>
      <c r="E284" s="143"/>
      <c r="F284" s="441">
        <f>SUM(F285:F286)</f>
        <v>70350</v>
      </c>
    </row>
    <row r="285" spans="1:6" ht="31.5" x14ac:dyDescent="0.25">
      <c r="A285" s="54" t="s">
        <v>551</v>
      </c>
      <c r="B285" s="126" t="s">
        <v>225</v>
      </c>
      <c r="C285" s="213" t="s">
        <v>10</v>
      </c>
      <c r="D285" s="123" t="s">
        <v>564</v>
      </c>
      <c r="E285" s="130" t="s">
        <v>16</v>
      </c>
      <c r="F285" s="444">
        <f>SUM(прил7!H379)</f>
        <v>70350</v>
      </c>
    </row>
    <row r="286" spans="1:6" s="566" customFormat="1" ht="15.75" hidden="1" x14ac:dyDescent="0.25">
      <c r="A286" s="76" t="s">
        <v>40</v>
      </c>
      <c r="B286" s="126" t="s">
        <v>225</v>
      </c>
      <c r="C286" s="213" t="s">
        <v>10</v>
      </c>
      <c r="D286" s="123" t="s">
        <v>564</v>
      </c>
      <c r="E286" s="130" t="s">
        <v>39</v>
      </c>
      <c r="F286" s="444">
        <f>SUM(прил7!H380)</f>
        <v>0</v>
      </c>
    </row>
    <row r="287" spans="1:6" s="43" customFormat="1" ht="33" customHeight="1" x14ac:dyDescent="0.25">
      <c r="A287" s="58" t="s">
        <v>110</v>
      </c>
      <c r="B287" s="157" t="s">
        <v>397</v>
      </c>
      <c r="C287" s="252" t="s">
        <v>394</v>
      </c>
      <c r="D287" s="158" t="s">
        <v>395</v>
      </c>
      <c r="E287" s="133"/>
      <c r="F287" s="494">
        <f>SUM(F288)</f>
        <v>1343398</v>
      </c>
    </row>
    <row r="288" spans="1:6" s="43" customFormat="1" ht="51" customHeight="1" x14ac:dyDescent="0.25">
      <c r="A288" s="155" t="s">
        <v>111</v>
      </c>
      <c r="B288" s="156" t="s">
        <v>398</v>
      </c>
      <c r="C288" s="164" t="s">
        <v>394</v>
      </c>
      <c r="D288" s="152" t="s">
        <v>395</v>
      </c>
      <c r="E288" s="161"/>
      <c r="F288" s="501">
        <f>SUM(F289)</f>
        <v>1343398</v>
      </c>
    </row>
    <row r="289" spans="1:6" s="43" customFormat="1" ht="51" customHeight="1" x14ac:dyDescent="0.25">
      <c r="A289" s="346" t="s">
        <v>401</v>
      </c>
      <c r="B289" s="347" t="s">
        <v>398</v>
      </c>
      <c r="C289" s="348" t="s">
        <v>10</v>
      </c>
      <c r="D289" s="349" t="s">
        <v>395</v>
      </c>
      <c r="E289" s="356"/>
      <c r="F289" s="442">
        <f>SUM(F290)</f>
        <v>1343398</v>
      </c>
    </row>
    <row r="290" spans="1:6" s="43" customFormat="1" ht="17.25" customHeight="1" x14ac:dyDescent="0.25">
      <c r="A290" s="75" t="s">
        <v>112</v>
      </c>
      <c r="B290" s="124" t="s">
        <v>398</v>
      </c>
      <c r="C290" s="162" t="s">
        <v>10</v>
      </c>
      <c r="D290" s="154" t="s">
        <v>400</v>
      </c>
      <c r="E290" s="42"/>
      <c r="F290" s="441">
        <f>SUM(F291)</f>
        <v>1343398</v>
      </c>
    </row>
    <row r="291" spans="1:6" s="43" customFormat="1" ht="31.5" customHeight="1" x14ac:dyDescent="0.25">
      <c r="A291" s="76" t="s">
        <v>551</v>
      </c>
      <c r="B291" s="125" t="s">
        <v>398</v>
      </c>
      <c r="C291" s="159" t="s">
        <v>10</v>
      </c>
      <c r="D291" s="151" t="s">
        <v>400</v>
      </c>
      <c r="E291" s="60" t="s">
        <v>16</v>
      </c>
      <c r="F291" s="444">
        <f>SUM(прил7!H27+прил7!H54+прил7!H87+прил7!H469)</f>
        <v>1343398</v>
      </c>
    </row>
    <row r="292" spans="1:6" s="43" customFormat="1" ht="31.5" x14ac:dyDescent="0.25">
      <c r="A292" s="132" t="s">
        <v>122</v>
      </c>
      <c r="B292" s="157" t="s">
        <v>406</v>
      </c>
      <c r="C292" s="252" t="s">
        <v>394</v>
      </c>
      <c r="D292" s="158" t="s">
        <v>395</v>
      </c>
      <c r="E292" s="133"/>
      <c r="F292" s="494">
        <f>SUM(F293+F297)</f>
        <v>192090</v>
      </c>
    </row>
    <row r="293" spans="1:6" s="43" customFormat="1" ht="51.75" customHeight="1" x14ac:dyDescent="0.25">
      <c r="A293" s="155" t="s">
        <v>552</v>
      </c>
      <c r="B293" s="156" t="s">
        <v>190</v>
      </c>
      <c r="C293" s="164" t="s">
        <v>394</v>
      </c>
      <c r="D293" s="152" t="s">
        <v>395</v>
      </c>
      <c r="E293" s="161"/>
      <c r="F293" s="501">
        <f>SUM(F294)</f>
        <v>190090</v>
      </c>
    </row>
    <row r="294" spans="1:6" s="43" customFormat="1" ht="31.5" x14ac:dyDescent="0.25">
      <c r="A294" s="325" t="s">
        <v>405</v>
      </c>
      <c r="B294" s="347" t="s">
        <v>190</v>
      </c>
      <c r="C294" s="348" t="s">
        <v>10</v>
      </c>
      <c r="D294" s="349" t="s">
        <v>395</v>
      </c>
      <c r="E294" s="359"/>
      <c r="F294" s="442">
        <f>SUM(F295)</f>
        <v>190090</v>
      </c>
    </row>
    <row r="295" spans="1:6" s="43" customFormat="1" ht="18.75" customHeight="1" x14ac:dyDescent="0.25">
      <c r="A295" s="75" t="s">
        <v>83</v>
      </c>
      <c r="B295" s="124" t="s">
        <v>190</v>
      </c>
      <c r="C295" s="162" t="s">
        <v>10</v>
      </c>
      <c r="D295" s="154" t="s">
        <v>407</v>
      </c>
      <c r="E295" s="167"/>
      <c r="F295" s="441">
        <f>SUM(F296)</f>
        <v>190090</v>
      </c>
    </row>
    <row r="296" spans="1:6" s="43" customFormat="1" ht="47.25" x14ac:dyDescent="0.25">
      <c r="A296" s="76" t="s">
        <v>79</v>
      </c>
      <c r="B296" s="125" t="s">
        <v>190</v>
      </c>
      <c r="C296" s="159" t="s">
        <v>10</v>
      </c>
      <c r="D296" s="151" t="s">
        <v>407</v>
      </c>
      <c r="E296" s="134" t="s">
        <v>13</v>
      </c>
      <c r="F296" s="444">
        <f>SUM(прил7!H59)</f>
        <v>190090</v>
      </c>
    </row>
    <row r="297" spans="1:6" s="43" customFormat="1" ht="63" x14ac:dyDescent="0.25">
      <c r="A297" s="148" t="s">
        <v>517</v>
      </c>
      <c r="B297" s="156" t="s">
        <v>516</v>
      </c>
      <c r="C297" s="164" t="s">
        <v>394</v>
      </c>
      <c r="D297" s="152" t="s">
        <v>395</v>
      </c>
      <c r="E297" s="161"/>
      <c r="F297" s="501">
        <f>SUM(F298)</f>
        <v>2000</v>
      </c>
    </row>
    <row r="298" spans="1:6" s="43" customFormat="1" ht="31.5" x14ac:dyDescent="0.25">
      <c r="A298" s="346" t="s">
        <v>518</v>
      </c>
      <c r="B298" s="347" t="s">
        <v>516</v>
      </c>
      <c r="C298" s="348" t="s">
        <v>10</v>
      </c>
      <c r="D298" s="349" t="s">
        <v>395</v>
      </c>
      <c r="E298" s="359"/>
      <c r="F298" s="442">
        <f>SUM(F299)</f>
        <v>2000</v>
      </c>
    </row>
    <row r="299" spans="1:6" s="43" customFormat="1" ht="31.5" customHeight="1" x14ac:dyDescent="0.25">
      <c r="A299" s="75" t="s">
        <v>520</v>
      </c>
      <c r="B299" s="124" t="s">
        <v>516</v>
      </c>
      <c r="C299" s="162" t="s">
        <v>10</v>
      </c>
      <c r="D299" s="154" t="s">
        <v>519</v>
      </c>
      <c r="E299" s="167"/>
      <c r="F299" s="441">
        <f>SUM(F300)</f>
        <v>2000</v>
      </c>
    </row>
    <row r="300" spans="1:6" s="43" customFormat="1" ht="33.75" customHeight="1" x14ac:dyDescent="0.25">
      <c r="A300" s="76" t="s">
        <v>551</v>
      </c>
      <c r="B300" s="125" t="s">
        <v>516</v>
      </c>
      <c r="C300" s="159" t="s">
        <v>10</v>
      </c>
      <c r="D300" s="151" t="s">
        <v>519</v>
      </c>
      <c r="E300" s="134" t="s">
        <v>16</v>
      </c>
      <c r="F300" s="444">
        <f>SUM(прил7!H133)</f>
        <v>2000</v>
      </c>
    </row>
    <row r="301" spans="1:6" ht="51" customHeight="1" x14ac:dyDescent="0.25">
      <c r="A301" s="58" t="s">
        <v>137</v>
      </c>
      <c r="B301" s="360" t="s">
        <v>429</v>
      </c>
      <c r="C301" s="250" t="s">
        <v>394</v>
      </c>
      <c r="D301" s="139" t="s">
        <v>395</v>
      </c>
      <c r="E301" s="129"/>
      <c r="F301" s="494">
        <f>SUM(F302+F312+F316)</f>
        <v>10243740</v>
      </c>
    </row>
    <row r="302" spans="1:6" s="43" customFormat="1" ht="65.25" customHeight="1" x14ac:dyDescent="0.25">
      <c r="A302" s="144" t="s">
        <v>138</v>
      </c>
      <c r="B302" s="145" t="s">
        <v>208</v>
      </c>
      <c r="C302" s="251" t="s">
        <v>394</v>
      </c>
      <c r="D302" s="146" t="s">
        <v>395</v>
      </c>
      <c r="E302" s="147"/>
      <c r="F302" s="501">
        <f>SUM(F303)</f>
        <v>9742860</v>
      </c>
    </row>
    <row r="303" spans="1:6" s="43" customFormat="1" ht="48.75" customHeight="1" x14ac:dyDescent="0.25">
      <c r="A303" s="319" t="s">
        <v>432</v>
      </c>
      <c r="B303" s="320" t="s">
        <v>208</v>
      </c>
      <c r="C303" s="321" t="s">
        <v>10</v>
      </c>
      <c r="D303" s="322" t="s">
        <v>395</v>
      </c>
      <c r="E303" s="323"/>
      <c r="F303" s="442">
        <f>SUM(F310+F304+F306+F308)</f>
        <v>9742860</v>
      </c>
    </row>
    <row r="304" spans="1:6" s="43" customFormat="1" ht="47.25" hidden="1" x14ac:dyDescent="0.25">
      <c r="A304" s="27" t="s">
        <v>434</v>
      </c>
      <c r="B304" s="117" t="s">
        <v>208</v>
      </c>
      <c r="C304" s="212" t="s">
        <v>10</v>
      </c>
      <c r="D304" s="115" t="s">
        <v>435</v>
      </c>
      <c r="E304" s="143"/>
      <c r="F304" s="441">
        <f>SUM(F305:F305)</f>
        <v>0</v>
      </c>
    </row>
    <row r="305" spans="1:6" s="43" customFormat="1" ht="15.75" hidden="1" x14ac:dyDescent="0.25">
      <c r="A305" s="54" t="s">
        <v>21</v>
      </c>
      <c r="B305" s="126" t="s">
        <v>208</v>
      </c>
      <c r="C305" s="213" t="s">
        <v>10</v>
      </c>
      <c r="D305" s="123" t="s">
        <v>435</v>
      </c>
      <c r="E305" s="130" t="s">
        <v>68</v>
      </c>
      <c r="F305" s="444">
        <f>SUM(прил7!H194)</f>
        <v>0</v>
      </c>
    </row>
    <row r="306" spans="1:6" s="43" customFormat="1" ht="47.25" x14ac:dyDescent="0.25">
      <c r="A306" s="27" t="s">
        <v>436</v>
      </c>
      <c r="B306" s="117" t="s">
        <v>208</v>
      </c>
      <c r="C306" s="212" t="s">
        <v>10</v>
      </c>
      <c r="D306" s="115" t="s">
        <v>437</v>
      </c>
      <c r="E306" s="143"/>
      <c r="F306" s="441">
        <f>SUM(F307)</f>
        <v>6642431</v>
      </c>
    </row>
    <row r="307" spans="1:6" s="43" customFormat="1" ht="15.75" x14ac:dyDescent="0.25">
      <c r="A307" s="54" t="s">
        <v>21</v>
      </c>
      <c r="B307" s="126" t="s">
        <v>208</v>
      </c>
      <c r="C307" s="213" t="s">
        <v>10</v>
      </c>
      <c r="D307" s="123" t="s">
        <v>437</v>
      </c>
      <c r="E307" s="130" t="s">
        <v>68</v>
      </c>
      <c r="F307" s="444">
        <f>SUM(прил7!H196)</f>
        <v>6642431</v>
      </c>
    </row>
    <row r="308" spans="1:6" s="43" customFormat="1" ht="31.5" x14ac:dyDescent="0.25">
      <c r="A308" s="27" t="s">
        <v>451</v>
      </c>
      <c r="B308" s="117" t="s">
        <v>208</v>
      </c>
      <c r="C308" s="212" t="s">
        <v>10</v>
      </c>
      <c r="D308" s="115" t="s">
        <v>450</v>
      </c>
      <c r="E308" s="143"/>
      <c r="F308" s="441">
        <f>SUM(F309)</f>
        <v>51136</v>
      </c>
    </row>
    <row r="309" spans="1:6" s="43" customFormat="1" ht="15.75" x14ac:dyDescent="0.25">
      <c r="A309" s="54" t="s">
        <v>21</v>
      </c>
      <c r="B309" s="126" t="s">
        <v>208</v>
      </c>
      <c r="C309" s="213" t="s">
        <v>10</v>
      </c>
      <c r="D309" s="123" t="s">
        <v>450</v>
      </c>
      <c r="E309" s="130" t="s">
        <v>68</v>
      </c>
      <c r="F309" s="444">
        <f>SUM(прил7!H138)</f>
        <v>51136</v>
      </c>
    </row>
    <row r="310" spans="1:6" s="43" customFormat="1" ht="32.25" customHeight="1" x14ac:dyDescent="0.25">
      <c r="A310" s="27" t="s">
        <v>139</v>
      </c>
      <c r="B310" s="117" t="s">
        <v>208</v>
      </c>
      <c r="C310" s="212" t="s">
        <v>10</v>
      </c>
      <c r="D310" s="115" t="s">
        <v>433</v>
      </c>
      <c r="E310" s="143"/>
      <c r="F310" s="441">
        <f>SUM(F311)</f>
        <v>3049293</v>
      </c>
    </row>
    <row r="311" spans="1:6" s="43" customFormat="1" ht="33.75" customHeight="1" x14ac:dyDescent="0.25">
      <c r="A311" s="54" t="s">
        <v>177</v>
      </c>
      <c r="B311" s="126" t="s">
        <v>208</v>
      </c>
      <c r="C311" s="213" t="s">
        <v>10</v>
      </c>
      <c r="D311" s="123" t="s">
        <v>433</v>
      </c>
      <c r="E311" s="130" t="s">
        <v>176</v>
      </c>
      <c r="F311" s="444">
        <f>SUM(прил7!H198)</f>
        <v>3049293</v>
      </c>
    </row>
    <row r="312" spans="1:6" s="43" customFormat="1" ht="64.5" customHeight="1" x14ac:dyDescent="0.25">
      <c r="A312" s="169" t="s">
        <v>178</v>
      </c>
      <c r="B312" s="145" t="s">
        <v>213</v>
      </c>
      <c r="C312" s="251" t="s">
        <v>394</v>
      </c>
      <c r="D312" s="146" t="s">
        <v>395</v>
      </c>
      <c r="E312" s="147"/>
      <c r="F312" s="501">
        <f>SUM(F313)</f>
        <v>450000</v>
      </c>
    </row>
    <row r="313" spans="1:6" s="43" customFormat="1" ht="33.75" customHeight="1" x14ac:dyDescent="0.25">
      <c r="A313" s="361" t="s">
        <v>430</v>
      </c>
      <c r="B313" s="320" t="s">
        <v>213</v>
      </c>
      <c r="C313" s="321" t="s">
        <v>10</v>
      </c>
      <c r="D313" s="322" t="s">
        <v>395</v>
      </c>
      <c r="E313" s="323"/>
      <c r="F313" s="442">
        <f>SUM(F314)</f>
        <v>450000</v>
      </c>
    </row>
    <row r="314" spans="1:6" s="43" customFormat="1" ht="16.5" customHeight="1" x14ac:dyDescent="0.25">
      <c r="A314" s="66" t="s">
        <v>179</v>
      </c>
      <c r="B314" s="117" t="s">
        <v>213</v>
      </c>
      <c r="C314" s="212" t="s">
        <v>10</v>
      </c>
      <c r="D314" s="115" t="s">
        <v>431</v>
      </c>
      <c r="E314" s="143"/>
      <c r="F314" s="441">
        <f>SUM(F315)</f>
        <v>450000</v>
      </c>
    </row>
    <row r="315" spans="1:6" s="43" customFormat="1" ht="16.5" customHeight="1" x14ac:dyDescent="0.25">
      <c r="A315" s="80" t="s">
        <v>18</v>
      </c>
      <c r="B315" s="126" t="s">
        <v>213</v>
      </c>
      <c r="C315" s="213" t="s">
        <v>10</v>
      </c>
      <c r="D315" s="123" t="s">
        <v>431</v>
      </c>
      <c r="E315" s="130" t="s">
        <v>17</v>
      </c>
      <c r="F315" s="444">
        <f>SUM(прил7!H188)</f>
        <v>450000</v>
      </c>
    </row>
    <row r="316" spans="1:6" s="43" customFormat="1" ht="79.5" customHeight="1" x14ac:dyDescent="0.25">
      <c r="A316" s="155" t="s">
        <v>241</v>
      </c>
      <c r="B316" s="145" t="s">
        <v>239</v>
      </c>
      <c r="C316" s="251" t="s">
        <v>394</v>
      </c>
      <c r="D316" s="146" t="s">
        <v>395</v>
      </c>
      <c r="E316" s="147"/>
      <c r="F316" s="501">
        <f>SUM(F317)</f>
        <v>50880</v>
      </c>
    </row>
    <row r="317" spans="1:6" s="43" customFormat="1" ht="33.75" customHeight="1" x14ac:dyDescent="0.25">
      <c r="A317" s="346" t="s">
        <v>438</v>
      </c>
      <c r="B317" s="320" t="s">
        <v>239</v>
      </c>
      <c r="C317" s="321" t="s">
        <v>10</v>
      </c>
      <c r="D317" s="322" t="s">
        <v>395</v>
      </c>
      <c r="E317" s="323"/>
      <c r="F317" s="442">
        <f>SUM(F318)</f>
        <v>50880</v>
      </c>
    </row>
    <row r="318" spans="1:6" s="43" customFormat="1" ht="31.5" x14ac:dyDescent="0.25">
      <c r="A318" s="75" t="s">
        <v>240</v>
      </c>
      <c r="B318" s="117" t="s">
        <v>239</v>
      </c>
      <c r="C318" s="212" t="s">
        <v>10</v>
      </c>
      <c r="D318" s="115" t="s">
        <v>439</v>
      </c>
      <c r="E318" s="143"/>
      <c r="F318" s="441">
        <f>SUM(F319)</f>
        <v>50880</v>
      </c>
    </row>
    <row r="319" spans="1:6" s="43" customFormat="1" ht="30.75" customHeight="1" x14ac:dyDescent="0.25">
      <c r="A319" s="76" t="s">
        <v>551</v>
      </c>
      <c r="B319" s="126" t="s">
        <v>239</v>
      </c>
      <c r="C319" s="213" t="s">
        <v>10</v>
      </c>
      <c r="D319" s="123" t="s">
        <v>439</v>
      </c>
      <c r="E319" s="130" t="s">
        <v>16</v>
      </c>
      <c r="F319" s="444">
        <f>SUM(прил7!H202)</f>
        <v>50880</v>
      </c>
    </row>
    <row r="320" spans="1:6" s="43" customFormat="1" ht="32.25" customHeight="1" x14ac:dyDescent="0.25">
      <c r="A320" s="74" t="s">
        <v>117</v>
      </c>
      <c r="B320" s="157" t="s">
        <v>409</v>
      </c>
      <c r="C320" s="252" t="s">
        <v>394</v>
      </c>
      <c r="D320" s="158" t="s">
        <v>395</v>
      </c>
      <c r="E320" s="133"/>
      <c r="F320" s="494">
        <f>SUM(F321+F325)</f>
        <v>647000</v>
      </c>
    </row>
    <row r="321" spans="1:6" s="43" customFormat="1" ht="63" x14ac:dyDescent="0.25">
      <c r="A321" s="148" t="s">
        <v>153</v>
      </c>
      <c r="B321" s="156" t="s">
        <v>224</v>
      </c>
      <c r="C321" s="164" t="s">
        <v>394</v>
      </c>
      <c r="D321" s="152" t="s">
        <v>395</v>
      </c>
      <c r="E321" s="161"/>
      <c r="F321" s="501">
        <f>SUM(F322)</f>
        <v>25000</v>
      </c>
    </row>
    <row r="322" spans="1:6" s="43" customFormat="1" ht="31.5" x14ac:dyDescent="0.25">
      <c r="A322" s="325" t="s">
        <v>465</v>
      </c>
      <c r="B322" s="347" t="s">
        <v>224</v>
      </c>
      <c r="C322" s="348" t="s">
        <v>10</v>
      </c>
      <c r="D322" s="349" t="s">
        <v>395</v>
      </c>
      <c r="E322" s="356"/>
      <c r="F322" s="442">
        <f>SUM(F323)</f>
        <v>25000</v>
      </c>
    </row>
    <row r="323" spans="1:6" s="43" customFormat="1" ht="31.5" x14ac:dyDescent="0.25">
      <c r="A323" s="75" t="s">
        <v>154</v>
      </c>
      <c r="B323" s="124" t="s">
        <v>224</v>
      </c>
      <c r="C323" s="162" t="s">
        <v>10</v>
      </c>
      <c r="D323" s="154" t="s">
        <v>466</v>
      </c>
      <c r="E323" s="42"/>
      <c r="F323" s="441">
        <f>SUM(F324)</f>
        <v>25000</v>
      </c>
    </row>
    <row r="324" spans="1:6" s="43" customFormat="1" ht="33.75" customHeight="1" x14ac:dyDescent="0.25">
      <c r="A324" s="76" t="s">
        <v>551</v>
      </c>
      <c r="B324" s="125" t="s">
        <v>224</v>
      </c>
      <c r="C324" s="159" t="s">
        <v>10</v>
      </c>
      <c r="D324" s="151" t="s">
        <v>466</v>
      </c>
      <c r="E324" s="60" t="s">
        <v>16</v>
      </c>
      <c r="F324" s="444">
        <f>SUM(прил7!H385+прил7!H437)</f>
        <v>25000</v>
      </c>
    </row>
    <row r="325" spans="1:6" s="43" customFormat="1" ht="49.5" customHeight="1" x14ac:dyDescent="0.25">
      <c r="A325" s="155" t="s">
        <v>118</v>
      </c>
      <c r="B325" s="156" t="s">
        <v>191</v>
      </c>
      <c r="C325" s="164" t="s">
        <v>394</v>
      </c>
      <c r="D325" s="152" t="s">
        <v>395</v>
      </c>
      <c r="E325" s="161"/>
      <c r="F325" s="501">
        <f>SUM(F326)</f>
        <v>622000</v>
      </c>
    </row>
    <row r="326" spans="1:6" s="43" customFormat="1" ht="49.5" customHeight="1" x14ac:dyDescent="0.25">
      <c r="A326" s="346" t="s">
        <v>408</v>
      </c>
      <c r="B326" s="347" t="s">
        <v>191</v>
      </c>
      <c r="C326" s="348" t="s">
        <v>10</v>
      </c>
      <c r="D326" s="349" t="s">
        <v>395</v>
      </c>
      <c r="E326" s="356"/>
      <c r="F326" s="442">
        <f>SUM(F327+F329)</f>
        <v>622000</v>
      </c>
    </row>
    <row r="327" spans="1:6" s="43" customFormat="1" ht="47.25" x14ac:dyDescent="0.25">
      <c r="A327" s="75" t="s">
        <v>670</v>
      </c>
      <c r="B327" s="124" t="s">
        <v>191</v>
      </c>
      <c r="C327" s="162" t="s">
        <v>10</v>
      </c>
      <c r="D327" s="154" t="s">
        <v>410</v>
      </c>
      <c r="E327" s="42"/>
      <c r="F327" s="441">
        <f>SUM(F328:G328)</f>
        <v>311000</v>
      </c>
    </row>
    <row r="328" spans="1:6" s="43" customFormat="1" ht="47.25" x14ac:dyDescent="0.25">
      <c r="A328" s="76" t="s">
        <v>79</v>
      </c>
      <c r="B328" s="125" t="s">
        <v>191</v>
      </c>
      <c r="C328" s="159" t="s">
        <v>10</v>
      </c>
      <c r="D328" s="151" t="s">
        <v>410</v>
      </c>
      <c r="E328" s="60" t="s">
        <v>13</v>
      </c>
      <c r="F328" s="444">
        <f>SUM(прил7!H64)</f>
        <v>311000</v>
      </c>
    </row>
    <row r="329" spans="1:6" s="43" customFormat="1" ht="31.5" x14ac:dyDescent="0.25">
      <c r="A329" s="75" t="s">
        <v>82</v>
      </c>
      <c r="B329" s="124" t="s">
        <v>191</v>
      </c>
      <c r="C329" s="162" t="s">
        <v>10</v>
      </c>
      <c r="D329" s="154" t="s">
        <v>411</v>
      </c>
      <c r="E329" s="42"/>
      <c r="F329" s="441">
        <f>SUM(F330)</f>
        <v>311000</v>
      </c>
    </row>
    <row r="330" spans="1:6" s="43" customFormat="1" ht="47.25" x14ac:dyDescent="0.25">
      <c r="A330" s="76" t="s">
        <v>79</v>
      </c>
      <c r="B330" s="125" t="s">
        <v>191</v>
      </c>
      <c r="C330" s="159" t="s">
        <v>10</v>
      </c>
      <c r="D330" s="151" t="s">
        <v>411</v>
      </c>
      <c r="E330" s="60" t="s">
        <v>13</v>
      </c>
      <c r="F330" s="444">
        <f>SUM(прил7!H66)</f>
        <v>311000</v>
      </c>
    </row>
    <row r="331" spans="1:6" ht="63" customHeight="1" x14ac:dyDescent="0.25">
      <c r="A331" s="58" t="s">
        <v>133</v>
      </c>
      <c r="B331" s="157" t="s">
        <v>205</v>
      </c>
      <c r="C331" s="252" t="s">
        <v>394</v>
      </c>
      <c r="D331" s="158" t="s">
        <v>395</v>
      </c>
      <c r="E331" s="133"/>
      <c r="F331" s="494">
        <f>SUM(F332+F340+F344)</f>
        <v>5166165</v>
      </c>
    </row>
    <row r="332" spans="1:6" s="43" customFormat="1" ht="96.75" customHeight="1" x14ac:dyDescent="0.25">
      <c r="A332" s="155" t="s">
        <v>134</v>
      </c>
      <c r="B332" s="156" t="s">
        <v>206</v>
      </c>
      <c r="C332" s="164" t="s">
        <v>394</v>
      </c>
      <c r="D332" s="152" t="s">
        <v>395</v>
      </c>
      <c r="E332" s="168"/>
      <c r="F332" s="501">
        <f>SUM(F333)</f>
        <v>3215065</v>
      </c>
    </row>
    <row r="333" spans="1:6" s="43" customFormat="1" ht="32.25" customHeight="1" x14ac:dyDescent="0.25">
      <c r="A333" s="346" t="s">
        <v>428</v>
      </c>
      <c r="B333" s="347" t="s">
        <v>206</v>
      </c>
      <c r="C333" s="348" t="s">
        <v>10</v>
      </c>
      <c r="D333" s="349" t="s">
        <v>395</v>
      </c>
      <c r="E333" s="359"/>
      <c r="F333" s="442">
        <f>SUM(F334+F338)</f>
        <v>3215065</v>
      </c>
    </row>
    <row r="334" spans="1:6" s="43" customFormat="1" ht="31.5" x14ac:dyDescent="0.25">
      <c r="A334" s="75" t="s">
        <v>89</v>
      </c>
      <c r="B334" s="124" t="s">
        <v>206</v>
      </c>
      <c r="C334" s="162" t="s">
        <v>10</v>
      </c>
      <c r="D334" s="154" t="s">
        <v>427</v>
      </c>
      <c r="E334" s="167"/>
      <c r="F334" s="441">
        <f>SUM(F335:F337)</f>
        <v>2215065</v>
      </c>
    </row>
    <row r="335" spans="1:6" s="43" customFormat="1" ht="47.25" x14ac:dyDescent="0.25">
      <c r="A335" s="76" t="s">
        <v>79</v>
      </c>
      <c r="B335" s="125" t="s">
        <v>206</v>
      </c>
      <c r="C335" s="159" t="s">
        <v>10</v>
      </c>
      <c r="D335" s="151" t="s">
        <v>427</v>
      </c>
      <c r="E335" s="134" t="s">
        <v>13</v>
      </c>
      <c r="F335" s="444">
        <f>SUM(прил7!H173)</f>
        <v>2145065</v>
      </c>
    </row>
    <row r="336" spans="1:6" s="43" customFormat="1" ht="30" customHeight="1" x14ac:dyDescent="0.25">
      <c r="A336" s="76" t="s">
        <v>551</v>
      </c>
      <c r="B336" s="125" t="s">
        <v>206</v>
      </c>
      <c r="C336" s="159" t="s">
        <v>10</v>
      </c>
      <c r="D336" s="151" t="s">
        <v>427</v>
      </c>
      <c r="E336" s="134" t="s">
        <v>16</v>
      </c>
      <c r="F336" s="444">
        <f>SUM(прил7!H174)</f>
        <v>69000</v>
      </c>
    </row>
    <row r="337" spans="1:6" s="43" customFormat="1" ht="16.5" customHeight="1" x14ac:dyDescent="0.25">
      <c r="A337" s="76" t="s">
        <v>18</v>
      </c>
      <c r="B337" s="125" t="s">
        <v>206</v>
      </c>
      <c r="C337" s="159" t="s">
        <v>10</v>
      </c>
      <c r="D337" s="151" t="s">
        <v>427</v>
      </c>
      <c r="E337" s="134" t="s">
        <v>17</v>
      </c>
      <c r="F337" s="444">
        <f>SUM(прил7!H175)</f>
        <v>1000</v>
      </c>
    </row>
    <row r="338" spans="1:6" s="43" customFormat="1" ht="31.5" x14ac:dyDescent="0.25">
      <c r="A338" s="75" t="s">
        <v>89</v>
      </c>
      <c r="B338" s="124" t="s">
        <v>206</v>
      </c>
      <c r="C338" s="162" t="s">
        <v>10</v>
      </c>
      <c r="D338" s="154" t="s">
        <v>522</v>
      </c>
      <c r="E338" s="167"/>
      <c r="F338" s="441">
        <f>SUM(F339)</f>
        <v>1000000</v>
      </c>
    </row>
    <row r="339" spans="1:6" s="43" customFormat="1" ht="31.5" x14ac:dyDescent="0.25">
      <c r="A339" s="76" t="s">
        <v>551</v>
      </c>
      <c r="B339" s="125" t="s">
        <v>206</v>
      </c>
      <c r="C339" s="159" t="s">
        <v>10</v>
      </c>
      <c r="D339" s="151" t="s">
        <v>522</v>
      </c>
      <c r="E339" s="134" t="s">
        <v>16</v>
      </c>
      <c r="F339" s="444">
        <f>SUM(прил7!H177)</f>
        <v>1000000</v>
      </c>
    </row>
    <row r="340" spans="1:6" s="43" customFormat="1" ht="96.75" customHeight="1" x14ac:dyDescent="0.25">
      <c r="A340" s="155" t="s">
        <v>135</v>
      </c>
      <c r="B340" s="156" t="s">
        <v>207</v>
      </c>
      <c r="C340" s="164" t="s">
        <v>394</v>
      </c>
      <c r="D340" s="152" t="s">
        <v>395</v>
      </c>
      <c r="E340" s="168"/>
      <c r="F340" s="501">
        <f>SUM(F341)</f>
        <v>1851100</v>
      </c>
    </row>
    <row r="341" spans="1:6" s="43" customFormat="1" ht="48.75" customHeight="1" x14ac:dyDescent="0.25">
      <c r="A341" s="346" t="s">
        <v>414</v>
      </c>
      <c r="B341" s="347" t="s">
        <v>207</v>
      </c>
      <c r="C341" s="348" t="s">
        <v>10</v>
      </c>
      <c r="D341" s="349" t="s">
        <v>395</v>
      </c>
      <c r="E341" s="359"/>
      <c r="F341" s="442">
        <f>SUM(F342)</f>
        <v>1851100</v>
      </c>
    </row>
    <row r="342" spans="1:6" s="43" customFormat="1" ht="18" customHeight="1" x14ac:dyDescent="0.25">
      <c r="A342" s="75" t="s">
        <v>104</v>
      </c>
      <c r="B342" s="124" t="s">
        <v>207</v>
      </c>
      <c r="C342" s="162" t="s">
        <v>10</v>
      </c>
      <c r="D342" s="154" t="s">
        <v>415</v>
      </c>
      <c r="E342" s="167"/>
      <c r="F342" s="441">
        <f>SUM(F343)</f>
        <v>1851100</v>
      </c>
    </row>
    <row r="343" spans="1:6" s="43" customFormat="1" ht="32.25" customHeight="1" x14ac:dyDescent="0.25">
      <c r="A343" s="76" t="s">
        <v>551</v>
      </c>
      <c r="B343" s="125" t="s">
        <v>207</v>
      </c>
      <c r="C343" s="159" t="s">
        <v>10</v>
      </c>
      <c r="D343" s="151" t="s">
        <v>415</v>
      </c>
      <c r="E343" s="134" t="s">
        <v>16</v>
      </c>
      <c r="F343" s="444">
        <f>SUM(прил7!H92+прил7!H267+прил7!H330+прил7!H413+прил7!H364+прил7!H442)</f>
        <v>1851100</v>
      </c>
    </row>
    <row r="344" spans="1:6" s="43" customFormat="1" ht="94.5" customHeight="1" x14ac:dyDescent="0.25">
      <c r="A344" s="155" t="s">
        <v>525</v>
      </c>
      <c r="B344" s="156" t="s">
        <v>521</v>
      </c>
      <c r="C344" s="164" t="s">
        <v>394</v>
      </c>
      <c r="D344" s="152" t="s">
        <v>395</v>
      </c>
      <c r="E344" s="168"/>
      <c r="F344" s="501">
        <f>SUM(F345)</f>
        <v>100000</v>
      </c>
    </row>
    <row r="345" spans="1:6" s="43" customFormat="1" ht="48" customHeight="1" x14ac:dyDescent="0.25">
      <c r="A345" s="346" t="s">
        <v>523</v>
      </c>
      <c r="B345" s="347" t="s">
        <v>521</v>
      </c>
      <c r="C345" s="348" t="s">
        <v>10</v>
      </c>
      <c r="D345" s="349" t="s">
        <v>395</v>
      </c>
      <c r="E345" s="359"/>
      <c r="F345" s="442">
        <f>SUM(F346)</f>
        <v>100000</v>
      </c>
    </row>
    <row r="346" spans="1:6" s="43" customFormat="1" ht="30.75" customHeight="1" x14ac:dyDescent="0.25">
      <c r="A346" s="75" t="s">
        <v>524</v>
      </c>
      <c r="B346" s="124" t="s">
        <v>521</v>
      </c>
      <c r="C346" s="162" t="s">
        <v>10</v>
      </c>
      <c r="D346" s="154" t="s">
        <v>522</v>
      </c>
      <c r="E346" s="167"/>
      <c r="F346" s="441">
        <f>SUM(F347)</f>
        <v>100000</v>
      </c>
    </row>
    <row r="347" spans="1:6" s="43" customFormat="1" ht="32.25" customHeight="1" x14ac:dyDescent="0.25">
      <c r="A347" s="76" t="s">
        <v>551</v>
      </c>
      <c r="B347" s="125" t="s">
        <v>521</v>
      </c>
      <c r="C347" s="159" t="s">
        <v>10</v>
      </c>
      <c r="D347" s="151" t="s">
        <v>522</v>
      </c>
      <c r="E347" s="134" t="s">
        <v>16</v>
      </c>
      <c r="F347" s="444">
        <f>SUM(прил7!H181)</f>
        <v>100000</v>
      </c>
    </row>
    <row r="348" spans="1:6" s="43" customFormat="1" ht="47.25" x14ac:dyDescent="0.25">
      <c r="A348" s="132" t="s">
        <v>125</v>
      </c>
      <c r="B348" s="157" t="s">
        <v>214</v>
      </c>
      <c r="C348" s="252" t="s">
        <v>394</v>
      </c>
      <c r="D348" s="158" t="s">
        <v>395</v>
      </c>
      <c r="E348" s="133"/>
      <c r="F348" s="494">
        <f>SUM(F349+F356)</f>
        <v>8891895</v>
      </c>
    </row>
    <row r="349" spans="1:6" s="43" customFormat="1" ht="50.25" customHeight="1" x14ac:dyDescent="0.25">
      <c r="A349" s="155" t="s">
        <v>175</v>
      </c>
      <c r="B349" s="156" t="s">
        <v>218</v>
      </c>
      <c r="C349" s="164" t="s">
        <v>394</v>
      </c>
      <c r="D349" s="152" t="s">
        <v>395</v>
      </c>
      <c r="E349" s="161"/>
      <c r="F349" s="501">
        <f>SUM(F350+F353)</f>
        <v>6184349</v>
      </c>
    </row>
    <row r="350" spans="1:6" s="43" customFormat="1" ht="36" customHeight="1" x14ac:dyDescent="0.25">
      <c r="A350" s="346" t="s">
        <v>504</v>
      </c>
      <c r="B350" s="347" t="s">
        <v>218</v>
      </c>
      <c r="C350" s="348" t="s">
        <v>12</v>
      </c>
      <c r="D350" s="349" t="s">
        <v>395</v>
      </c>
      <c r="E350" s="356"/>
      <c r="F350" s="442">
        <f>SUM(F351)</f>
        <v>5784349</v>
      </c>
    </row>
    <row r="351" spans="1:6" s="43" customFormat="1" ht="47.25" x14ac:dyDescent="0.25">
      <c r="A351" s="75" t="s">
        <v>506</v>
      </c>
      <c r="B351" s="124" t="s">
        <v>218</v>
      </c>
      <c r="C351" s="162" t="s">
        <v>12</v>
      </c>
      <c r="D351" s="154" t="s">
        <v>505</v>
      </c>
      <c r="E351" s="42"/>
      <c r="F351" s="441">
        <f>SUM(F352)</f>
        <v>5784349</v>
      </c>
    </row>
    <row r="352" spans="1:6" s="43" customFormat="1" ht="17.25" customHeight="1" x14ac:dyDescent="0.25">
      <c r="A352" s="76" t="s">
        <v>21</v>
      </c>
      <c r="B352" s="125" t="s">
        <v>218</v>
      </c>
      <c r="C352" s="159" t="s">
        <v>12</v>
      </c>
      <c r="D352" s="151" t="s">
        <v>505</v>
      </c>
      <c r="E352" s="60" t="s">
        <v>68</v>
      </c>
      <c r="F352" s="444">
        <f>SUM(прил7!H607)</f>
        <v>5784349</v>
      </c>
    </row>
    <row r="353" spans="1:6" s="43" customFormat="1" ht="31.5" customHeight="1" x14ac:dyDescent="0.25">
      <c r="A353" s="346" t="s">
        <v>542</v>
      </c>
      <c r="B353" s="347" t="s">
        <v>218</v>
      </c>
      <c r="C353" s="348" t="s">
        <v>20</v>
      </c>
      <c r="D353" s="349" t="s">
        <v>395</v>
      </c>
      <c r="E353" s="356"/>
      <c r="F353" s="442">
        <f>SUM(F354)</f>
        <v>400000</v>
      </c>
    </row>
    <row r="354" spans="1:6" s="43" customFormat="1" ht="31.5" x14ac:dyDescent="0.25">
      <c r="A354" s="75" t="s">
        <v>950</v>
      </c>
      <c r="B354" s="124" t="s">
        <v>218</v>
      </c>
      <c r="C354" s="162" t="s">
        <v>20</v>
      </c>
      <c r="D354" s="154" t="s">
        <v>543</v>
      </c>
      <c r="E354" s="42"/>
      <c r="F354" s="441">
        <f>SUM(F355)</f>
        <v>400000</v>
      </c>
    </row>
    <row r="355" spans="1:6" s="43" customFormat="1" ht="17.25" customHeight="1" x14ac:dyDescent="0.25">
      <c r="A355" s="76" t="s">
        <v>21</v>
      </c>
      <c r="B355" s="125" t="s">
        <v>218</v>
      </c>
      <c r="C355" s="159" t="s">
        <v>20</v>
      </c>
      <c r="D355" s="151" t="s">
        <v>543</v>
      </c>
      <c r="E355" s="60" t="s">
        <v>68</v>
      </c>
      <c r="F355" s="444">
        <f>SUM(прил7!H613)</f>
        <v>400000</v>
      </c>
    </row>
    <row r="356" spans="1:6" s="43" customFormat="1" ht="63" x14ac:dyDescent="0.25">
      <c r="A356" s="148" t="s">
        <v>126</v>
      </c>
      <c r="B356" s="156" t="s">
        <v>215</v>
      </c>
      <c r="C356" s="164" t="s">
        <v>394</v>
      </c>
      <c r="D356" s="152" t="s">
        <v>395</v>
      </c>
      <c r="E356" s="161"/>
      <c r="F356" s="501">
        <f>SUM(F357)</f>
        <v>2707546</v>
      </c>
    </row>
    <row r="357" spans="1:6" s="43" customFormat="1" ht="65.25" customHeight="1" x14ac:dyDescent="0.25">
      <c r="A357" s="346" t="s">
        <v>416</v>
      </c>
      <c r="B357" s="347" t="s">
        <v>215</v>
      </c>
      <c r="C357" s="348" t="s">
        <v>10</v>
      </c>
      <c r="D357" s="349" t="s">
        <v>395</v>
      </c>
      <c r="E357" s="356"/>
      <c r="F357" s="442">
        <f>SUM(F358)</f>
        <v>2707546</v>
      </c>
    </row>
    <row r="358" spans="1:6" s="43" customFormat="1" ht="31.5" x14ac:dyDescent="0.25">
      <c r="A358" s="153" t="s">
        <v>78</v>
      </c>
      <c r="B358" s="124" t="s">
        <v>215</v>
      </c>
      <c r="C358" s="162" t="s">
        <v>10</v>
      </c>
      <c r="D358" s="154" t="s">
        <v>399</v>
      </c>
      <c r="E358" s="42"/>
      <c r="F358" s="441">
        <f>SUM(F359:F360)</f>
        <v>2707546</v>
      </c>
    </row>
    <row r="359" spans="1:6" s="43" customFormat="1" ht="47.25" x14ac:dyDescent="0.25">
      <c r="A359" s="131" t="s">
        <v>79</v>
      </c>
      <c r="B359" s="125" t="s">
        <v>215</v>
      </c>
      <c r="C359" s="159" t="s">
        <v>10</v>
      </c>
      <c r="D359" s="151" t="s">
        <v>399</v>
      </c>
      <c r="E359" s="60" t="s">
        <v>13</v>
      </c>
      <c r="F359" s="444">
        <f>SUM(прил7!H97)</f>
        <v>2704546</v>
      </c>
    </row>
    <row r="360" spans="1:6" s="43" customFormat="1" ht="18" customHeight="1" x14ac:dyDescent="0.25">
      <c r="A360" s="131" t="s">
        <v>18</v>
      </c>
      <c r="B360" s="125" t="s">
        <v>215</v>
      </c>
      <c r="C360" s="159" t="s">
        <v>10</v>
      </c>
      <c r="D360" s="151" t="s">
        <v>399</v>
      </c>
      <c r="E360" s="60" t="s">
        <v>17</v>
      </c>
      <c r="F360" s="444">
        <f>SUM(прил7!H98)</f>
        <v>3000</v>
      </c>
    </row>
    <row r="361" spans="1:6" s="43" customFormat="1" ht="33" customHeight="1" x14ac:dyDescent="0.25">
      <c r="A361" s="58" t="s">
        <v>140</v>
      </c>
      <c r="B361" s="157" t="s">
        <v>210</v>
      </c>
      <c r="C361" s="252" t="s">
        <v>394</v>
      </c>
      <c r="D361" s="158" t="s">
        <v>395</v>
      </c>
      <c r="E361" s="133"/>
      <c r="F361" s="494">
        <f>SUM(F362+F366)</f>
        <v>35000</v>
      </c>
    </row>
    <row r="362" spans="1:6" s="43" customFormat="1" ht="63" x14ac:dyDescent="0.25">
      <c r="A362" s="148" t="s">
        <v>164</v>
      </c>
      <c r="B362" s="156" t="s">
        <v>232</v>
      </c>
      <c r="C362" s="164" t="s">
        <v>394</v>
      </c>
      <c r="D362" s="152" t="s">
        <v>395</v>
      </c>
      <c r="E362" s="161"/>
      <c r="F362" s="501">
        <f>SUM(F363)</f>
        <v>25000</v>
      </c>
    </row>
    <row r="363" spans="1:6" s="43" customFormat="1" ht="31.5" x14ac:dyDescent="0.25">
      <c r="A363" s="325" t="s">
        <v>480</v>
      </c>
      <c r="B363" s="347" t="s">
        <v>232</v>
      </c>
      <c r="C363" s="348" t="s">
        <v>12</v>
      </c>
      <c r="D363" s="349" t="s">
        <v>395</v>
      </c>
      <c r="E363" s="356"/>
      <c r="F363" s="442">
        <f>SUM(F364)</f>
        <v>25000</v>
      </c>
    </row>
    <row r="364" spans="1:6" s="43" customFormat="1" ht="31.5" x14ac:dyDescent="0.25">
      <c r="A364" s="153" t="s">
        <v>482</v>
      </c>
      <c r="B364" s="124" t="s">
        <v>232</v>
      </c>
      <c r="C364" s="162" t="s">
        <v>12</v>
      </c>
      <c r="D364" s="154" t="s">
        <v>481</v>
      </c>
      <c r="E364" s="42"/>
      <c r="F364" s="441">
        <f>SUM(F365)</f>
        <v>25000</v>
      </c>
    </row>
    <row r="365" spans="1:6" s="43" customFormat="1" ht="33" customHeight="1" x14ac:dyDescent="0.25">
      <c r="A365" s="131" t="s">
        <v>551</v>
      </c>
      <c r="B365" s="125" t="s">
        <v>232</v>
      </c>
      <c r="C365" s="159" t="s">
        <v>12</v>
      </c>
      <c r="D365" s="151" t="s">
        <v>481</v>
      </c>
      <c r="E365" s="60" t="s">
        <v>16</v>
      </c>
      <c r="F365" s="444">
        <f>SUM(прил7!H447)</f>
        <v>25000</v>
      </c>
    </row>
    <row r="366" spans="1:6" s="43" customFormat="1" ht="18" customHeight="1" x14ac:dyDescent="0.25">
      <c r="A366" s="155" t="s">
        <v>141</v>
      </c>
      <c r="B366" s="156" t="s">
        <v>211</v>
      </c>
      <c r="C366" s="164" t="s">
        <v>394</v>
      </c>
      <c r="D366" s="152" t="s">
        <v>395</v>
      </c>
      <c r="E366" s="161"/>
      <c r="F366" s="501">
        <f>SUM(F367)</f>
        <v>10000</v>
      </c>
    </row>
    <row r="367" spans="1:6" s="43" customFormat="1" ht="18" customHeight="1" x14ac:dyDescent="0.25">
      <c r="A367" s="346" t="s">
        <v>443</v>
      </c>
      <c r="B367" s="347" t="s">
        <v>211</v>
      </c>
      <c r="C367" s="348" t="s">
        <v>10</v>
      </c>
      <c r="D367" s="349" t="s">
        <v>395</v>
      </c>
      <c r="E367" s="356"/>
      <c r="F367" s="442">
        <f>SUM(F368)</f>
        <v>10000</v>
      </c>
    </row>
    <row r="368" spans="1:6" s="43" customFormat="1" ht="18" customHeight="1" x14ac:dyDescent="0.25">
      <c r="A368" s="75" t="s">
        <v>445</v>
      </c>
      <c r="B368" s="124" t="s">
        <v>211</v>
      </c>
      <c r="C368" s="162" t="s">
        <v>10</v>
      </c>
      <c r="D368" s="154" t="s">
        <v>444</v>
      </c>
      <c r="E368" s="42"/>
      <c r="F368" s="441">
        <f>SUM(F369)</f>
        <v>10000</v>
      </c>
    </row>
    <row r="369" spans="1:6" s="43" customFormat="1" ht="18" customHeight="1" x14ac:dyDescent="0.25">
      <c r="A369" s="76" t="s">
        <v>18</v>
      </c>
      <c r="B369" s="125" t="s">
        <v>211</v>
      </c>
      <c r="C369" s="159" t="s">
        <v>10</v>
      </c>
      <c r="D369" s="151" t="s">
        <v>444</v>
      </c>
      <c r="E369" s="60" t="s">
        <v>17</v>
      </c>
      <c r="F369" s="444">
        <f>SUM(прил7!H227)</f>
        <v>10000</v>
      </c>
    </row>
    <row r="370" spans="1:6" ht="33.75" customHeight="1" x14ac:dyDescent="0.25">
      <c r="A370" s="58" t="s">
        <v>119</v>
      </c>
      <c r="B370" s="138" t="s">
        <v>192</v>
      </c>
      <c r="C370" s="250" t="s">
        <v>394</v>
      </c>
      <c r="D370" s="139" t="s">
        <v>395</v>
      </c>
      <c r="E370" s="16"/>
      <c r="F370" s="494">
        <f>SUM(F375+F371)</f>
        <v>311000</v>
      </c>
    </row>
    <row r="371" spans="1:6" s="566" customFormat="1" ht="51.75" hidden="1" customHeight="1" x14ac:dyDescent="0.25">
      <c r="A371" s="144" t="s">
        <v>853</v>
      </c>
      <c r="B371" s="145" t="s">
        <v>856</v>
      </c>
      <c r="C371" s="251" t="s">
        <v>394</v>
      </c>
      <c r="D371" s="146" t="s">
        <v>395</v>
      </c>
      <c r="E371" s="170"/>
      <c r="F371" s="501">
        <f>SUM(F372)</f>
        <v>0</v>
      </c>
    </row>
    <row r="372" spans="1:6" s="566" customFormat="1" ht="33.75" hidden="1" customHeight="1" x14ac:dyDescent="0.25">
      <c r="A372" s="319" t="s">
        <v>854</v>
      </c>
      <c r="B372" s="320" t="s">
        <v>856</v>
      </c>
      <c r="C372" s="321" t="s">
        <v>10</v>
      </c>
      <c r="D372" s="322" t="s">
        <v>395</v>
      </c>
      <c r="E372" s="362"/>
      <c r="F372" s="442">
        <f>SUM(F373)</f>
        <v>0</v>
      </c>
    </row>
    <row r="373" spans="1:6" s="566" customFormat="1" ht="18" hidden="1" customHeight="1" x14ac:dyDescent="0.25">
      <c r="A373" s="27" t="s">
        <v>855</v>
      </c>
      <c r="B373" s="117" t="s">
        <v>856</v>
      </c>
      <c r="C373" s="212" t="s">
        <v>10</v>
      </c>
      <c r="D373" s="115" t="s">
        <v>857</v>
      </c>
      <c r="E373" s="28"/>
      <c r="F373" s="441">
        <f>SUM(F374)</f>
        <v>0</v>
      </c>
    </row>
    <row r="374" spans="1:6" s="566" customFormat="1" ht="33.75" hidden="1" customHeight="1" x14ac:dyDescent="0.25">
      <c r="A374" s="131" t="s">
        <v>551</v>
      </c>
      <c r="B374" s="126" t="s">
        <v>856</v>
      </c>
      <c r="C374" s="213" t="s">
        <v>10</v>
      </c>
      <c r="D374" s="123" t="s">
        <v>857</v>
      </c>
      <c r="E374" s="44" t="s">
        <v>16</v>
      </c>
      <c r="F374" s="444">
        <f>SUM(прил7!H335)</f>
        <v>0</v>
      </c>
    </row>
    <row r="375" spans="1:6" s="43" customFormat="1" ht="51" customHeight="1" x14ac:dyDescent="0.25">
      <c r="A375" s="155" t="s">
        <v>120</v>
      </c>
      <c r="B375" s="145" t="s">
        <v>193</v>
      </c>
      <c r="C375" s="251" t="s">
        <v>394</v>
      </c>
      <c r="D375" s="146" t="s">
        <v>395</v>
      </c>
      <c r="E375" s="170"/>
      <c r="F375" s="501">
        <f>SUM(F376)</f>
        <v>311000</v>
      </c>
    </row>
    <row r="376" spans="1:6" s="43" customFormat="1" ht="51" customHeight="1" x14ac:dyDescent="0.25">
      <c r="A376" s="346" t="s">
        <v>412</v>
      </c>
      <c r="B376" s="320" t="s">
        <v>193</v>
      </c>
      <c r="C376" s="321" t="s">
        <v>12</v>
      </c>
      <c r="D376" s="322" t="s">
        <v>395</v>
      </c>
      <c r="E376" s="362"/>
      <c r="F376" s="442">
        <f>SUM(F377)</f>
        <v>311000</v>
      </c>
    </row>
    <row r="377" spans="1:6" s="43" customFormat="1" ht="32.25" customHeight="1" x14ac:dyDescent="0.25">
      <c r="A377" s="75" t="s">
        <v>81</v>
      </c>
      <c r="B377" s="117" t="s">
        <v>193</v>
      </c>
      <c r="C377" s="212" t="s">
        <v>12</v>
      </c>
      <c r="D377" s="115" t="s">
        <v>413</v>
      </c>
      <c r="E377" s="28"/>
      <c r="F377" s="441">
        <f>SUM(F378)</f>
        <v>311000</v>
      </c>
    </row>
    <row r="378" spans="1:6" s="43" customFormat="1" ht="47.25" x14ac:dyDescent="0.25">
      <c r="A378" s="76" t="s">
        <v>79</v>
      </c>
      <c r="B378" s="126" t="s">
        <v>193</v>
      </c>
      <c r="C378" s="213" t="s">
        <v>12</v>
      </c>
      <c r="D378" s="123" t="s">
        <v>413</v>
      </c>
      <c r="E378" s="44" t="s">
        <v>13</v>
      </c>
      <c r="F378" s="444">
        <f>SUM(прил7!H71)</f>
        <v>311000</v>
      </c>
    </row>
    <row r="379" spans="1:6" s="43" customFormat="1" ht="27" customHeight="1" x14ac:dyDescent="0.25">
      <c r="A379" s="491" t="s">
        <v>718</v>
      </c>
      <c r="B379" s="487"/>
      <c r="C379" s="488"/>
      <c r="D379" s="489"/>
      <c r="E379" s="490"/>
      <c r="F379" s="499">
        <f>SUM(F380+F384+F389+F404+F421+F425+F397)</f>
        <v>36826822</v>
      </c>
    </row>
    <row r="380" spans="1:6" s="43" customFormat="1" ht="16.5" customHeight="1" x14ac:dyDescent="0.25">
      <c r="A380" s="74" t="s">
        <v>108</v>
      </c>
      <c r="B380" s="157" t="s">
        <v>396</v>
      </c>
      <c r="C380" s="252" t="s">
        <v>394</v>
      </c>
      <c r="D380" s="158" t="s">
        <v>395</v>
      </c>
      <c r="E380" s="133"/>
      <c r="F380" s="494">
        <f>SUM(F381)</f>
        <v>1482546</v>
      </c>
    </row>
    <row r="381" spans="1:6" s="43" customFormat="1" ht="17.25" customHeight="1" x14ac:dyDescent="0.25">
      <c r="A381" s="155" t="s">
        <v>109</v>
      </c>
      <c r="B381" s="156" t="s">
        <v>187</v>
      </c>
      <c r="C381" s="164" t="s">
        <v>394</v>
      </c>
      <c r="D381" s="152" t="s">
        <v>395</v>
      </c>
      <c r="E381" s="161"/>
      <c r="F381" s="501">
        <f>SUM(F382)</f>
        <v>1482546</v>
      </c>
    </row>
    <row r="382" spans="1:6" s="43" customFormat="1" ht="31.5" x14ac:dyDescent="0.25">
      <c r="A382" s="75" t="s">
        <v>78</v>
      </c>
      <c r="B382" s="124" t="s">
        <v>187</v>
      </c>
      <c r="C382" s="162" t="s">
        <v>394</v>
      </c>
      <c r="D382" s="154" t="s">
        <v>399</v>
      </c>
      <c r="E382" s="42"/>
      <c r="F382" s="441">
        <f>SUM(F383)</f>
        <v>1482546</v>
      </c>
    </row>
    <row r="383" spans="1:6" s="43" customFormat="1" ht="47.25" x14ac:dyDescent="0.25">
      <c r="A383" s="76" t="s">
        <v>79</v>
      </c>
      <c r="B383" s="125" t="s">
        <v>187</v>
      </c>
      <c r="C383" s="159" t="s">
        <v>394</v>
      </c>
      <c r="D383" s="151" t="s">
        <v>399</v>
      </c>
      <c r="E383" s="60" t="s">
        <v>13</v>
      </c>
      <c r="F383" s="444">
        <f>SUM(прил7!H21)</f>
        <v>1482546</v>
      </c>
    </row>
    <row r="384" spans="1:6" s="43" customFormat="1" ht="16.5" customHeight="1" x14ac:dyDescent="0.25">
      <c r="A384" s="74" t="s">
        <v>123</v>
      </c>
      <c r="B384" s="157" t="s">
        <v>194</v>
      </c>
      <c r="C384" s="252" t="s">
        <v>394</v>
      </c>
      <c r="D384" s="158" t="s">
        <v>395</v>
      </c>
      <c r="E384" s="133"/>
      <c r="F384" s="494">
        <f>SUM(F385)</f>
        <v>14015469</v>
      </c>
    </row>
    <row r="385" spans="1:6" s="43" customFormat="1" ht="15.75" customHeight="1" x14ac:dyDescent="0.25">
      <c r="A385" s="155" t="s">
        <v>124</v>
      </c>
      <c r="B385" s="156" t="s">
        <v>195</v>
      </c>
      <c r="C385" s="164" t="s">
        <v>394</v>
      </c>
      <c r="D385" s="152" t="s">
        <v>395</v>
      </c>
      <c r="E385" s="161"/>
      <c r="F385" s="501">
        <f>SUM(F386)</f>
        <v>14015469</v>
      </c>
    </row>
    <row r="386" spans="1:6" s="43" customFormat="1" ht="31.5" x14ac:dyDescent="0.25">
      <c r="A386" s="75" t="s">
        <v>78</v>
      </c>
      <c r="B386" s="124" t="s">
        <v>195</v>
      </c>
      <c r="C386" s="162" t="s">
        <v>394</v>
      </c>
      <c r="D386" s="154" t="s">
        <v>399</v>
      </c>
      <c r="E386" s="42"/>
      <c r="F386" s="441">
        <f>SUM(F387:F388)</f>
        <v>14015469</v>
      </c>
    </row>
    <row r="387" spans="1:6" s="43" customFormat="1" ht="47.25" x14ac:dyDescent="0.25">
      <c r="A387" s="76" t="s">
        <v>79</v>
      </c>
      <c r="B387" s="125" t="s">
        <v>195</v>
      </c>
      <c r="C387" s="159" t="s">
        <v>394</v>
      </c>
      <c r="D387" s="151" t="s">
        <v>399</v>
      </c>
      <c r="E387" s="60" t="s">
        <v>13</v>
      </c>
      <c r="F387" s="444">
        <f>SUM(прил7!H75)</f>
        <v>14004925</v>
      </c>
    </row>
    <row r="388" spans="1:6" s="43" customFormat="1" ht="16.5" customHeight="1" x14ac:dyDescent="0.25">
      <c r="A388" s="76" t="s">
        <v>18</v>
      </c>
      <c r="B388" s="125" t="s">
        <v>195</v>
      </c>
      <c r="C388" s="159" t="s">
        <v>394</v>
      </c>
      <c r="D388" s="151" t="s">
        <v>399</v>
      </c>
      <c r="E388" s="60" t="s">
        <v>17</v>
      </c>
      <c r="F388" s="444">
        <f>SUM(прил7!H76)</f>
        <v>10544</v>
      </c>
    </row>
    <row r="389" spans="1:6" s="43" customFormat="1" ht="31.5" x14ac:dyDescent="0.25">
      <c r="A389" s="74" t="s">
        <v>113</v>
      </c>
      <c r="B389" s="157" t="s">
        <v>219</v>
      </c>
      <c r="C389" s="252" t="s">
        <v>394</v>
      </c>
      <c r="D389" s="158" t="s">
        <v>395</v>
      </c>
      <c r="E389" s="133"/>
      <c r="F389" s="494">
        <f>SUM(F390+F393)</f>
        <v>1124685</v>
      </c>
    </row>
    <row r="390" spans="1:6" s="43" customFormat="1" ht="16.5" customHeight="1" x14ac:dyDescent="0.25">
      <c r="A390" s="155" t="s">
        <v>114</v>
      </c>
      <c r="B390" s="156" t="s">
        <v>220</v>
      </c>
      <c r="C390" s="164" t="s">
        <v>394</v>
      </c>
      <c r="D390" s="152" t="s">
        <v>395</v>
      </c>
      <c r="E390" s="161"/>
      <c r="F390" s="501">
        <f>SUM(F391)</f>
        <v>668353</v>
      </c>
    </row>
    <row r="391" spans="1:6" s="43" customFormat="1" ht="31.5" x14ac:dyDescent="0.25">
      <c r="A391" s="75" t="s">
        <v>78</v>
      </c>
      <c r="B391" s="124" t="s">
        <v>220</v>
      </c>
      <c r="C391" s="162" t="s">
        <v>394</v>
      </c>
      <c r="D391" s="154" t="s">
        <v>399</v>
      </c>
      <c r="E391" s="42"/>
      <c r="F391" s="441">
        <f>SUM(F392)</f>
        <v>668353</v>
      </c>
    </row>
    <row r="392" spans="1:6" s="43" customFormat="1" ht="47.25" x14ac:dyDescent="0.25">
      <c r="A392" s="76" t="s">
        <v>79</v>
      </c>
      <c r="B392" s="125" t="s">
        <v>220</v>
      </c>
      <c r="C392" s="159" t="s">
        <v>394</v>
      </c>
      <c r="D392" s="151" t="s">
        <v>399</v>
      </c>
      <c r="E392" s="60" t="s">
        <v>13</v>
      </c>
      <c r="F392" s="444">
        <f>SUM(прил7!H31)</f>
        <v>668353</v>
      </c>
    </row>
    <row r="393" spans="1:6" s="43" customFormat="1" ht="21" customHeight="1" x14ac:dyDescent="0.25">
      <c r="A393" s="155" t="s">
        <v>826</v>
      </c>
      <c r="B393" s="156" t="s">
        <v>824</v>
      </c>
      <c r="C393" s="164" t="s">
        <v>394</v>
      </c>
      <c r="D393" s="152" t="s">
        <v>395</v>
      </c>
      <c r="E393" s="161"/>
      <c r="F393" s="501">
        <f>SUM(F394)</f>
        <v>456332</v>
      </c>
    </row>
    <row r="394" spans="1:6" s="43" customFormat="1" ht="31.5" x14ac:dyDescent="0.25">
      <c r="A394" s="75" t="s">
        <v>827</v>
      </c>
      <c r="B394" s="124" t="s">
        <v>824</v>
      </c>
      <c r="C394" s="162" t="s">
        <v>394</v>
      </c>
      <c r="D394" s="154" t="s">
        <v>825</v>
      </c>
      <c r="E394" s="42"/>
      <c r="F394" s="441">
        <f>SUM(F395:F396)</f>
        <v>456332</v>
      </c>
    </row>
    <row r="395" spans="1:6" s="43" customFormat="1" ht="47.25" x14ac:dyDescent="0.25">
      <c r="A395" s="76" t="s">
        <v>79</v>
      </c>
      <c r="B395" s="125" t="s">
        <v>824</v>
      </c>
      <c r="C395" s="159" t="s">
        <v>394</v>
      </c>
      <c r="D395" s="151" t="s">
        <v>825</v>
      </c>
      <c r="E395" s="60" t="s">
        <v>13</v>
      </c>
      <c r="F395" s="444">
        <f>SUM(прил7!H34)</f>
        <v>431332</v>
      </c>
    </row>
    <row r="396" spans="1:6" s="43" customFormat="1" ht="31.5" x14ac:dyDescent="0.25">
      <c r="A396" s="131" t="s">
        <v>551</v>
      </c>
      <c r="B396" s="125" t="s">
        <v>824</v>
      </c>
      <c r="C396" s="159" t="s">
        <v>394</v>
      </c>
      <c r="D396" s="151" t="s">
        <v>825</v>
      </c>
      <c r="E396" s="60" t="s">
        <v>16</v>
      </c>
      <c r="F396" s="444">
        <f>SUM(прил7!H35)</f>
        <v>25000</v>
      </c>
    </row>
    <row r="397" spans="1:6" s="43" customFormat="1" ht="31.5" x14ac:dyDescent="0.25">
      <c r="A397" s="74" t="s">
        <v>24</v>
      </c>
      <c r="B397" s="157" t="s">
        <v>199</v>
      </c>
      <c r="C397" s="252" t="s">
        <v>394</v>
      </c>
      <c r="D397" s="158" t="s">
        <v>395</v>
      </c>
      <c r="E397" s="133"/>
      <c r="F397" s="494">
        <f>SUM(F398)</f>
        <v>9585448</v>
      </c>
    </row>
    <row r="398" spans="1:6" s="43" customFormat="1" ht="16.5" customHeight="1" x14ac:dyDescent="0.25">
      <c r="A398" s="155" t="s">
        <v>88</v>
      </c>
      <c r="B398" s="156" t="s">
        <v>200</v>
      </c>
      <c r="C398" s="164" t="s">
        <v>394</v>
      </c>
      <c r="D398" s="152" t="s">
        <v>395</v>
      </c>
      <c r="E398" s="161"/>
      <c r="F398" s="501">
        <f>SUM(F399+F402)</f>
        <v>9585448</v>
      </c>
    </row>
    <row r="399" spans="1:6" s="43" customFormat="1" ht="16.5" customHeight="1" x14ac:dyDescent="0.25">
      <c r="A399" s="75" t="s">
        <v>106</v>
      </c>
      <c r="B399" s="124" t="s">
        <v>200</v>
      </c>
      <c r="C399" s="162" t="s">
        <v>394</v>
      </c>
      <c r="D399" s="154" t="s">
        <v>424</v>
      </c>
      <c r="E399" s="42"/>
      <c r="F399" s="441">
        <f>SUM(F400:F401)</f>
        <v>9585448</v>
      </c>
    </row>
    <row r="400" spans="1:6" s="43" customFormat="1" ht="33" hidden="1" customHeight="1" x14ac:dyDescent="0.25">
      <c r="A400" s="76" t="s">
        <v>551</v>
      </c>
      <c r="B400" s="125" t="s">
        <v>200</v>
      </c>
      <c r="C400" s="159" t="s">
        <v>394</v>
      </c>
      <c r="D400" s="151" t="s">
        <v>424</v>
      </c>
      <c r="E400" s="60" t="s">
        <v>16</v>
      </c>
      <c r="F400" s="444">
        <f>SUM(прил7!H142)</f>
        <v>0</v>
      </c>
    </row>
    <row r="401" spans="1:6" s="43" customFormat="1" ht="18.75" customHeight="1" x14ac:dyDescent="0.25">
      <c r="A401" s="76" t="s">
        <v>18</v>
      </c>
      <c r="B401" s="125" t="s">
        <v>200</v>
      </c>
      <c r="C401" s="159" t="s">
        <v>394</v>
      </c>
      <c r="D401" s="151" t="s">
        <v>424</v>
      </c>
      <c r="E401" s="60" t="s">
        <v>17</v>
      </c>
      <c r="F401" s="444">
        <f>SUM(прил7!H143)</f>
        <v>9585448</v>
      </c>
    </row>
    <row r="402" spans="1:6" s="43" customFormat="1" ht="31.5" hidden="1" customHeight="1" x14ac:dyDescent="0.25">
      <c r="A402" s="75" t="s">
        <v>842</v>
      </c>
      <c r="B402" s="124" t="s">
        <v>200</v>
      </c>
      <c r="C402" s="162" t="s">
        <v>394</v>
      </c>
      <c r="D402" s="154" t="s">
        <v>841</v>
      </c>
      <c r="E402" s="42"/>
      <c r="F402" s="441">
        <f>SUM(F403)</f>
        <v>0</v>
      </c>
    </row>
    <row r="403" spans="1:6" s="43" customFormat="1" ht="33" hidden="1" customHeight="1" x14ac:dyDescent="0.25">
      <c r="A403" s="76" t="s">
        <v>551</v>
      </c>
      <c r="B403" s="125" t="s">
        <v>200</v>
      </c>
      <c r="C403" s="159" t="s">
        <v>394</v>
      </c>
      <c r="D403" s="151" t="s">
        <v>841</v>
      </c>
      <c r="E403" s="60" t="s">
        <v>16</v>
      </c>
      <c r="F403" s="444">
        <f>SUM(прил7!H145)</f>
        <v>0</v>
      </c>
    </row>
    <row r="404" spans="1:6" s="43" customFormat="1" ht="16.5" customHeight="1" x14ac:dyDescent="0.25">
      <c r="A404" s="74" t="s">
        <v>182</v>
      </c>
      <c r="B404" s="157" t="s">
        <v>201</v>
      </c>
      <c r="C404" s="252" t="s">
        <v>394</v>
      </c>
      <c r="D404" s="158" t="s">
        <v>395</v>
      </c>
      <c r="E404" s="133"/>
      <c r="F404" s="494">
        <f>SUM(F405)</f>
        <v>1191802</v>
      </c>
    </row>
    <row r="405" spans="1:6" s="43" customFormat="1" ht="16.5" customHeight="1" x14ac:dyDescent="0.25">
      <c r="A405" s="155" t="s">
        <v>181</v>
      </c>
      <c r="B405" s="156" t="s">
        <v>202</v>
      </c>
      <c r="C405" s="164" t="s">
        <v>394</v>
      </c>
      <c r="D405" s="152" t="s">
        <v>395</v>
      </c>
      <c r="E405" s="161"/>
      <c r="F405" s="501">
        <f>SUM(F406+F408+F410+F419+F417+F414+F412)</f>
        <v>1191802</v>
      </c>
    </row>
    <row r="406" spans="1:6" s="43" customFormat="1" ht="31.5" customHeight="1" x14ac:dyDescent="0.25">
      <c r="A406" s="75" t="s">
        <v>729</v>
      </c>
      <c r="B406" s="124" t="s">
        <v>202</v>
      </c>
      <c r="C406" s="162" t="s">
        <v>394</v>
      </c>
      <c r="D406" s="154" t="s">
        <v>553</v>
      </c>
      <c r="E406" s="42"/>
      <c r="F406" s="441">
        <f>SUM(F407)</f>
        <v>91603</v>
      </c>
    </row>
    <row r="407" spans="1:6" s="43" customFormat="1" ht="31.5" customHeight="1" x14ac:dyDescent="0.25">
      <c r="A407" s="76" t="s">
        <v>551</v>
      </c>
      <c r="B407" s="125" t="s">
        <v>202</v>
      </c>
      <c r="C407" s="159" t="s">
        <v>394</v>
      </c>
      <c r="D407" s="151" t="s">
        <v>553</v>
      </c>
      <c r="E407" s="60" t="s">
        <v>16</v>
      </c>
      <c r="F407" s="444">
        <f>SUM(прил7!H475)</f>
        <v>91603</v>
      </c>
    </row>
    <row r="408" spans="1:6" s="43" customFormat="1" ht="48.75" customHeight="1" x14ac:dyDescent="0.25">
      <c r="A408" s="75" t="s">
        <v>739</v>
      </c>
      <c r="B408" s="124" t="s">
        <v>202</v>
      </c>
      <c r="C408" s="162" t="s">
        <v>394</v>
      </c>
      <c r="D408" s="154" t="s">
        <v>554</v>
      </c>
      <c r="E408" s="42"/>
      <c r="F408" s="441">
        <f>SUM(F409)</f>
        <v>31100</v>
      </c>
    </row>
    <row r="409" spans="1:6" s="43" customFormat="1" ht="51" customHeight="1" x14ac:dyDescent="0.25">
      <c r="A409" s="76" t="s">
        <v>79</v>
      </c>
      <c r="B409" s="125" t="s">
        <v>202</v>
      </c>
      <c r="C409" s="159" t="s">
        <v>394</v>
      </c>
      <c r="D409" s="151" t="s">
        <v>554</v>
      </c>
      <c r="E409" s="60" t="s">
        <v>13</v>
      </c>
      <c r="F409" s="444">
        <f>SUM(прил7!H149)</f>
        <v>31100</v>
      </c>
    </row>
    <row r="410" spans="1:6" s="43" customFormat="1" ht="47.25" x14ac:dyDescent="0.25">
      <c r="A410" s="75" t="s">
        <v>700</v>
      </c>
      <c r="B410" s="124" t="s">
        <v>202</v>
      </c>
      <c r="C410" s="162" t="s">
        <v>394</v>
      </c>
      <c r="D410" s="154" t="s">
        <v>701</v>
      </c>
      <c r="E410" s="42"/>
      <c r="F410" s="441">
        <f>SUM(F411)</f>
        <v>1034</v>
      </c>
    </row>
    <row r="411" spans="1:6" s="43" customFormat="1" ht="33" customHeight="1" x14ac:dyDescent="0.25">
      <c r="A411" s="76" t="s">
        <v>551</v>
      </c>
      <c r="B411" s="125" t="s">
        <v>202</v>
      </c>
      <c r="C411" s="159" t="s">
        <v>394</v>
      </c>
      <c r="D411" s="151" t="s">
        <v>701</v>
      </c>
      <c r="E411" s="60" t="s">
        <v>16</v>
      </c>
      <c r="F411" s="444">
        <f>SUM(прил7!H81)</f>
        <v>1034</v>
      </c>
    </row>
    <row r="412" spans="1:6" s="43" customFormat="1" ht="19.5" customHeight="1" x14ac:dyDescent="0.25">
      <c r="A412" s="652" t="s">
        <v>960</v>
      </c>
      <c r="B412" s="124" t="s">
        <v>202</v>
      </c>
      <c r="C412" s="162" t="s">
        <v>394</v>
      </c>
      <c r="D412" s="154" t="s">
        <v>961</v>
      </c>
      <c r="E412" s="42"/>
      <c r="F412" s="441">
        <f>SUM(F413)</f>
        <v>137109</v>
      </c>
    </row>
    <row r="413" spans="1:6" s="43" customFormat="1" ht="33" customHeight="1" x14ac:dyDescent="0.25">
      <c r="A413" s="624" t="s">
        <v>551</v>
      </c>
      <c r="B413" s="125" t="s">
        <v>202</v>
      </c>
      <c r="C413" s="159" t="s">
        <v>394</v>
      </c>
      <c r="D413" s="151" t="s">
        <v>961</v>
      </c>
      <c r="E413" s="60" t="s">
        <v>16</v>
      </c>
      <c r="F413" s="444">
        <f>SUM(прил7!H151)</f>
        <v>137109</v>
      </c>
    </row>
    <row r="414" spans="1:6" s="43" customFormat="1" ht="35.25" customHeight="1" x14ac:dyDescent="0.25">
      <c r="A414" s="75" t="s">
        <v>722</v>
      </c>
      <c r="B414" s="124" t="s">
        <v>202</v>
      </c>
      <c r="C414" s="162" t="s">
        <v>394</v>
      </c>
      <c r="D414" s="154" t="s">
        <v>426</v>
      </c>
      <c r="E414" s="42"/>
      <c r="F414" s="441">
        <f>SUM(F415:F416)</f>
        <v>746500</v>
      </c>
    </row>
    <row r="415" spans="1:6" s="43" customFormat="1" ht="47.25" customHeight="1" x14ac:dyDescent="0.25">
      <c r="A415" s="76" t="s">
        <v>79</v>
      </c>
      <c r="B415" s="125" t="s">
        <v>202</v>
      </c>
      <c r="C415" s="159" t="s">
        <v>394</v>
      </c>
      <c r="D415" s="151" t="s">
        <v>426</v>
      </c>
      <c r="E415" s="60" t="s">
        <v>13</v>
      </c>
      <c r="F415" s="444">
        <f>SUM(прил7!H153)</f>
        <v>746500</v>
      </c>
    </row>
    <row r="416" spans="1:6" s="43" customFormat="1" ht="30" hidden="1" customHeight="1" x14ac:dyDescent="0.25">
      <c r="A416" s="76" t="s">
        <v>551</v>
      </c>
      <c r="B416" s="125" t="s">
        <v>202</v>
      </c>
      <c r="C416" s="159" t="s">
        <v>394</v>
      </c>
      <c r="D416" s="151" t="s">
        <v>426</v>
      </c>
      <c r="E416" s="60" t="s">
        <v>16</v>
      </c>
      <c r="F416" s="444">
        <f>SUM(прил7!H154)</f>
        <v>0</v>
      </c>
    </row>
    <row r="417" spans="1:6" s="43" customFormat="1" ht="33" customHeight="1" x14ac:dyDescent="0.25">
      <c r="A417" s="75" t="s">
        <v>544</v>
      </c>
      <c r="B417" s="124" t="s">
        <v>202</v>
      </c>
      <c r="C417" s="162" t="s">
        <v>394</v>
      </c>
      <c r="D417" s="154" t="s">
        <v>450</v>
      </c>
      <c r="E417" s="42"/>
      <c r="F417" s="441">
        <f>SUM(F418)</f>
        <v>64456</v>
      </c>
    </row>
    <row r="418" spans="1:6" s="43" customFormat="1" ht="48" customHeight="1" x14ac:dyDescent="0.25">
      <c r="A418" s="76" t="s">
        <v>79</v>
      </c>
      <c r="B418" s="125" t="s">
        <v>202</v>
      </c>
      <c r="C418" s="159" t="s">
        <v>394</v>
      </c>
      <c r="D418" s="151" t="s">
        <v>450</v>
      </c>
      <c r="E418" s="60" t="s">
        <v>13</v>
      </c>
      <c r="F418" s="444">
        <f>SUM(прил7!H156)</f>
        <v>64456</v>
      </c>
    </row>
    <row r="419" spans="1:6" s="43" customFormat="1" ht="16.5" customHeight="1" x14ac:dyDescent="0.25">
      <c r="A419" s="75" t="s">
        <v>183</v>
      </c>
      <c r="B419" s="124" t="s">
        <v>202</v>
      </c>
      <c r="C419" s="162" t="s">
        <v>394</v>
      </c>
      <c r="D419" s="154" t="s">
        <v>425</v>
      </c>
      <c r="E419" s="42"/>
      <c r="F419" s="441">
        <f>SUM(F420)</f>
        <v>120000</v>
      </c>
    </row>
    <row r="420" spans="1:6" s="43" customFormat="1" ht="32.25" customHeight="1" x14ac:dyDescent="0.25">
      <c r="A420" s="76" t="s">
        <v>551</v>
      </c>
      <c r="B420" s="125" t="s">
        <v>202</v>
      </c>
      <c r="C420" s="159" t="s">
        <v>394</v>
      </c>
      <c r="D420" s="151" t="s">
        <v>425</v>
      </c>
      <c r="E420" s="60" t="s">
        <v>16</v>
      </c>
      <c r="F420" s="444">
        <f>SUM(прил7!H158)</f>
        <v>120000</v>
      </c>
    </row>
    <row r="421" spans="1:6" s="43" customFormat="1" ht="15.75" customHeight="1" x14ac:dyDescent="0.25">
      <c r="A421" s="74" t="s">
        <v>84</v>
      </c>
      <c r="B421" s="157" t="s">
        <v>196</v>
      </c>
      <c r="C421" s="252" t="s">
        <v>394</v>
      </c>
      <c r="D421" s="158" t="s">
        <v>395</v>
      </c>
      <c r="E421" s="133"/>
      <c r="F421" s="494">
        <f>SUM(F422)</f>
        <v>400000</v>
      </c>
    </row>
    <row r="422" spans="1:6" s="43" customFormat="1" ht="15.75" customHeight="1" x14ac:dyDescent="0.25">
      <c r="A422" s="155" t="s">
        <v>85</v>
      </c>
      <c r="B422" s="156" t="s">
        <v>197</v>
      </c>
      <c r="C422" s="164" t="s">
        <v>394</v>
      </c>
      <c r="D422" s="152" t="s">
        <v>395</v>
      </c>
      <c r="E422" s="161"/>
      <c r="F422" s="501">
        <f>SUM(F423)</f>
        <v>400000</v>
      </c>
    </row>
    <row r="423" spans="1:6" s="43" customFormat="1" ht="15.75" customHeight="1" x14ac:dyDescent="0.25">
      <c r="A423" s="75" t="s">
        <v>105</v>
      </c>
      <c r="B423" s="124" t="s">
        <v>197</v>
      </c>
      <c r="C423" s="162" t="s">
        <v>394</v>
      </c>
      <c r="D423" s="154" t="s">
        <v>417</v>
      </c>
      <c r="E423" s="42"/>
      <c r="F423" s="441">
        <f>SUM(F424)</f>
        <v>400000</v>
      </c>
    </row>
    <row r="424" spans="1:6" s="43" customFormat="1" ht="15.75" customHeight="1" x14ac:dyDescent="0.25">
      <c r="A424" s="76" t="s">
        <v>18</v>
      </c>
      <c r="B424" s="125" t="s">
        <v>197</v>
      </c>
      <c r="C424" s="159" t="s">
        <v>394</v>
      </c>
      <c r="D424" s="151" t="s">
        <v>417</v>
      </c>
      <c r="E424" s="60" t="s">
        <v>17</v>
      </c>
      <c r="F424" s="444">
        <f>SUM(прил7!H103)</f>
        <v>400000</v>
      </c>
    </row>
    <row r="425" spans="1:6" s="43" customFormat="1" ht="31.5" x14ac:dyDescent="0.25">
      <c r="A425" s="74" t="s">
        <v>131</v>
      </c>
      <c r="B425" s="157" t="s">
        <v>203</v>
      </c>
      <c r="C425" s="252" t="s">
        <v>394</v>
      </c>
      <c r="D425" s="158" t="s">
        <v>395</v>
      </c>
      <c r="E425" s="133"/>
      <c r="F425" s="494">
        <f>SUM(F426)</f>
        <v>9026872</v>
      </c>
    </row>
    <row r="426" spans="1:6" s="43" customFormat="1" ht="31.5" x14ac:dyDescent="0.25">
      <c r="A426" s="155" t="s">
        <v>132</v>
      </c>
      <c r="B426" s="156" t="s">
        <v>204</v>
      </c>
      <c r="C426" s="164" t="s">
        <v>394</v>
      </c>
      <c r="D426" s="152" t="s">
        <v>395</v>
      </c>
      <c r="E426" s="161"/>
      <c r="F426" s="501">
        <f>SUM(F427+F431)</f>
        <v>9026872</v>
      </c>
    </row>
    <row r="427" spans="1:6" s="43" customFormat="1" ht="31.5" x14ac:dyDescent="0.25">
      <c r="A427" s="75" t="s">
        <v>89</v>
      </c>
      <c r="B427" s="124" t="s">
        <v>204</v>
      </c>
      <c r="C427" s="162" t="s">
        <v>394</v>
      </c>
      <c r="D427" s="154" t="s">
        <v>427</v>
      </c>
      <c r="E427" s="42"/>
      <c r="F427" s="441">
        <f>SUM(F428:F430)</f>
        <v>9026872</v>
      </c>
    </row>
    <row r="428" spans="1:6" s="43" customFormat="1" ht="47.25" x14ac:dyDescent="0.25">
      <c r="A428" s="76" t="s">
        <v>79</v>
      </c>
      <c r="B428" s="125" t="s">
        <v>204</v>
      </c>
      <c r="C428" s="159" t="s">
        <v>394</v>
      </c>
      <c r="D428" s="151" t="s">
        <v>427</v>
      </c>
      <c r="E428" s="60" t="s">
        <v>13</v>
      </c>
      <c r="F428" s="444">
        <f>SUM(прил7!H162)</f>
        <v>4341061</v>
      </c>
    </row>
    <row r="429" spans="1:6" s="43" customFormat="1" ht="31.5" customHeight="1" x14ac:dyDescent="0.25">
      <c r="A429" s="76" t="s">
        <v>551</v>
      </c>
      <c r="B429" s="125" t="s">
        <v>204</v>
      </c>
      <c r="C429" s="159" t="s">
        <v>394</v>
      </c>
      <c r="D429" s="151" t="s">
        <v>427</v>
      </c>
      <c r="E429" s="60" t="s">
        <v>16</v>
      </c>
      <c r="F429" s="444">
        <f>SUM(прил7!H163)</f>
        <v>4623637</v>
      </c>
    </row>
    <row r="430" spans="1:6" s="43" customFormat="1" ht="18" customHeight="1" x14ac:dyDescent="0.25">
      <c r="A430" s="76" t="s">
        <v>18</v>
      </c>
      <c r="B430" s="125" t="s">
        <v>204</v>
      </c>
      <c r="C430" s="159" t="s">
        <v>394</v>
      </c>
      <c r="D430" s="151" t="s">
        <v>427</v>
      </c>
      <c r="E430" s="60" t="s">
        <v>17</v>
      </c>
      <c r="F430" s="444">
        <f>SUM(прил7!H164)</f>
        <v>62174</v>
      </c>
    </row>
    <row r="431" spans="1:6" s="43" customFormat="1" ht="33" hidden="1" customHeight="1" x14ac:dyDescent="0.25">
      <c r="A431" s="27" t="s">
        <v>842</v>
      </c>
      <c r="B431" s="124" t="s">
        <v>204</v>
      </c>
      <c r="C431" s="162" t="s">
        <v>394</v>
      </c>
      <c r="D431" s="154" t="s">
        <v>841</v>
      </c>
      <c r="E431" s="42"/>
      <c r="F431" s="441">
        <f>SUM(F432)</f>
        <v>0</v>
      </c>
    </row>
    <row r="432" spans="1:6" s="43" customFormat="1" ht="33" hidden="1" customHeight="1" x14ac:dyDescent="0.25">
      <c r="A432" s="61" t="s">
        <v>551</v>
      </c>
      <c r="B432" s="125" t="s">
        <v>204</v>
      </c>
      <c r="C432" s="159" t="s">
        <v>394</v>
      </c>
      <c r="D432" s="151" t="s">
        <v>841</v>
      </c>
      <c r="E432" s="60" t="s">
        <v>16</v>
      </c>
      <c r="F432" s="444">
        <f>SUM(прил7!H166)</f>
        <v>0</v>
      </c>
    </row>
  </sheetData>
  <mergeCells count="8">
    <mergeCell ref="B15:D15"/>
    <mergeCell ref="B1:F1"/>
    <mergeCell ref="B2:F2"/>
    <mergeCell ref="B3:F3"/>
    <mergeCell ref="A11:F11"/>
    <mergeCell ref="A12:F12"/>
    <mergeCell ref="A10:F10"/>
    <mergeCell ref="A13:F13"/>
  </mergeCells>
  <pageMargins left="0.70866141732283472" right="0.70866141732283472" top="0.74803149606299213" bottom="0.74803149606299213" header="0.31496062992125984" footer="0.31496062992125984"/>
  <pageSetup paperSize="9" scale="68" orientation="portrait" blackAndWhite="1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34"/>
  <sheetViews>
    <sheetView zoomScaleNormal="100" workbookViewId="0">
      <selection activeCell="B8" sqref="B8"/>
    </sheetView>
  </sheetViews>
  <sheetFormatPr defaultRowHeight="15" x14ac:dyDescent="0.25"/>
  <cols>
    <col min="1" max="1" width="81.7109375" customWidth="1"/>
    <col min="2" max="2" width="4.7109375" customWidth="1"/>
    <col min="3" max="3" width="3.28515625" customWidth="1"/>
    <col min="4" max="4" width="7.140625" customWidth="1"/>
    <col min="5" max="5" width="5.42578125" customWidth="1"/>
    <col min="6" max="7" width="13.5703125" style="493" customWidth="1"/>
    <col min="8" max="8" width="5.5703125" customWidth="1"/>
  </cols>
  <sheetData>
    <row r="1" spans="1:8" x14ac:dyDescent="0.25">
      <c r="B1" s="667" t="s">
        <v>655</v>
      </c>
      <c r="C1" s="667"/>
      <c r="D1" s="667"/>
      <c r="E1" s="667"/>
      <c r="F1" s="667"/>
    </row>
    <row r="2" spans="1:8" x14ac:dyDescent="0.25">
      <c r="B2" s="667" t="s">
        <v>98</v>
      </c>
      <c r="C2" s="667"/>
      <c r="D2" s="667"/>
      <c r="E2" s="667"/>
      <c r="F2" s="667"/>
    </row>
    <row r="3" spans="1:8" x14ac:dyDescent="0.25">
      <c r="B3" s="667" t="s">
        <v>99</v>
      </c>
      <c r="C3" s="667"/>
      <c r="D3" s="667"/>
      <c r="E3" s="667"/>
      <c r="F3" s="667"/>
    </row>
    <row r="4" spans="1:8" x14ac:dyDescent="0.25">
      <c r="B4" s="394" t="s">
        <v>100</v>
      </c>
      <c r="C4" s="394"/>
      <c r="D4" s="394"/>
      <c r="E4" s="394"/>
      <c r="F4" s="496"/>
      <c r="G4" s="496"/>
      <c r="H4" s="128"/>
    </row>
    <row r="5" spans="1:8" x14ac:dyDescent="0.25">
      <c r="B5" s="394" t="s">
        <v>754</v>
      </c>
      <c r="C5" s="394"/>
      <c r="D5" s="394"/>
      <c r="E5" s="394"/>
      <c r="F5" s="496"/>
      <c r="G5" s="496"/>
      <c r="H5" s="128"/>
    </row>
    <row r="6" spans="1:8" x14ac:dyDescent="0.25">
      <c r="B6" s="392" t="s">
        <v>755</v>
      </c>
      <c r="C6" s="392"/>
      <c r="D6" s="392"/>
      <c r="E6" s="392"/>
      <c r="F6" s="497"/>
      <c r="G6" s="497"/>
    </row>
    <row r="7" spans="1:8" x14ac:dyDescent="0.25">
      <c r="B7" s="4" t="s">
        <v>948</v>
      </c>
      <c r="C7" s="4"/>
      <c r="D7" s="4"/>
      <c r="E7" s="4"/>
      <c r="F7" s="498"/>
      <c r="G7" s="498"/>
    </row>
    <row r="8" spans="1:8" x14ac:dyDescent="0.25">
      <c r="B8" s="638" t="s">
        <v>992</v>
      </c>
      <c r="C8" s="4"/>
      <c r="D8" s="4"/>
      <c r="E8" s="4"/>
      <c r="F8" s="498"/>
      <c r="G8" s="498"/>
    </row>
    <row r="9" spans="1:8" x14ac:dyDescent="0.25">
      <c r="B9" s="4"/>
      <c r="C9" s="4"/>
      <c r="D9" s="4"/>
      <c r="E9" s="4"/>
      <c r="F9" s="498"/>
      <c r="G9" s="498"/>
    </row>
    <row r="10" spans="1:8" ht="18.75" customHeight="1" x14ac:dyDescent="0.25">
      <c r="A10" s="677" t="s">
        <v>247</v>
      </c>
      <c r="B10" s="677"/>
      <c r="C10" s="677"/>
      <c r="D10" s="677"/>
      <c r="E10" s="677"/>
      <c r="F10" s="677"/>
    </row>
    <row r="11" spans="1:8" ht="18.75" customHeight="1" x14ac:dyDescent="0.25">
      <c r="A11" s="677" t="s">
        <v>248</v>
      </c>
      <c r="B11" s="677"/>
      <c r="C11" s="677"/>
      <c r="D11" s="677"/>
      <c r="E11" s="677"/>
      <c r="F11" s="677"/>
    </row>
    <row r="12" spans="1:8" ht="18.75" customHeight="1" x14ac:dyDescent="0.25">
      <c r="A12" s="677" t="s">
        <v>249</v>
      </c>
      <c r="B12" s="677"/>
      <c r="C12" s="677"/>
      <c r="D12" s="677"/>
      <c r="E12" s="677"/>
      <c r="F12" s="677"/>
    </row>
    <row r="13" spans="1:8" ht="18.75" customHeight="1" x14ac:dyDescent="0.25">
      <c r="A13" s="677" t="s">
        <v>876</v>
      </c>
      <c r="B13" s="677"/>
      <c r="C13" s="677"/>
      <c r="D13" s="677"/>
      <c r="E13" s="677"/>
    </row>
    <row r="14" spans="1:8" ht="15.75" x14ac:dyDescent="0.25">
      <c r="B14" s="377"/>
      <c r="C14" s="377"/>
      <c r="D14" s="377"/>
      <c r="E14" s="377"/>
      <c r="G14" s="493" t="s">
        <v>526</v>
      </c>
    </row>
    <row r="15" spans="1:8" ht="45.75" customHeight="1" x14ac:dyDescent="0.25">
      <c r="A15" s="50" t="s">
        <v>0</v>
      </c>
      <c r="B15" s="685" t="s">
        <v>3</v>
      </c>
      <c r="C15" s="686"/>
      <c r="D15" s="687"/>
      <c r="E15" s="50" t="s">
        <v>4</v>
      </c>
      <c r="F15" s="398" t="s">
        <v>250</v>
      </c>
      <c r="G15" s="398" t="s">
        <v>250</v>
      </c>
    </row>
    <row r="16" spans="1:8" ht="15.75" x14ac:dyDescent="0.25">
      <c r="A16" s="480" t="s">
        <v>372</v>
      </c>
      <c r="B16" s="465"/>
      <c r="C16" s="481"/>
      <c r="D16" s="482"/>
      <c r="E16" s="469"/>
      <c r="F16" s="457">
        <f>SUM(F17+F296+F334)</f>
        <v>388431406</v>
      </c>
      <c r="G16" s="457">
        <f>SUM(G17+G296+G334)</f>
        <v>379013407</v>
      </c>
    </row>
    <row r="17" spans="1:7" ht="29.25" customHeight="1" x14ac:dyDescent="0.25">
      <c r="A17" s="492" t="s">
        <v>717</v>
      </c>
      <c r="B17" s="483"/>
      <c r="C17" s="484"/>
      <c r="D17" s="485"/>
      <c r="E17" s="486"/>
      <c r="F17" s="499">
        <f>SUM(F18+F57+F102+F189+F196+F203+F219+F224+F233+F246+F257+F272+F282+F291)</f>
        <v>361314923</v>
      </c>
      <c r="G17" s="499">
        <f>SUM(G18+G57+G102+G189+G196+G203+G219+G224+G233+G246+G257+G272+G282+G291)</f>
        <v>348560054</v>
      </c>
    </row>
    <row r="18" spans="1:7" ht="33.75" customHeight="1" x14ac:dyDescent="0.25">
      <c r="A18" s="136" t="s">
        <v>243</v>
      </c>
      <c r="B18" s="138" t="s">
        <v>227</v>
      </c>
      <c r="C18" s="250" t="s">
        <v>394</v>
      </c>
      <c r="D18" s="139" t="s">
        <v>395</v>
      </c>
      <c r="E18" s="137"/>
      <c r="F18" s="494">
        <f>SUM(F19+F28+F37+F46)</f>
        <v>38071221</v>
      </c>
      <c r="G18" s="494">
        <f>SUM(G19+G28+G37+G46)</f>
        <v>38071221</v>
      </c>
    </row>
    <row r="19" spans="1:7" ht="36" customHeight="1" x14ac:dyDescent="0.25">
      <c r="A19" s="135" t="s">
        <v>162</v>
      </c>
      <c r="B19" s="141" t="s">
        <v>230</v>
      </c>
      <c r="C19" s="324" t="s">
        <v>394</v>
      </c>
      <c r="D19" s="142" t="s">
        <v>395</v>
      </c>
      <c r="E19" s="140"/>
      <c r="F19" s="500">
        <f>SUM(F20)</f>
        <v>12223339</v>
      </c>
      <c r="G19" s="500">
        <f>SUM(G20)</f>
        <v>12223339</v>
      </c>
    </row>
    <row r="20" spans="1:7" ht="16.5" customHeight="1" x14ac:dyDescent="0.25">
      <c r="A20" s="314" t="s">
        <v>477</v>
      </c>
      <c r="B20" s="315" t="s">
        <v>230</v>
      </c>
      <c r="C20" s="316" t="s">
        <v>10</v>
      </c>
      <c r="D20" s="317" t="s">
        <v>395</v>
      </c>
      <c r="E20" s="318"/>
      <c r="F20" s="445">
        <f>SUM(F21+F24)</f>
        <v>12223339</v>
      </c>
      <c r="G20" s="445">
        <f>SUM(G21+G24)</f>
        <v>12223339</v>
      </c>
    </row>
    <row r="21" spans="1:7" ht="35.25" customHeight="1" x14ac:dyDescent="0.25">
      <c r="A21" s="27" t="s">
        <v>168</v>
      </c>
      <c r="B21" s="117" t="s">
        <v>230</v>
      </c>
      <c r="C21" s="212" t="s">
        <v>487</v>
      </c>
      <c r="D21" s="115" t="s">
        <v>489</v>
      </c>
      <c r="E21" s="143"/>
      <c r="F21" s="441">
        <f>SUM(F22:F23)</f>
        <v>572850</v>
      </c>
      <c r="G21" s="441">
        <f>SUM(G22:G23)</f>
        <v>572850</v>
      </c>
    </row>
    <row r="22" spans="1:7" ht="33" customHeight="1" x14ac:dyDescent="0.25">
      <c r="A22" s="54" t="s">
        <v>551</v>
      </c>
      <c r="B22" s="126" t="s">
        <v>230</v>
      </c>
      <c r="C22" s="213" t="s">
        <v>487</v>
      </c>
      <c r="D22" s="123" t="s">
        <v>489</v>
      </c>
      <c r="E22" s="130" t="s">
        <v>16</v>
      </c>
      <c r="F22" s="444">
        <f>SUM(прил8!H364)</f>
        <v>2850</v>
      </c>
      <c r="G22" s="444">
        <f>SUM(прил8!I364)</f>
        <v>2850</v>
      </c>
    </row>
    <row r="23" spans="1:7" ht="18" customHeight="1" x14ac:dyDescent="0.25">
      <c r="A23" s="54" t="s">
        <v>40</v>
      </c>
      <c r="B23" s="126" t="s">
        <v>230</v>
      </c>
      <c r="C23" s="213" t="s">
        <v>487</v>
      </c>
      <c r="D23" s="123" t="s">
        <v>489</v>
      </c>
      <c r="E23" s="130" t="s">
        <v>39</v>
      </c>
      <c r="F23" s="444">
        <f>SUM(прил8!H365)</f>
        <v>570000</v>
      </c>
      <c r="G23" s="444">
        <f>SUM(прил8!I365)</f>
        <v>570000</v>
      </c>
    </row>
    <row r="24" spans="1:7" ht="32.25" customHeight="1" x14ac:dyDescent="0.25">
      <c r="A24" s="27" t="s">
        <v>89</v>
      </c>
      <c r="B24" s="338" t="s">
        <v>230</v>
      </c>
      <c r="C24" s="339" t="s">
        <v>10</v>
      </c>
      <c r="D24" s="115" t="s">
        <v>427</v>
      </c>
      <c r="E24" s="143"/>
      <c r="F24" s="441">
        <f>SUM(F25:F27)</f>
        <v>11650489</v>
      </c>
      <c r="G24" s="441">
        <f>SUM(G25:G27)</f>
        <v>11650489</v>
      </c>
    </row>
    <row r="25" spans="1:7" ht="50.25" customHeight="1" x14ac:dyDescent="0.25">
      <c r="A25" s="54" t="s">
        <v>79</v>
      </c>
      <c r="B25" s="340" t="s">
        <v>230</v>
      </c>
      <c r="C25" s="341" t="s">
        <v>10</v>
      </c>
      <c r="D25" s="123" t="s">
        <v>427</v>
      </c>
      <c r="E25" s="130" t="s">
        <v>13</v>
      </c>
      <c r="F25" s="444">
        <f>SUM(прил8!H309)</f>
        <v>10897971</v>
      </c>
      <c r="G25" s="444">
        <f>SUM(прил8!I309)</f>
        <v>10897971</v>
      </c>
    </row>
    <row r="26" spans="1:7" ht="30.75" customHeight="1" x14ac:dyDescent="0.25">
      <c r="A26" s="54" t="s">
        <v>551</v>
      </c>
      <c r="B26" s="340" t="s">
        <v>230</v>
      </c>
      <c r="C26" s="341" t="s">
        <v>10</v>
      </c>
      <c r="D26" s="123" t="s">
        <v>427</v>
      </c>
      <c r="E26" s="130" t="s">
        <v>16</v>
      </c>
      <c r="F26" s="444">
        <f>SUM(прил8!H310)</f>
        <v>706061</v>
      </c>
      <c r="G26" s="444">
        <f>SUM(прил8!I310)</f>
        <v>706061</v>
      </c>
    </row>
    <row r="27" spans="1:7" ht="16.5" customHeight="1" x14ac:dyDescent="0.25">
      <c r="A27" s="54" t="s">
        <v>18</v>
      </c>
      <c r="B27" s="340" t="s">
        <v>230</v>
      </c>
      <c r="C27" s="341" t="s">
        <v>10</v>
      </c>
      <c r="D27" s="123" t="s">
        <v>427</v>
      </c>
      <c r="E27" s="130" t="s">
        <v>17</v>
      </c>
      <c r="F27" s="444">
        <f>SUM(прил8!H311)</f>
        <v>46457</v>
      </c>
      <c r="G27" s="444">
        <f>SUM(прил8!I311)</f>
        <v>46457</v>
      </c>
    </row>
    <row r="28" spans="1:7" ht="35.25" customHeight="1" x14ac:dyDescent="0.25">
      <c r="A28" s="144" t="s">
        <v>163</v>
      </c>
      <c r="B28" s="329" t="s">
        <v>478</v>
      </c>
      <c r="C28" s="251" t="s">
        <v>394</v>
      </c>
      <c r="D28" s="146" t="s">
        <v>395</v>
      </c>
      <c r="E28" s="147"/>
      <c r="F28" s="501">
        <f>SUM(F29)</f>
        <v>11293775</v>
      </c>
      <c r="G28" s="501">
        <f>SUM(G29)</f>
        <v>11293775</v>
      </c>
    </row>
    <row r="29" spans="1:7" ht="18" customHeight="1" x14ac:dyDescent="0.25">
      <c r="A29" s="319" t="s">
        <v>479</v>
      </c>
      <c r="B29" s="320" t="s">
        <v>231</v>
      </c>
      <c r="C29" s="321" t="s">
        <v>10</v>
      </c>
      <c r="D29" s="322" t="s">
        <v>395</v>
      </c>
      <c r="E29" s="323"/>
      <c r="F29" s="442">
        <f>SUM(F30+F33)</f>
        <v>11293775</v>
      </c>
      <c r="G29" s="442">
        <f>SUM(G30+G33)</f>
        <v>11293775</v>
      </c>
    </row>
    <row r="30" spans="1:7" ht="35.25" customHeight="1" x14ac:dyDescent="0.25">
      <c r="A30" s="27" t="s">
        <v>168</v>
      </c>
      <c r="B30" s="117" t="s">
        <v>231</v>
      </c>
      <c r="C30" s="212" t="s">
        <v>487</v>
      </c>
      <c r="D30" s="115" t="s">
        <v>489</v>
      </c>
      <c r="E30" s="143"/>
      <c r="F30" s="441">
        <f>SUM(F31:F32)</f>
        <v>491627</v>
      </c>
      <c r="G30" s="441">
        <f>SUM(G31:G32)</f>
        <v>491627</v>
      </c>
    </row>
    <row r="31" spans="1:7" ht="31.5" customHeight="1" x14ac:dyDescent="0.25">
      <c r="A31" s="54" t="s">
        <v>551</v>
      </c>
      <c r="B31" s="126" t="s">
        <v>231</v>
      </c>
      <c r="C31" s="213" t="s">
        <v>487</v>
      </c>
      <c r="D31" s="123" t="s">
        <v>489</v>
      </c>
      <c r="E31" s="130" t="s">
        <v>16</v>
      </c>
      <c r="F31" s="444">
        <f>SUM(прил8!H369)</f>
        <v>2500</v>
      </c>
      <c r="G31" s="444">
        <f>SUM(прил8!I369)</f>
        <v>2500</v>
      </c>
    </row>
    <row r="32" spans="1:7" ht="16.5" customHeight="1" x14ac:dyDescent="0.25">
      <c r="A32" s="54" t="s">
        <v>40</v>
      </c>
      <c r="B32" s="126" t="s">
        <v>231</v>
      </c>
      <c r="C32" s="213" t="s">
        <v>487</v>
      </c>
      <c r="D32" s="123" t="s">
        <v>489</v>
      </c>
      <c r="E32" s="130" t="s">
        <v>39</v>
      </c>
      <c r="F32" s="444">
        <f>SUM(прил8!H370)</f>
        <v>489127</v>
      </c>
      <c r="G32" s="444">
        <f>SUM(прил8!I370)</f>
        <v>489127</v>
      </c>
    </row>
    <row r="33" spans="1:7" ht="33" customHeight="1" x14ac:dyDescent="0.25">
      <c r="A33" s="27" t="s">
        <v>89</v>
      </c>
      <c r="B33" s="338" t="s">
        <v>231</v>
      </c>
      <c r="C33" s="339" t="s">
        <v>10</v>
      </c>
      <c r="D33" s="115" t="s">
        <v>427</v>
      </c>
      <c r="E33" s="143"/>
      <c r="F33" s="441">
        <f>SUM(F34:F36)</f>
        <v>10802148</v>
      </c>
      <c r="G33" s="441">
        <f>SUM(G34:G36)</f>
        <v>10802148</v>
      </c>
    </row>
    <row r="34" spans="1:7" ht="47.25" customHeight="1" x14ac:dyDescent="0.25">
      <c r="A34" s="54" t="s">
        <v>79</v>
      </c>
      <c r="B34" s="340" t="s">
        <v>231</v>
      </c>
      <c r="C34" s="341" t="s">
        <v>10</v>
      </c>
      <c r="D34" s="123" t="s">
        <v>427</v>
      </c>
      <c r="E34" s="130" t="s">
        <v>13</v>
      </c>
      <c r="F34" s="444">
        <f>SUM(прил8!H315)</f>
        <v>10342225</v>
      </c>
      <c r="G34" s="444">
        <f>SUM(прил8!I315)</f>
        <v>10342225</v>
      </c>
    </row>
    <row r="35" spans="1:7" ht="33" customHeight="1" x14ac:dyDescent="0.25">
      <c r="A35" s="54" t="s">
        <v>551</v>
      </c>
      <c r="B35" s="340" t="s">
        <v>231</v>
      </c>
      <c r="C35" s="341" t="s">
        <v>10</v>
      </c>
      <c r="D35" s="123" t="s">
        <v>427</v>
      </c>
      <c r="E35" s="130" t="s">
        <v>16</v>
      </c>
      <c r="F35" s="444">
        <f>SUM(прил8!H316)</f>
        <v>454732</v>
      </c>
      <c r="G35" s="444">
        <f>SUM(прил8!I316)</f>
        <v>454732</v>
      </c>
    </row>
    <row r="36" spans="1:7" ht="18" customHeight="1" x14ac:dyDescent="0.25">
      <c r="A36" s="54" t="s">
        <v>18</v>
      </c>
      <c r="B36" s="340" t="s">
        <v>231</v>
      </c>
      <c r="C36" s="341" t="s">
        <v>10</v>
      </c>
      <c r="D36" s="123" t="s">
        <v>427</v>
      </c>
      <c r="E36" s="130" t="s">
        <v>17</v>
      </c>
      <c r="F36" s="444">
        <f>SUM(прил8!H317)</f>
        <v>5191</v>
      </c>
      <c r="G36" s="444">
        <f>SUM(прил8!I317)</f>
        <v>5191</v>
      </c>
    </row>
    <row r="37" spans="1:7" s="43" customFormat="1" ht="47.25" x14ac:dyDescent="0.25">
      <c r="A37" s="148" t="s">
        <v>156</v>
      </c>
      <c r="B37" s="331" t="s">
        <v>228</v>
      </c>
      <c r="C37" s="330" t="s">
        <v>394</v>
      </c>
      <c r="D37" s="146" t="s">
        <v>395</v>
      </c>
      <c r="E37" s="149"/>
      <c r="F37" s="501">
        <f>SUM(F39+F42)</f>
        <v>8197199</v>
      </c>
      <c r="G37" s="501">
        <f>SUM(G39+G42)</f>
        <v>8197199</v>
      </c>
    </row>
    <row r="38" spans="1:7" s="43" customFormat="1" ht="47.25" x14ac:dyDescent="0.25">
      <c r="A38" s="325" t="s">
        <v>467</v>
      </c>
      <c r="B38" s="326" t="s">
        <v>228</v>
      </c>
      <c r="C38" s="327" t="s">
        <v>10</v>
      </c>
      <c r="D38" s="332" t="s">
        <v>395</v>
      </c>
      <c r="E38" s="328"/>
      <c r="F38" s="442">
        <f>SUM(F39+F42)</f>
        <v>8197199</v>
      </c>
      <c r="G38" s="442">
        <f>SUM(G39+G42)</f>
        <v>8197199</v>
      </c>
    </row>
    <row r="39" spans="1:7" s="43" customFormat="1" ht="63.75" customHeight="1" x14ac:dyDescent="0.25">
      <c r="A39" s="75" t="s">
        <v>101</v>
      </c>
      <c r="B39" s="333" t="s">
        <v>228</v>
      </c>
      <c r="C39" s="334" t="s">
        <v>10</v>
      </c>
      <c r="D39" s="335" t="s">
        <v>490</v>
      </c>
      <c r="E39" s="30"/>
      <c r="F39" s="441">
        <f>SUM(F40:F41)</f>
        <v>229000</v>
      </c>
      <c r="G39" s="441">
        <f>SUM(G40:G41)</f>
        <v>229000</v>
      </c>
    </row>
    <row r="40" spans="1:7" s="43" customFormat="1" ht="29.25" customHeight="1" x14ac:dyDescent="0.25">
      <c r="A40" s="131" t="s">
        <v>551</v>
      </c>
      <c r="B40" s="336" t="s">
        <v>228</v>
      </c>
      <c r="C40" s="337" t="s">
        <v>10</v>
      </c>
      <c r="D40" s="123" t="s">
        <v>490</v>
      </c>
      <c r="E40" s="53">
        <v>200</v>
      </c>
      <c r="F40" s="444">
        <f>SUM(прил8!H374)</f>
        <v>1140</v>
      </c>
      <c r="G40" s="444">
        <f>SUM(прил8!I374)</f>
        <v>1140</v>
      </c>
    </row>
    <row r="41" spans="1:7" s="43" customFormat="1" ht="17.25" customHeight="1" x14ac:dyDescent="0.25">
      <c r="A41" s="131" t="s">
        <v>40</v>
      </c>
      <c r="B41" s="336" t="s">
        <v>228</v>
      </c>
      <c r="C41" s="337" t="s">
        <v>10</v>
      </c>
      <c r="D41" s="123" t="s">
        <v>490</v>
      </c>
      <c r="E41" s="53">
        <v>300</v>
      </c>
      <c r="F41" s="444">
        <f>SUM(прил8!H375)</f>
        <v>227860</v>
      </c>
      <c r="G41" s="444">
        <f>SUM(прил8!I375)</f>
        <v>227860</v>
      </c>
    </row>
    <row r="42" spans="1:7" s="43" customFormat="1" ht="31.5" x14ac:dyDescent="0.25">
      <c r="A42" s="153" t="s">
        <v>89</v>
      </c>
      <c r="B42" s="342" t="s">
        <v>228</v>
      </c>
      <c r="C42" s="343" t="s">
        <v>10</v>
      </c>
      <c r="D42" s="154" t="s">
        <v>427</v>
      </c>
      <c r="E42" s="30"/>
      <c r="F42" s="441">
        <f>SUM(F43:F45)</f>
        <v>7968199</v>
      </c>
      <c r="G42" s="441">
        <f>SUM(G43:G45)</f>
        <v>7968199</v>
      </c>
    </row>
    <row r="43" spans="1:7" s="43" customFormat="1" ht="47.25" x14ac:dyDescent="0.25">
      <c r="A43" s="131" t="s">
        <v>79</v>
      </c>
      <c r="B43" s="344" t="s">
        <v>228</v>
      </c>
      <c r="C43" s="345" t="s">
        <v>10</v>
      </c>
      <c r="D43" s="151" t="s">
        <v>427</v>
      </c>
      <c r="E43" s="53">
        <v>100</v>
      </c>
      <c r="F43" s="444">
        <f>SUM(прил8!H243)</f>
        <v>7564519</v>
      </c>
      <c r="G43" s="444">
        <f>SUM(прил8!I243)</f>
        <v>7564519</v>
      </c>
    </row>
    <row r="44" spans="1:7" s="43" customFormat="1" ht="27.75" customHeight="1" x14ac:dyDescent="0.25">
      <c r="A44" s="131" t="s">
        <v>551</v>
      </c>
      <c r="B44" s="344" t="s">
        <v>228</v>
      </c>
      <c r="C44" s="345" t="s">
        <v>10</v>
      </c>
      <c r="D44" s="150" t="s">
        <v>427</v>
      </c>
      <c r="E44" s="53">
        <v>200</v>
      </c>
      <c r="F44" s="444">
        <f>SUM(прил8!H244)</f>
        <v>389815</v>
      </c>
      <c r="G44" s="444">
        <f>SUM(прил8!I244)</f>
        <v>389815</v>
      </c>
    </row>
    <row r="45" spans="1:7" s="43" customFormat="1" ht="15.75" customHeight="1" x14ac:dyDescent="0.25">
      <c r="A45" s="131" t="s">
        <v>18</v>
      </c>
      <c r="B45" s="344" t="s">
        <v>228</v>
      </c>
      <c r="C45" s="345" t="s">
        <v>10</v>
      </c>
      <c r="D45" s="151" t="s">
        <v>427</v>
      </c>
      <c r="E45" s="53">
        <v>800</v>
      </c>
      <c r="F45" s="444">
        <f>SUM(прил8!H245)</f>
        <v>13865</v>
      </c>
      <c r="G45" s="444">
        <f>SUM(прил8!I245)</f>
        <v>13865</v>
      </c>
    </row>
    <row r="46" spans="1:7" s="43" customFormat="1" ht="49.5" customHeight="1" x14ac:dyDescent="0.25">
      <c r="A46" s="155" t="s">
        <v>165</v>
      </c>
      <c r="B46" s="156" t="s">
        <v>233</v>
      </c>
      <c r="C46" s="164" t="s">
        <v>394</v>
      </c>
      <c r="D46" s="152" t="s">
        <v>395</v>
      </c>
      <c r="E46" s="149"/>
      <c r="F46" s="501">
        <f>SUM(F47+F50)</f>
        <v>6356908</v>
      </c>
      <c r="G46" s="501">
        <f>SUM(G47+G50)</f>
        <v>6356908</v>
      </c>
    </row>
    <row r="47" spans="1:7" s="43" customFormat="1" ht="64.5" customHeight="1" x14ac:dyDescent="0.25">
      <c r="A47" s="346" t="s">
        <v>486</v>
      </c>
      <c r="B47" s="350" t="s">
        <v>233</v>
      </c>
      <c r="C47" s="351" t="s">
        <v>10</v>
      </c>
      <c r="D47" s="349" t="s">
        <v>395</v>
      </c>
      <c r="E47" s="328"/>
      <c r="F47" s="442">
        <f>SUM(F48)</f>
        <v>1318206</v>
      </c>
      <c r="G47" s="442">
        <f>SUM(G48)</f>
        <v>1318206</v>
      </c>
    </row>
    <row r="48" spans="1:7" s="43" customFormat="1" ht="33" customHeight="1" x14ac:dyDescent="0.25">
      <c r="A48" s="75" t="s">
        <v>78</v>
      </c>
      <c r="B48" s="352" t="s">
        <v>233</v>
      </c>
      <c r="C48" s="353" t="s">
        <v>487</v>
      </c>
      <c r="D48" s="154" t="s">
        <v>399</v>
      </c>
      <c r="E48" s="30"/>
      <c r="F48" s="441">
        <f>SUM(F49:F49)</f>
        <v>1318206</v>
      </c>
      <c r="G48" s="441">
        <f>SUM(G49:G49)</f>
        <v>1318206</v>
      </c>
    </row>
    <row r="49" spans="1:7" s="43" customFormat="1" ht="49.5" customHeight="1" x14ac:dyDescent="0.25">
      <c r="A49" s="76" t="s">
        <v>79</v>
      </c>
      <c r="B49" s="354" t="s">
        <v>233</v>
      </c>
      <c r="C49" s="355" t="s">
        <v>487</v>
      </c>
      <c r="D49" s="151" t="s">
        <v>399</v>
      </c>
      <c r="E49" s="53">
        <v>100</v>
      </c>
      <c r="F49" s="444">
        <f>SUM(прил8!H333)</f>
        <v>1318206</v>
      </c>
      <c r="G49" s="444">
        <f>SUM(прил8!I333)</f>
        <v>1318206</v>
      </c>
    </row>
    <row r="50" spans="1:7" s="43" customFormat="1" ht="49.5" customHeight="1" x14ac:dyDescent="0.25">
      <c r="A50" s="346" t="s">
        <v>483</v>
      </c>
      <c r="B50" s="347" t="s">
        <v>233</v>
      </c>
      <c r="C50" s="348" t="s">
        <v>12</v>
      </c>
      <c r="D50" s="349" t="s">
        <v>395</v>
      </c>
      <c r="E50" s="328"/>
      <c r="F50" s="442">
        <f>SUM(F51+F53)</f>
        <v>5038702</v>
      </c>
      <c r="G50" s="442">
        <f>SUM(G51+G53)</f>
        <v>5038702</v>
      </c>
    </row>
    <row r="51" spans="1:7" s="43" customFormat="1" ht="49.5" customHeight="1" x14ac:dyDescent="0.25">
      <c r="A51" s="75" t="s">
        <v>91</v>
      </c>
      <c r="B51" s="352" t="s">
        <v>233</v>
      </c>
      <c r="C51" s="353" t="s">
        <v>484</v>
      </c>
      <c r="D51" s="154" t="s">
        <v>485</v>
      </c>
      <c r="E51" s="30"/>
      <c r="F51" s="441">
        <f>SUM(F52)</f>
        <v>59958</v>
      </c>
      <c r="G51" s="441">
        <f>SUM(G52)</f>
        <v>59958</v>
      </c>
    </row>
    <row r="52" spans="1:7" s="43" customFormat="1" ht="49.5" customHeight="1" x14ac:dyDescent="0.25">
      <c r="A52" s="76" t="s">
        <v>79</v>
      </c>
      <c r="B52" s="354" t="s">
        <v>233</v>
      </c>
      <c r="C52" s="355" t="s">
        <v>484</v>
      </c>
      <c r="D52" s="151" t="s">
        <v>485</v>
      </c>
      <c r="E52" s="53">
        <v>100</v>
      </c>
      <c r="F52" s="444">
        <f>SUM(прил8!H336)</f>
        <v>59958</v>
      </c>
      <c r="G52" s="444">
        <f>SUM(прил8!I336)</f>
        <v>59958</v>
      </c>
    </row>
    <row r="53" spans="1:7" s="43" customFormat="1" ht="33" customHeight="1" x14ac:dyDescent="0.25">
      <c r="A53" s="75" t="s">
        <v>89</v>
      </c>
      <c r="B53" s="352" t="s">
        <v>233</v>
      </c>
      <c r="C53" s="353" t="s">
        <v>484</v>
      </c>
      <c r="D53" s="154" t="s">
        <v>427</v>
      </c>
      <c r="E53" s="30"/>
      <c r="F53" s="441">
        <f>SUM(F54:F56)</f>
        <v>4978744</v>
      </c>
      <c r="G53" s="441">
        <f>SUM(G54:G56)</f>
        <v>4978744</v>
      </c>
    </row>
    <row r="54" spans="1:7" s="43" customFormat="1" ht="49.5" customHeight="1" x14ac:dyDescent="0.25">
      <c r="A54" s="76" t="s">
        <v>79</v>
      </c>
      <c r="B54" s="354" t="s">
        <v>233</v>
      </c>
      <c r="C54" s="355" t="s">
        <v>484</v>
      </c>
      <c r="D54" s="151" t="s">
        <v>427</v>
      </c>
      <c r="E54" s="53">
        <v>100</v>
      </c>
      <c r="F54" s="444">
        <f>SUM(прил8!H338)</f>
        <v>4802244</v>
      </c>
      <c r="G54" s="444">
        <f>SUM(прил8!I338)</f>
        <v>4802244</v>
      </c>
    </row>
    <row r="55" spans="1:7" s="43" customFormat="1" ht="30.75" customHeight="1" x14ac:dyDescent="0.25">
      <c r="A55" s="76" t="s">
        <v>551</v>
      </c>
      <c r="B55" s="354" t="s">
        <v>233</v>
      </c>
      <c r="C55" s="355" t="s">
        <v>484</v>
      </c>
      <c r="D55" s="151" t="s">
        <v>427</v>
      </c>
      <c r="E55" s="53">
        <v>200</v>
      </c>
      <c r="F55" s="444">
        <f>SUM(прил8!H339)</f>
        <v>176300</v>
      </c>
      <c r="G55" s="444">
        <f>SUM(прил8!I339)</f>
        <v>176300</v>
      </c>
    </row>
    <row r="56" spans="1:7" s="43" customFormat="1" ht="18" customHeight="1" x14ac:dyDescent="0.25">
      <c r="A56" s="76" t="s">
        <v>18</v>
      </c>
      <c r="B56" s="354" t="s">
        <v>233</v>
      </c>
      <c r="C56" s="355" t="s">
        <v>484</v>
      </c>
      <c r="D56" s="151" t="s">
        <v>427</v>
      </c>
      <c r="E56" s="53">
        <v>800</v>
      </c>
      <c r="F56" s="444">
        <f>SUM(прил8!H340)</f>
        <v>200</v>
      </c>
      <c r="G56" s="444">
        <f>SUM(прил8!I340)</f>
        <v>200</v>
      </c>
    </row>
    <row r="57" spans="1:7" s="43" customFormat="1" ht="34.5" customHeight="1" x14ac:dyDescent="0.25">
      <c r="A57" s="58" t="s">
        <v>115</v>
      </c>
      <c r="B57" s="157" t="s">
        <v>186</v>
      </c>
      <c r="C57" s="252" t="s">
        <v>394</v>
      </c>
      <c r="D57" s="158" t="s">
        <v>395</v>
      </c>
      <c r="E57" s="39"/>
      <c r="F57" s="494">
        <f>SUM(F58+F70+F94)</f>
        <v>36062463</v>
      </c>
      <c r="G57" s="494">
        <f>SUM(G58+G70+G94)</f>
        <v>36262004</v>
      </c>
    </row>
    <row r="58" spans="1:7" s="43" customFormat="1" ht="48.75" customHeight="1" x14ac:dyDescent="0.25">
      <c r="A58" s="144" t="s">
        <v>127</v>
      </c>
      <c r="B58" s="156" t="s">
        <v>217</v>
      </c>
      <c r="C58" s="164" t="s">
        <v>394</v>
      </c>
      <c r="D58" s="152" t="s">
        <v>395</v>
      </c>
      <c r="E58" s="149"/>
      <c r="F58" s="501">
        <f>SUM(F59)</f>
        <v>3721756</v>
      </c>
      <c r="G58" s="501">
        <f>SUM(G59)</f>
        <v>3721756</v>
      </c>
    </row>
    <row r="59" spans="1:7" s="43" customFormat="1" ht="48.75" customHeight="1" x14ac:dyDescent="0.25">
      <c r="A59" s="319" t="s">
        <v>418</v>
      </c>
      <c r="B59" s="347" t="s">
        <v>217</v>
      </c>
      <c r="C59" s="348" t="s">
        <v>10</v>
      </c>
      <c r="D59" s="349" t="s">
        <v>395</v>
      </c>
      <c r="E59" s="328"/>
      <c r="F59" s="442">
        <f>SUM(F60+F62+F68+F65)</f>
        <v>3721756</v>
      </c>
      <c r="G59" s="442">
        <f>SUM(G60+G62+G68+G65)</f>
        <v>3721756</v>
      </c>
    </row>
    <row r="60" spans="1:7" s="43" customFormat="1" ht="33" customHeight="1" x14ac:dyDescent="0.25">
      <c r="A60" s="27" t="s">
        <v>86</v>
      </c>
      <c r="B60" s="124" t="s">
        <v>217</v>
      </c>
      <c r="C60" s="162" t="s">
        <v>10</v>
      </c>
      <c r="D60" s="154" t="s">
        <v>419</v>
      </c>
      <c r="E60" s="30"/>
      <c r="F60" s="441">
        <f>SUM(F61)</f>
        <v>124300</v>
      </c>
      <c r="G60" s="441">
        <f>SUM(G61)</f>
        <v>124300</v>
      </c>
    </row>
    <row r="61" spans="1:7" s="43" customFormat="1" ht="32.25" customHeight="1" x14ac:dyDescent="0.25">
      <c r="A61" s="54" t="s">
        <v>87</v>
      </c>
      <c r="B61" s="125" t="s">
        <v>217</v>
      </c>
      <c r="C61" s="159" t="s">
        <v>10</v>
      </c>
      <c r="D61" s="151" t="s">
        <v>419</v>
      </c>
      <c r="E61" s="53">
        <v>600</v>
      </c>
      <c r="F61" s="444">
        <f>SUM(прил8!H99)</f>
        <v>124300</v>
      </c>
      <c r="G61" s="444">
        <f>SUM(прил8!I99)</f>
        <v>124300</v>
      </c>
    </row>
    <row r="62" spans="1:7" s="43" customFormat="1" ht="33" customHeight="1" x14ac:dyDescent="0.25">
      <c r="A62" s="27" t="s">
        <v>96</v>
      </c>
      <c r="B62" s="124" t="s">
        <v>217</v>
      </c>
      <c r="C62" s="162" t="s">
        <v>10</v>
      </c>
      <c r="D62" s="154" t="s">
        <v>499</v>
      </c>
      <c r="E62" s="30"/>
      <c r="F62" s="441">
        <f>SUM(F63:F64)</f>
        <v>2488000</v>
      </c>
      <c r="G62" s="441">
        <f>SUM(G63:G64)</f>
        <v>2488000</v>
      </c>
    </row>
    <row r="63" spans="1:7" s="43" customFormat="1" ht="48.75" customHeight="1" x14ac:dyDescent="0.25">
      <c r="A63" s="54" t="s">
        <v>79</v>
      </c>
      <c r="B63" s="125" t="s">
        <v>217</v>
      </c>
      <c r="C63" s="159" t="s">
        <v>10</v>
      </c>
      <c r="D63" s="151" t="s">
        <v>499</v>
      </c>
      <c r="E63" s="53">
        <v>100</v>
      </c>
      <c r="F63" s="444">
        <f>SUM(прил8!H447)</f>
        <v>2317600</v>
      </c>
      <c r="G63" s="444">
        <f>SUM(прил8!I447)</f>
        <v>2317600</v>
      </c>
    </row>
    <row r="64" spans="1:7" s="43" customFormat="1" ht="33" customHeight="1" x14ac:dyDescent="0.25">
      <c r="A64" s="54" t="s">
        <v>551</v>
      </c>
      <c r="B64" s="125" t="s">
        <v>217</v>
      </c>
      <c r="C64" s="159" t="s">
        <v>10</v>
      </c>
      <c r="D64" s="151" t="s">
        <v>499</v>
      </c>
      <c r="E64" s="53">
        <v>200</v>
      </c>
      <c r="F64" s="444">
        <f>SUM(прил8!H448)</f>
        <v>170400</v>
      </c>
      <c r="G64" s="444">
        <f>SUM(прил8!I448)</f>
        <v>170400</v>
      </c>
    </row>
    <row r="65" spans="1:7" s="43" customFormat="1" ht="47.25" customHeight="1" x14ac:dyDescent="0.25">
      <c r="A65" s="99" t="s">
        <v>850</v>
      </c>
      <c r="B65" s="271" t="s">
        <v>217</v>
      </c>
      <c r="C65" s="272" t="s">
        <v>10</v>
      </c>
      <c r="D65" s="273" t="s">
        <v>849</v>
      </c>
      <c r="E65" s="28"/>
      <c r="F65" s="441">
        <f>SUM(F66:F67)</f>
        <v>622000</v>
      </c>
      <c r="G65" s="441">
        <f>SUM(G66:G67)</f>
        <v>622000</v>
      </c>
    </row>
    <row r="66" spans="1:7" s="43" customFormat="1" ht="48" customHeight="1" x14ac:dyDescent="0.25">
      <c r="A66" s="101" t="s">
        <v>79</v>
      </c>
      <c r="B66" s="268" t="s">
        <v>217</v>
      </c>
      <c r="C66" s="269" t="s">
        <v>10</v>
      </c>
      <c r="D66" s="270" t="s">
        <v>849</v>
      </c>
      <c r="E66" s="2" t="s">
        <v>13</v>
      </c>
      <c r="F66" s="444">
        <f>SUM(прил8!H450)</f>
        <v>556120</v>
      </c>
      <c r="G66" s="444">
        <f>SUM(прил8!I450)</f>
        <v>556120</v>
      </c>
    </row>
    <row r="67" spans="1:7" s="43" customFormat="1" ht="32.25" customHeight="1" x14ac:dyDescent="0.25">
      <c r="A67" s="110" t="s">
        <v>551</v>
      </c>
      <c r="B67" s="268" t="s">
        <v>217</v>
      </c>
      <c r="C67" s="269" t="s">
        <v>10</v>
      </c>
      <c r="D67" s="270" t="s">
        <v>849</v>
      </c>
      <c r="E67" s="2" t="s">
        <v>16</v>
      </c>
      <c r="F67" s="444">
        <f>SUM(прил8!H451)</f>
        <v>65880</v>
      </c>
      <c r="G67" s="444">
        <f>SUM(прил8!I451)</f>
        <v>65880</v>
      </c>
    </row>
    <row r="68" spans="1:7" s="43" customFormat="1" ht="33.75" customHeight="1" x14ac:dyDescent="0.25">
      <c r="A68" s="75" t="s">
        <v>78</v>
      </c>
      <c r="B68" s="124" t="s">
        <v>217</v>
      </c>
      <c r="C68" s="162" t="s">
        <v>10</v>
      </c>
      <c r="D68" s="154" t="s">
        <v>399</v>
      </c>
      <c r="E68" s="30"/>
      <c r="F68" s="441">
        <f>SUM(F69)</f>
        <v>487456</v>
      </c>
      <c r="G68" s="441">
        <f>SUM(G69)</f>
        <v>487456</v>
      </c>
    </row>
    <row r="69" spans="1:7" s="43" customFormat="1" ht="51.75" customHeight="1" x14ac:dyDescent="0.25">
      <c r="A69" s="54" t="s">
        <v>79</v>
      </c>
      <c r="B69" s="125" t="s">
        <v>217</v>
      </c>
      <c r="C69" s="159" t="s">
        <v>10</v>
      </c>
      <c r="D69" s="151" t="s">
        <v>399</v>
      </c>
      <c r="E69" s="53">
        <v>100</v>
      </c>
      <c r="F69" s="444">
        <f>SUM(прил8!H453)</f>
        <v>487456</v>
      </c>
      <c r="G69" s="444">
        <f>SUM(прил8!I453)</f>
        <v>487456</v>
      </c>
    </row>
    <row r="70" spans="1:7" s="43" customFormat="1" ht="48" customHeight="1" x14ac:dyDescent="0.25">
      <c r="A70" s="144" t="s">
        <v>166</v>
      </c>
      <c r="B70" s="156" t="s">
        <v>188</v>
      </c>
      <c r="C70" s="164" t="s">
        <v>394</v>
      </c>
      <c r="D70" s="152" t="s">
        <v>395</v>
      </c>
      <c r="E70" s="149"/>
      <c r="F70" s="501">
        <f>SUM(F71)</f>
        <v>27552007</v>
      </c>
      <c r="G70" s="501">
        <f>SUM(G71)</f>
        <v>27751548</v>
      </c>
    </row>
    <row r="71" spans="1:7" s="43" customFormat="1" ht="48" customHeight="1" x14ac:dyDescent="0.25">
      <c r="A71" s="319" t="s">
        <v>488</v>
      </c>
      <c r="B71" s="347" t="s">
        <v>188</v>
      </c>
      <c r="C71" s="348" t="s">
        <v>10</v>
      </c>
      <c r="D71" s="349" t="s">
        <v>395</v>
      </c>
      <c r="E71" s="328"/>
      <c r="F71" s="442">
        <f>SUM(F72+F74+F77+F80+F83+F90+F92+F86+F88)</f>
        <v>27552007</v>
      </c>
      <c r="G71" s="442">
        <f>SUM(G72+G74+G77+G80+G83+G90+G92+G86+G88)</f>
        <v>27751548</v>
      </c>
    </row>
    <row r="72" spans="1:7" s="43" customFormat="1" ht="16.5" customHeight="1" x14ac:dyDescent="0.25">
      <c r="A72" s="27" t="s">
        <v>565</v>
      </c>
      <c r="B72" s="124" t="s">
        <v>188</v>
      </c>
      <c r="C72" s="162" t="s">
        <v>10</v>
      </c>
      <c r="D72" s="154" t="s">
        <v>492</v>
      </c>
      <c r="E72" s="30"/>
      <c r="F72" s="441">
        <f>SUM(F73)</f>
        <v>1137775</v>
      </c>
      <c r="G72" s="441">
        <f>SUM(G73)</f>
        <v>1137775</v>
      </c>
    </row>
    <row r="73" spans="1:7" s="43" customFormat="1" ht="16.5" customHeight="1" x14ac:dyDescent="0.25">
      <c r="A73" s="54" t="s">
        <v>40</v>
      </c>
      <c r="B73" s="125" t="s">
        <v>188</v>
      </c>
      <c r="C73" s="159" t="s">
        <v>10</v>
      </c>
      <c r="D73" s="151" t="s">
        <v>492</v>
      </c>
      <c r="E73" s="53" t="s">
        <v>39</v>
      </c>
      <c r="F73" s="444">
        <f>SUM(прил8!H423)</f>
        <v>1137775</v>
      </c>
      <c r="G73" s="444">
        <f>SUM(прил8!I423)</f>
        <v>1137775</v>
      </c>
    </row>
    <row r="74" spans="1:7" s="43" customFormat="1" ht="33" customHeight="1" x14ac:dyDescent="0.25">
      <c r="A74" s="27" t="s">
        <v>92</v>
      </c>
      <c r="B74" s="124" t="s">
        <v>188</v>
      </c>
      <c r="C74" s="162" t="s">
        <v>10</v>
      </c>
      <c r="D74" s="154" t="s">
        <v>493</v>
      </c>
      <c r="E74" s="30"/>
      <c r="F74" s="441">
        <f>SUM(F75:F76)</f>
        <v>43406</v>
      </c>
      <c r="G74" s="441">
        <f>SUM(G75:G76)</f>
        <v>43406</v>
      </c>
    </row>
    <row r="75" spans="1:7" s="43" customFormat="1" ht="30.75" customHeight="1" x14ac:dyDescent="0.25">
      <c r="A75" s="54" t="s">
        <v>551</v>
      </c>
      <c r="B75" s="125" t="s">
        <v>188</v>
      </c>
      <c r="C75" s="159" t="s">
        <v>10</v>
      </c>
      <c r="D75" s="151" t="s">
        <v>493</v>
      </c>
      <c r="E75" s="53" t="s">
        <v>16</v>
      </c>
      <c r="F75" s="444">
        <f>SUM(прил8!H380)</f>
        <v>535</v>
      </c>
      <c r="G75" s="444">
        <f>SUM(прил8!I380)</f>
        <v>535</v>
      </c>
    </row>
    <row r="76" spans="1:7" s="43" customFormat="1" ht="16.5" customHeight="1" x14ac:dyDescent="0.25">
      <c r="A76" s="54" t="s">
        <v>40</v>
      </c>
      <c r="B76" s="125" t="s">
        <v>188</v>
      </c>
      <c r="C76" s="159" t="s">
        <v>10</v>
      </c>
      <c r="D76" s="151" t="s">
        <v>493</v>
      </c>
      <c r="E76" s="53" t="s">
        <v>39</v>
      </c>
      <c r="F76" s="444">
        <f>SUM(прил8!H381)</f>
        <v>42871</v>
      </c>
      <c r="G76" s="444">
        <f>SUM(прил8!I381)</f>
        <v>42871</v>
      </c>
    </row>
    <row r="77" spans="1:7" s="43" customFormat="1" ht="31.5" customHeight="1" x14ac:dyDescent="0.25">
      <c r="A77" s="27" t="s">
        <v>93</v>
      </c>
      <c r="B77" s="124" t="s">
        <v>188</v>
      </c>
      <c r="C77" s="162" t="s">
        <v>10</v>
      </c>
      <c r="D77" s="154" t="s">
        <v>494</v>
      </c>
      <c r="E77" s="30"/>
      <c r="F77" s="441">
        <f>SUM(F78:F79)</f>
        <v>203245</v>
      </c>
      <c r="G77" s="441">
        <f>SUM(G78:G79)</f>
        <v>203245</v>
      </c>
    </row>
    <row r="78" spans="1:7" s="43" customFormat="1" ht="33" customHeight="1" x14ac:dyDescent="0.25">
      <c r="A78" s="54" t="s">
        <v>551</v>
      </c>
      <c r="B78" s="125" t="s">
        <v>188</v>
      </c>
      <c r="C78" s="159" t="s">
        <v>10</v>
      </c>
      <c r="D78" s="151" t="s">
        <v>494</v>
      </c>
      <c r="E78" s="53" t="s">
        <v>16</v>
      </c>
      <c r="F78" s="444">
        <f>SUM(прил8!H383)</f>
        <v>2991</v>
      </c>
      <c r="G78" s="444">
        <f>SUM(прил8!I383)</f>
        <v>2991</v>
      </c>
    </row>
    <row r="79" spans="1:7" s="43" customFormat="1" ht="17.25" customHeight="1" x14ac:dyDescent="0.25">
      <c r="A79" s="54" t="s">
        <v>40</v>
      </c>
      <c r="B79" s="125" t="s">
        <v>188</v>
      </c>
      <c r="C79" s="159" t="s">
        <v>10</v>
      </c>
      <c r="D79" s="151" t="s">
        <v>494</v>
      </c>
      <c r="E79" s="53" t="s">
        <v>39</v>
      </c>
      <c r="F79" s="444">
        <f>SUM(прил8!H384)</f>
        <v>200254</v>
      </c>
      <c r="G79" s="444">
        <f>SUM(прил8!I384)</f>
        <v>200254</v>
      </c>
    </row>
    <row r="80" spans="1:7" s="43" customFormat="1" ht="15.75" customHeight="1" x14ac:dyDescent="0.25">
      <c r="A80" s="27" t="s">
        <v>94</v>
      </c>
      <c r="B80" s="124" t="s">
        <v>188</v>
      </c>
      <c r="C80" s="162" t="s">
        <v>10</v>
      </c>
      <c r="D80" s="154" t="s">
        <v>495</v>
      </c>
      <c r="E80" s="30"/>
      <c r="F80" s="441">
        <f>SUM(F81:F82)</f>
        <v>3574168</v>
      </c>
      <c r="G80" s="441">
        <f>SUM(G81:G82)</f>
        <v>3574168</v>
      </c>
    </row>
    <row r="81" spans="1:7" s="43" customFormat="1" ht="30.75" customHeight="1" x14ac:dyDescent="0.25">
      <c r="A81" s="54" t="s">
        <v>551</v>
      </c>
      <c r="B81" s="125" t="s">
        <v>188</v>
      </c>
      <c r="C81" s="159" t="s">
        <v>10</v>
      </c>
      <c r="D81" s="151" t="s">
        <v>495</v>
      </c>
      <c r="E81" s="53" t="s">
        <v>16</v>
      </c>
      <c r="F81" s="444">
        <f>SUM(прил8!H386)</f>
        <v>32563</v>
      </c>
      <c r="G81" s="444">
        <f>SUM(прил8!I386)</f>
        <v>32563</v>
      </c>
    </row>
    <row r="82" spans="1:7" s="43" customFormat="1" ht="17.25" customHeight="1" x14ac:dyDescent="0.25">
      <c r="A82" s="54" t="s">
        <v>40</v>
      </c>
      <c r="B82" s="125" t="s">
        <v>188</v>
      </c>
      <c r="C82" s="159" t="s">
        <v>10</v>
      </c>
      <c r="D82" s="151" t="s">
        <v>495</v>
      </c>
      <c r="E82" s="53" t="s">
        <v>39</v>
      </c>
      <c r="F82" s="444">
        <f>SUM(прил8!H387)</f>
        <v>3541605</v>
      </c>
      <c r="G82" s="444">
        <f>SUM(прил8!I387)</f>
        <v>3541605</v>
      </c>
    </row>
    <row r="83" spans="1:7" s="43" customFormat="1" ht="16.5" customHeight="1" x14ac:dyDescent="0.25">
      <c r="A83" s="27" t="s">
        <v>95</v>
      </c>
      <c r="B83" s="124" t="s">
        <v>188</v>
      </c>
      <c r="C83" s="162" t="s">
        <v>10</v>
      </c>
      <c r="D83" s="154" t="s">
        <v>496</v>
      </c>
      <c r="E83" s="30"/>
      <c r="F83" s="441">
        <f>SUM(F84:F85)</f>
        <v>311702</v>
      </c>
      <c r="G83" s="441">
        <f>SUM(G84:G85)</f>
        <v>311702</v>
      </c>
    </row>
    <row r="84" spans="1:7" s="43" customFormat="1" ht="31.5" customHeight="1" x14ac:dyDescent="0.25">
      <c r="A84" s="54" t="s">
        <v>551</v>
      </c>
      <c r="B84" s="125" t="s">
        <v>188</v>
      </c>
      <c r="C84" s="159" t="s">
        <v>10</v>
      </c>
      <c r="D84" s="151" t="s">
        <v>496</v>
      </c>
      <c r="E84" s="53" t="s">
        <v>16</v>
      </c>
      <c r="F84" s="444">
        <f>SUM(прил8!H389)</f>
        <v>4435</v>
      </c>
      <c r="G84" s="444">
        <f>SUM(прил8!I389)</f>
        <v>4435</v>
      </c>
    </row>
    <row r="85" spans="1:7" s="43" customFormat="1" ht="17.25" customHeight="1" x14ac:dyDescent="0.25">
      <c r="A85" s="54" t="s">
        <v>40</v>
      </c>
      <c r="B85" s="125" t="s">
        <v>188</v>
      </c>
      <c r="C85" s="159" t="s">
        <v>10</v>
      </c>
      <c r="D85" s="151" t="s">
        <v>496</v>
      </c>
      <c r="E85" s="53" t="s">
        <v>39</v>
      </c>
      <c r="F85" s="444">
        <f>SUM(прил8!H390)</f>
        <v>307267</v>
      </c>
      <c r="G85" s="444">
        <f>SUM(прил8!I390)</f>
        <v>307267</v>
      </c>
    </row>
    <row r="86" spans="1:7" s="43" customFormat="1" ht="17.25" customHeight="1" x14ac:dyDescent="0.25">
      <c r="A86" s="99" t="s">
        <v>847</v>
      </c>
      <c r="B86" s="223" t="s">
        <v>188</v>
      </c>
      <c r="C86" s="224" t="s">
        <v>10</v>
      </c>
      <c r="D86" s="273" t="s">
        <v>846</v>
      </c>
      <c r="E86" s="31"/>
      <c r="F86" s="441">
        <f>SUM(F87)</f>
        <v>21179297</v>
      </c>
      <c r="G86" s="441">
        <f>SUM(G87)</f>
        <v>21376083</v>
      </c>
    </row>
    <row r="87" spans="1:7" s="43" customFormat="1" ht="17.25" customHeight="1" x14ac:dyDescent="0.25">
      <c r="A87" s="3" t="s">
        <v>40</v>
      </c>
      <c r="B87" s="226" t="s">
        <v>188</v>
      </c>
      <c r="C87" s="227" t="s">
        <v>10</v>
      </c>
      <c r="D87" s="270" t="s">
        <v>846</v>
      </c>
      <c r="E87" s="277" t="s">
        <v>39</v>
      </c>
      <c r="F87" s="444">
        <f>SUM(прил8!H425)</f>
        <v>21179297</v>
      </c>
      <c r="G87" s="444">
        <f>SUM(прил8!I425)</f>
        <v>21376083</v>
      </c>
    </row>
    <row r="88" spans="1:7" s="43" customFormat="1" ht="31.5" customHeight="1" x14ac:dyDescent="0.25">
      <c r="A88" s="99" t="s">
        <v>848</v>
      </c>
      <c r="B88" s="223" t="s">
        <v>188</v>
      </c>
      <c r="C88" s="224" t="s">
        <v>10</v>
      </c>
      <c r="D88" s="273" t="s">
        <v>845</v>
      </c>
      <c r="E88" s="31"/>
      <c r="F88" s="441">
        <f>SUM(F89)</f>
        <v>296510</v>
      </c>
      <c r="G88" s="441">
        <f>SUM(G89)</f>
        <v>299265</v>
      </c>
    </row>
    <row r="89" spans="1:7" s="43" customFormat="1" ht="30.75" customHeight="1" x14ac:dyDescent="0.25">
      <c r="A89" s="110" t="s">
        <v>551</v>
      </c>
      <c r="B89" s="226" t="s">
        <v>188</v>
      </c>
      <c r="C89" s="227" t="s">
        <v>10</v>
      </c>
      <c r="D89" s="270" t="s">
        <v>845</v>
      </c>
      <c r="E89" s="277" t="s">
        <v>16</v>
      </c>
      <c r="F89" s="444">
        <f>SUM(прил8!H427)</f>
        <v>296510</v>
      </c>
      <c r="G89" s="444">
        <f>SUM(прил8!I427)</f>
        <v>299265</v>
      </c>
    </row>
    <row r="90" spans="1:7" s="43" customFormat="1" ht="17.25" customHeight="1" x14ac:dyDescent="0.25">
      <c r="A90" s="27" t="s">
        <v>167</v>
      </c>
      <c r="B90" s="124" t="s">
        <v>188</v>
      </c>
      <c r="C90" s="162" t="s">
        <v>10</v>
      </c>
      <c r="D90" s="154" t="s">
        <v>680</v>
      </c>
      <c r="E90" s="30"/>
      <c r="F90" s="441">
        <f>SUM(F91)</f>
        <v>803904</v>
      </c>
      <c r="G90" s="441">
        <f>SUM(G91)</f>
        <v>803904</v>
      </c>
    </row>
    <row r="91" spans="1:7" s="43" customFormat="1" ht="17.25" customHeight="1" x14ac:dyDescent="0.25">
      <c r="A91" s="54" t="s">
        <v>40</v>
      </c>
      <c r="B91" s="125" t="s">
        <v>188</v>
      </c>
      <c r="C91" s="159" t="s">
        <v>10</v>
      </c>
      <c r="D91" s="151" t="s">
        <v>680</v>
      </c>
      <c r="E91" s="53">
        <v>300</v>
      </c>
      <c r="F91" s="444">
        <f>SUM(прил8!H358)</f>
        <v>803904</v>
      </c>
      <c r="G91" s="444">
        <f>SUM(прил8!I358)</f>
        <v>803904</v>
      </c>
    </row>
    <row r="92" spans="1:7" s="43" customFormat="1" ht="15.75" customHeight="1" x14ac:dyDescent="0.25">
      <c r="A92" s="27" t="s">
        <v>501</v>
      </c>
      <c r="B92" s="124" t="s">
        <v>188</v>
      </c>
      <c r="C92" s="162" t="s">
        <v>10</v>
      </c>
      <c r="D92" s="154" t="s">
        <v>500</v>
      </c>
      <c r="E92" s="30"/>
      <c r="F92" s="441">
        <f>SUM(F93)</f>
        <v>2000</v>
      </c>
      <c r="G92" s="441">
        <f>SUM(G93)</f>
        <v>2000</v>
      </c>
    </row>
    <row r="93" spans="1:7" s="43" customFormat="1" ht="31.5" customHeight="1" x14ac:dyDescent="0.25">
      <c r="A93" s="54" t="s">
        <v>551</v>
      </c>
      <c r="B93" s="125" t="s">
        <v>188</v>
      </c>
      <c r="C93" s="159" t="s">
        <v>10</v>
      </c>
      <c r="D93" s="151" t="s">
        <v>500</v>
      </c>
      <c r="E93" s="53">
        <v>200</v>
      </c>
      <c r="F93" s="444">
        <f>SUM(прил8!H457)</f>
        <v>2000</v>
      </c>
      <c r="G93" s="444">
        <f>SUM(прил8!I457)</f>
        <v>2000</v>
      </c>
    </row>
    <row r="94" spans="1:7" s="43" customFormat="1" ht="66" customHeight="1" x14ac:dyDescent="0.25">
      <c r="A94" s="144" t="s">
        <v>172</v>
      </c>
      <c r="B94" s="156" t="s">
        <v>216</v>
      </c>
      <c r="C94" s="164" t="s">
        <v>394</v>
      </c>
      <c r="D94" s="152" t="s">
        <v>395</v>
      </c>
      <c r="E94" s="149"/>
      <c r="F94" s="501">
        <f>SUM(F96+F98+F100)</f>
        <v>4788700</v>
      </c>
      <c r="G94" s="501">
        <f>SUM(G96+G98+G100)</f>
        <v>4788700</v>
      </c>
    </row>
    <row r="95" spans="1:7" s="43" customFormat="1" ht="46.5" customHeight="1" x14ac:dyDescent="0.25">
      <c r="A95" s="319" t="s">
        <v>402</v>
      </c>
      <c r="B95" s="347" t="s">
        <v>216</v>
      </c>
      <c r="C95" s="348" t="s">
        <v>10</v>
      </c>
      <c r="D95" s="349" t="s">
        <v>395</v>
      </c>
      <c r="E95" s="328"/>
      <c r="F95" s="442">
        <f>SUM(F96+F98+F100)</f>
        <v>4788700</v>
      </c>
      <c r="G95" s="442">
        <f>SUM(G96+G98+G100)</f>
        <v>4788700</v>
      </c>
    </row>
    <row r="96" spans="1:7" s="43" customFormat="1" ht="51" customHeight="1" x14ac:dyDescent="0.25">
      <c r="A96" s="27" t="s">
        <v>80</v>
      </c>
      <c r="B96" s="124" t="s">
        <v>216</v>
      </c>
      <c r="C96" s="162" t="s">
        <v>10</v>
      </c>
      <c r="D96" s="154" t="s">
        <v>403</v>
      </c>
      <c r="E96" s="30"/>
      <c r="F96" s="441">
        <f>SUM(F97)</f>
        <v>933000</v>
      </c>
      <c r="G96" s="441">
        <f>SUM(G97)</f>
        <v>933000</v>
      </c>
    </row>
    <row r="97" spans="1:7" s="43" customFormat="1" ht="48" customHeight="1" x14ac:dyDescent="0.25">
      <c r="A97" s="54" t="s">
        <v>79</v>
      </c>
      <c r="B97" s="125" t="s">
        <v>216</v>
      </c>
      <c r="C97" s="159" t="s">
        <v>10</v>
      </c>
      <c r="D97" s="151" t="s">
        <v>403</v>
      </c>
      <c r="E97" s="53">
        <v>100</v>
      </c>
      <c r="F97" s="444">
        <f>SUM(прил8!H37)</f>
        <v>933000</v>
      </c>
      <c r="G97" s="444">
        <f>SUM(прил8!I37)</f>
        <v>933000</v>
      </c>
    </row>
    <row r="98" spans="1:7" s="43" customFormat="1" ht="32.25" customHeight="1" x14ac:dyDescent="0.25">
      <c r="A98" s="27" t="s">
        <v>376</v>
      </c>
      <c r="B98" s="124" t="s">
        <v>216</v>
      </c>
      <c r="C98" s="162" t="s">
        <v>10</v>
      </c>
      <c r="D98" s="154" t="s">
        <v>497</v>
      </c>
      <c r="E98" s="30"/>
      <c r="F98" s="441">
        <f>SUM(F99:F99)</f>
        <v>3834700</v>
      </c>
      <c r="G98" s="441">
        <f>SUM(G99:G99)</f>
        <v>3834700</v>
      </c>
    </row>
    <row r="99" spans="1:7" s="43" customFormat="1" ht="17.25" customHeight="1" x14ac:dyDescent="0.25">
      <c r="A99" s="54" t="s">
        <v>40</v>
      </c>
      <c r="B99" s="125" t="s">
        <v>216</v>
      </c>
      <c r="C99" s="159" t="s">
        <v>10</v>
      </c>
      <c r="D99" s="151" t="s">
        <v>497</v>
      </c>
      <c r="E99" s="53">
        <v>300</v>
      </c>
      <c r="F99" s="444">
        <f>SUM(прил8!H431)</f>
        <v>3834700</v>
      </c>
      <c r="G99" s="444">
        <f>SUM(прил8!I431)</f>
        <v>3834700</v>
      </c>
    </row>
    <row r="100" spans="1:7" s="43" customFormat="1" ht="33.75" customHeight="1" x14ac:dyDescent="0.25">
      <c r="A100" s="27" t="s">
        <v>107</v>
      </c>
      <c r="B100" s="124" t="s">
        <v>216</v>
      </c>
      <c r="C100" s="162" t="s">
        <v>10</v>
      </c>
      <c r="D100" s="154" t="s">
        <v>404</v>
      </c>
      <c r="E100" s="30"/>
      <c r="F100" s="441">
        <f>SUM(F101)</f>
        <v>21000</v>
      </c>
      <c r="G100" s="441">
        <f>SUM(G101)</f>
        <v>21000</v>
      </c>
    </row>
    <row r="101" spans="1:7" s="43" customFormat="1" ht="32.25" customHeight="1" x14ac:dyDescent="0.25">
      <c r="A101" s="54" t="s">
        <v>551</v>
      </c>
      <c r="B101" s="125" t="s">
        <v>216</v>
      </c>
      <c r="C101" s="159" t="s">
        <v>10</v>
      </c>
      <c r="D101" s="151" t="s">
        <v>404</v>
      </c>
      <c r="E101" s="53">
        <v>200</v>
      </c>
      <c r="F101" s="444">
        <f>SUM(прил8!H39+прил8!H281+прил8!H461)</f>
        <v>21000</v>
      </c>
      <c r="G101" s="444">
        <f>SUM(прил8!I39+прил8!I281+прил8!I461)</f>
        <v>21000</v>
      </c>
    </row>
    <row r="102" spans="1:7" s="43" customFormat="1" ht="31.5" x14ac:dyDescent="0.25">
      <c r="A102" s="132" t="s">
        <v>373</v>
      </c>
      <c r="B102" s="157" t="s">
        <v>453</v>
      </c>
      <c r="C102" s="252" t="s">
        <v>394</v>
      </c>
      <c r="D102" s="158" t="s">
        <v>395</v>
      </c>
      <c r="E102" s="39"/>
      <c r="F102" s="494">
        <f>SUM(F103+F161+F174+F178)</f>
        <v>259096921</v>
      </c>
      <c r="G102" s="494">
        <f>SUM(G103+G161+G174+G178)</f>
        <v>250459940</v>
      </c>
    </row>
    <row r="103" spans="1:7" s="43" customFormat="1" ht="47.25" x14ac:dyDescent="0.25">
      <c r="A103" s="148" t="s">
        <v>244</v>
      </c>
      <c r="B103" s="156" t="s">
        <v>221</v>
      </c>
      <c r="C103" s="164" t="s">
        <v>394</v>
      </c>
      <c r="D103" s="152" t="s">
        <v>395</v>
      </c>
      <c r="E103" s="149"/>
      <c r="F103" s="501">
        <f>SUM(F104+F121+F152+F158+F155)</f>
        <v>239030649</v>
      </c>
      <c r="G103" s="501">
        <f>SUM(G104+G121+G152+G158+G155)</f>
        <v>230393668</v>
      </c>
    </row>
    <row r="104" spans="1:7" s="43" customFormat="1" ht="16.5" customHeight="1" x14ac:dyDescent="0.25">
      <c r="A104" s="346" t="s">
        <v>454</v>
      </c>
      <c r="B104" s="347" t="s">
        <v>221</v>
      </c>
      <c r="C104" s="348" t="s">
        <v>10</v>
      </c>
      <c r="D104" s="349" t="s">
        <v>395</v>
      </c>
      <c r="E104" s="328"/>
      <c r="F104" s="442">
        <f>SUM(F105+F107+F110+F112+F115+F117)</f>
        <v>32809863</v>
      </c>
      <c r="G104" s="442">
        <f>SUM(G105+G107+G110+G112+G115+G117)</f>
        <v>32224747</v>
      </c>
    </row>
    <row r="105" spans="1:7" s="43" customFormat="1" ht="18" customHeight="1" x14ac:dyDescent="0.25">
      <c r="A105" s="75" t="s">
        <v>171</v>
      </c>
      <c r="B105" s="124" t="s">
        <v>221</v>
      </c>
      <c r="C105" s="162" t="s">
        <v>10</v>
      </c>
      <c r="D105" s="154" t="s">
        <v>498</v>
      </c>
      <c r="E105" s="30"/>
      <c r="F105" s="441">
        <f>SUM(F106)</f>
        <v>1781088</v>
      </c>
      <c r="G105" s="441">
        <f>SUM(G106)</f>
        <v>1781088</v>
      </c>
    </row>
    <row r="106" spans="1:7" s="43" customFormat="1" ht="17.25" customHeight="1" x14ac:dyDescent="0.25">
      <c r="A106" s="76" t="s">
        <v>40</v>
      </c>
      <c r="B106" s="125" t="s">
        <v>221</v>
      </c>
      <c r="C106" s="159" t="s">
        <v>10</v>
      </c>
      <c r="D106" s="151" t="s">
        <v>498</v>
      </c>
      <c r="E106" s="53">
        <v>300</v>
      </c>
      <c r="F106" s="444">
        <f>SUM(прил8!H436)</f>
        <v>1781088</v>
      </c>
      <c r="G106" s="444">
        <f>SUM(прил8!I436)</f>
        <v>1781088</v>
      </c>
    </row>
    <row r="107" spans="1:7" s="43" customFormat="1" ht="94.5" x14ac:dyDescent="0.25">
      <c r="A107" s="153" t="s">
        <v>148</v>
      </c>
      <c r="B107" s="124" t="s">
        <v>221</v>
      </c>
      <c r="C107" s="162" t="s">
        <v>10</v>
      </c>
      <c r="D107" s="154" t="s">
        <v>456</v>
      </c>
      <c r="E107" s="30"/>
      <c r="F107" s="441">
        <f>SUM(F108:F109)</f>
        <v>17422181</v>
      </c>
      <c r="G107" s="441">
        <f>SUM(G108:G109)</f>
        <v>17422181</v>
      </c>
    </row>
    <row r="108" spans="1:7" s="43" customFormat="1" ht="47.25" x14ac:dyDescent="0.25">
      <c r="A108" s="131" t="s">
        <v>79</v>
      </c>
      <c r="B108" s="125" t="s">
        <v>221</v>
      </c>
      <c r="C108" s="159" t="s">
        <v>10</v>
      </c>
      <c r="D108" s="151" t="s">
        <v>456</v>
      </c>
      <c r="E108" s="53">
        <v>100</v>
      </c>
      <c r="F108" s="444">
        <f>SUM(прил8!H182)</f>
        <v>17191810</v>
      </c>
      <c r="G108" s="444">
        <f>SUM(прил8!I182)</f>
        <v>17191810</v>
      </c>
    </row>
    <row r="109" spans="1:7" s="43" customFormat="1" ht="30.75" customHeight="1" x14ac:dyDescent="0.25">
      <c r="A109" s="76" t="s">
        <v>551</v>
      </c>
      <c r="B109" s="125" t="s">
        <v>221</v>
      </c>
      <c r="C109" s="159" t="s">
        <v>10</v>
      </c>
      <c r="D109" s="151" t="s">
        <v>456</v>
      </c>
      <c r="E109" s="53">
        <v>200</v>
      </c>
      <c r="F109" s="444">
        <f>SUM(прил8!H183)</f>
        <v>230371</v>
      </c>
      <c r="G109" s="444">
        <f>SUM(прил8!I183)</f>
        <v>230371</v>
      </c>
    </row>
    <row r="110" spans="1:7" s="43" customFormat="1" ht="30.75" customHeight="1" x14ac:dyDescent="0.25">
      <c r="A110" s="75" t="s">
        <v>558</v>
      </c>
      <c r="B110" s="124" t="s">
        <v>221</v>
      </c>
      <c r="C110" s="162" t="s">
        <v>10</v>
      </c>
      <c r="D110" s="154" t="s">
        <v>557</v>
      </c>
      <c r="E110" s="30"/>
      <c r="F110" s="441">
        <f>SUM(F111)</f>
        <v>8466</v>
      </c>
      <c r="G110" s="441">
        <f>SUM(G111)</f>
        <v>8466</v>
      </c>
    </row>
    <row r="111" spans="1:7" s="43" customFormat="1" ht="16.5" customHeight="1" x14ac:dyDescent="0.25">
      <c r="A111" s="76" t="s">
        <v>40</v>
      </c>
      <c r="B111" s="125" t="s">
        <v>221</v>
      </c>
      <c r="C111" s="159" t="s">
        <v>10</v>
      </c>
      <c r="D111" s="151" t="s">
        <v>557</v>
      </c>
      <c r="E111" s="53">
        <v>300</v>
      </c>
      <c r="F111" s="444">
        <f>SUM(прил8!H395)</f>
        <v>8466</v>
      </c>
      <c r="G111" s="444">
        <f>SUM(прил8!I395)</f>
        <v>8466</v>
      </c>
    </row>
    <row r="112" spans="1:7" s="43" customFormat="1" ht="66" customHeight="1" x14ac:dyDescent="0.25">
      <c r="A112" s="75" t="s">
        <v>101</v>
      </c>
      <c r="B112" s="124" t="s">
        <v>221</v>
      </c>
      <c r="C112" s="162" t="s">
        <v>10</v>
      </c>
      <c r="D112" s="154" t="s">
        <v>490</v>
      </c>
      <c r="E112" s="30"/>
      <c r="F112" s="441">
        <f>SUM(F113:F114)</f>
        <v>1019070</v>
      </c>
      <c r="G112" s="441">
        <f>SUM(G113:G114)</f>
        <v>1019070</v>
      </c>
    </row>
    <row r="113" spans="1:7" s="43" customFormat="1" ht="30.75" customHeight="1" x14ac:dyDescent="0.25">
      <c r="A113" s="76" t="s">
        <v>551</v>
      </c>
      <c r="B113" s="125" t="s">
        <v>221</v>
      </c>
      <c r="C113" s="159" t="s">
        <v>10</v>
      </c>
      <c r="D113" s="151" t="s">
        <v>490</v>
      </c>
      <c r="E113" s="53">
        <v>200</v>
      </c>
      <c r="F113" s="444">
        <f>SUM(прил8!H397)</f>
        <v>5070</v>
      </c>
      <c r="G113" s="444">
        <f>SUM(прил8!I397)</f>
        <v>5070</v>
      </c>
    </row>
    <row r="114" spans="1:7" s="43" customFormat="1" ht="17.25" customHeight="1" x14ac:dyDescent="0.25">
      <c r="A114" s="76" t="s">
        <v>40</v>
      </c>
      <c r="B114" s="125" t="s">
        <v>221</v>
      </c>
      <c r="C114" s="159" t="s">
        <v>10</v>
      </c>
      <c r="D114" s="151" t="s">
        <v>490</v>
      </c>
      <c r="E114" s="53">
        <v>300</v>
      </c>
      <c r="F114" s="444">
        <f>SUM(прил8!H398)</f>
        <v>1014000</v>
      </c>
      <c r="G114" s="444">
        <f>SUM(прил8!I398)</f>
        <v>1014000</v>
      </c>
    </row>
    <row r="115" spans="1:7" s="43" customFormat="1" ht="31.5" customHeight="1" x14ac:dyDescent="0.25">
      <c r="A115" s="75" t="s">
        <v>458</v>
      </c>
      <c r="B115" s="124" t="s">
        <v>221</v>
      </c>
      <c r="C115" s="162" t="s">
        <v>10</v>
      </c>
      <c r="D115" s="154" t="s">
        <v>459</v>
      </c>
      <c r="E115" s="30"/>
      <c r="F115" s="441">
        <f>SUM(F116)</f>
        <v>75533</v>
      </c>
      <c r="G115" s="441">
        <f>SUM(G116)</f>
        <v>75533</v>
      </c>
    </row>
    <row r="116" spans="1:7" s="43" customFormat="1" ht="30.75" customHeight="1" x14ac:dyDescent="0.25">
      <c r="A116" s="76" t="s">
        <v>551</v>
      </c>
      <c r="B116" s="125" t="s">
        <v>221</v>
      </c>
      <c r="C116" s="159" t="s">
        <v>10</v>
      </c>
      <c r="D116" s="151" t="s">
        <v>459</v>
      </c>
      <c r="E116" s="53">
        <v>200</v>
      </c>
      <c r="F116" s="444">
        <f>SUM(прил8!H400)</f>
        <v>75533</v>
      </c>
      <c r="G116" s="444">
        <f>SUM(прил8!I400)</f>
        <v>75533</v>
      </c>
    </row>
    <row r="117" spans="1:7" s="43" customFormat="1" ht="33.75" customHeight="1" x14ac:dyDescent="0.25">
      <c r="A117" s="75" t="s">
        <v>89</v>
      </c>
      <c r="B117" s="124" t="s">
        <v>221</v>
      </c>
      <c r="C117" s="162" t="s">
        <v>10</v>
      </c>
      <c r="D117" s="154" t="s">
        <v>427</v>
      </c>
      <c r="E117" s="30"/>
      <c r="F117" s="441">
        <f>SUM(F118:F120)</f>
        <v>12503525</v>
      </c>
      <c r="G117" s="441">
        <f>SUM(G118:G120)</f>
        <v>11918409</v>
      </c>
    </row>
    <row r="118" spans="1:7" s="43" customFormat="1" ht="48.75" customHeight="1" x14ac:dyDescent="0.25">
      <c r="A118" s="76" t="s">
        <v>79</v>
      </c>
      <c r="B118" s="125" t="s">
        <v>221</v>
      </c>
      <c r="C118" s="159" t="s">
        <v>10</v>
      </c>
      <c r="D118" s="151" t="s">
        <v>427</v>
      </c>
      <c r="E118" s="53">
        <v>100</v>
      </c>
      <c r="F118" s="444">
        <f>SUM(прил8!H185)</f>
        <v>5363534</v>
      </c>
      <c r="G118" s="444">
        <f>SUM(прил8!I185)</f>
        <v>5363534</v>
      </c>
    </row>
    <row r="119" spans="1:7" s="43" customFormat="1" ht="31.5" customHeight="1" x14ac:dyDescent="0.25">
      <c r="A119" s="76" t="s">
        <v>551</v>
      </c>
      <c r="B119" s="125" t="s">
        <v>221</v>
      </c>
      <c r="C119" s="159" t="s">
        <v>10</v>
      </c>
      <c r="D119" s="151" t="s">
        <v>427</v>
      </c>
      <c r="E119" s="53">
        <v>200</v>
      </c>
      <c r="F119" s="444">
        <f>SUM(прил8!H186)</f>
        <v>6634481</v>
      </c>
      <c r="G119" s="444">
        <f>SUM(прил8!I186)</f>
        <v>6049365</v>
      </c>
    </row>
    <row r="120" spans="1:7" s="43" customFormat="1" ht="17.25" customHeight="1" x14ac:dyDescent="0.25">
      <c r="A120" s="76" t="s">
        <v>18</v>
      </c>
      <c r="B120" s="125" t="s">
        <v>221</v>
      </c>
      <c r="C120" s="159" t="s">
        <v>10</v>
      </c>
      <c r="D120" s="151" t="s">
        <v>427</v>
      </c>
      <c r="E120" s="53">
        <v>800</v>
      </c>
      <c r="F120" s="444">
        <f>SUM(прил8!H187)</f>
        <v>505510</v>
      </c>
      <c r="G120" s="444">
        <f>SUM(прил8!I187)</f>
        <v>505510</v>
      </c>
    </row>
    <row r="121" spans="1:7" s="43" customFormat="1" ht="17.25" customHeight="1" x14ac:dyDescent="0.25">
      <c r="A121" s="346" t="s">
        <v>464</v>
      </c>
      <c r="B121" s="347" t="s">
        <v>221</v>
      </c>
      <c r="C121" s="348" t="s">
        <v>12</v>
      </c>
      <c r="D121" s="349" t="s">
        <v>395</v>
      </c>
      <c r="E121" s="328"/>
      <c r="F121" s="442">
        <f>SUM(F122+F125+F128+F133+F135+F137+F139+F144+F146+F142+F150+F131)</f>
        <v>201406876</v>
      </c>
      <c r="G121" s="442">
        <f>SUM(G122+G125+G128+G133+G135+G137+G139+G144+G146+G142+G150+G131)</f>
        <v>196068921</v>
      </c>
    </row>
    <row r="122" spans="1:7" s="43" customFormat="1" ht="81" customHeight="1" x14ac:dyDescent="0.25">
      <c r="A122" s="75" t="s">
        <v>150</v>
      </c>
      <c r="B122" s="124" t="s">
        <v>221</v>
      </c>
      <c r="C122" s="162" t="s">
        <v>12</v>
      </c>
      <c r="D122" s="154" t="s">
        <v>457</v>
      </c>
      <c r="E122" s="30"/>
      <c r="F122" s="441">
        <f>SUM(F123:F124)</f>
        <v>155640365</v>
      </c>
      <c r="G122" s="441">
        <f>SUM(G123:G124)</f>
        <v>155640365</v>
      </c>
    </row>
    <row r="123" spans="1:7" s="43" customFormat="1" ht="47.25" x14ac:dyDescent="0.25">
      <c r="A123" s="131" t="s">
        <v>79</v>
      </c>
      <c r="B123" s="125" t="s">
        <v>221</v>
      </c>
      <c r="C123" s="159" t="s">
        <v>12</v>
      </c>
      <c r="D123" s="151" t="s">
        <v>457</v>
      </c>
      <c r="E123" s="53">
        <v>100</v>
      </c>
      <c r="F123" s="444">
        <f>SUM(прил8!H198)</f>
        <v>150404677</v>
      </c>
      <c r="G123" s="444">
        <f>SUM(прил8!I198)</f>
        <v>150404677</v>
      </c>
    </row>
    <row r="124" spans="1:7" s="43" customFormat="1" ht="30.75" customHeight="1" x14ac:dyDescent="0.25">
      <c r="A124" s="76" t="s">
        <v>551</v>
      </c>
      <c r="B124" s="125" t="s">
        <v>221</v>
      </c>
      <c r="C124" s="159" t="s">
        <v>12</v>
      </c>
      <c r="D124" s="151" t="s">
        <v>457</v>
      </c>
      <c r="E124" s="53">
        <v>200</v>
      </c>
      <c r="F124" s="444">
        <f>SUM(прил8!H199)</f>
        <v>5235688</v>
      </c>
      <c r="G124" s="444">
        <f>SUM(прил8!I199)</f>
        <v>5235688</v>
      </c>
    </row>
    <row r="125" spans="1:7" s="43" customFormat="1" ht="30.75" customHeight="1" x14ac:dyDescent="0.25">
      <c r="A125" s="75" t="s">
        <v>558</v>
      </c>
      <c r="B125" s="124" t="s">
        <v>221</v>
      </c>
      <c r="C125" s="162" t="s">
        <v>12</v>
      </c>
      <c r="D125" s="154" t="s">
        <v>557</v>
      </c>
      <c r="E125" s="30"/>
      <c r="F125" s="441">
        <f>SUM(F126:F127)</f>
        <v>106395</v>
      </c>
      <c r="G125" s="441">
        <f>SUM(G126:G127)</f>
        <v>106395</v>
      </c>
    </row>
    <row r="126" spans="1:7" s="43" customFormat="1" ht="48.75" customHeight="1" x14ac:dyDescent="0.25">
      <c r="A126" s="76" t="s">
        <v>79</v>
      </c>
      <c r="B126" s="125" t="s">
        <v>221</v>
      </c>
      <c r="C126" s="159" t="s">
        <v>12</v>
      </c>
      <c r="D126" s="151" t="s">
        <v>557</v>
      </c>
      <c r="E126" s="53">
        <v>100</v>
      </c>
      <c r="F126" s="444">
        <f>SUM(прил8!H201)</f>
        <v>57588</v>
      </c>
      <c r="G126" s="444">
        <f>SUM(прил8!I201)</f>
        <v>57588</v>
      </c>
    </row>
    <row r="127" spans="1:7" s="43" customFormat="1" ht="15.75" customHeight="1" x14ac:dyDescent="0.25">
      <c r="A127" s="76" t="s">
        <v>40</v>
      </c>
      <c r="B127" s="125" t="s">
        <v>221</v>
      </c>
      <c r="C127" s="159" t="s">
        <v>12</v>
      </c>
      <c r="D127" s="151" t="s">
        <v>557</v>
      </c>
      <c r="E127" s="53">
        <v>300</v>
      </c>
      <c r="F127" s="444">
        <f>SUM(прил8!H202+прил8!H403)</f>
        <v>48807</v>
      </c>
      <c r="G127" s="444">
        <f>SUM(прил8!I202+прил8!I403)</f>
        <v>48807</v>
      </c>
    </row>
    <row r="128" spans="1:7" s="43" customFormat="1" ht="64.5" customHeight="1" x14ac:dyDescent="0.25">
      <c r="A128" s="75" t="s">
        <v>101</v>
      </c>
      <c r="B128" s="124" t="s">
        <v>221</v>
      </c>
      <c r="C128" s="162" t="s">
        <v>12</v>
      </c>
      <c r="D128" s="154" t="s">
        <v>490</v>
      </c>
      <c r="E128" s="30"/>
      <c r="F128" s="441">
        <f>SUM(F129:F130)</f>
        <v>7260427</v>
      </c>
      <c r="G128" s="441">
        <f>SUM(G129:G130)</f>
        <v>7260427</v>
      </c>
    </row>
    <row r="129" spans="1:7" s="43" customFormat="1" ht="30" customHeight="1" x14ac:dyDescent="0.25">
      <c r="A129" s="76" t="s">
        <v>551</v>
      </c>
      <c r="B129" s="125" t="s">
        <v>221</v>
      </c>
      <c r="C129" s="159" t="s">
        <v>12</v>
      </c>
      <c r="D129" s="151" t="s">
        <v>490</v>
      </c>
      <c r="E129" s="53">
        <v>200</v>
      </c>
      <c r="F129" s="444">
        <f>SUM(прил8!H405)</f>
        <v>38305</v>
      </c>
      <c r="G129" s="444">
        <f>SUM(прил8!I405)</f>
        <v>38305</v>
      </c>
    </row>
    <row r="130" spans="1:7" s="43" customFormat="1" ht="16.5" customHeight="1" x14ac:dyDescent="0.25">
      <c r="A130" s="76" t="s">
        <v>40</v>
      </c>
      <c r="B130" s="125" t="s">
        <v>221</v>
      </c>
      <c r="C130" s="159" t="s">
        <v>12</v>
      </c>
      <c r="D130" s="151" t="s">
        <v>490</v>
      </c>
      <c r="E130" s="53">
        <v>300</v>
      </c>
      <c r="F130" s="444">
        <f>SUM(прил8!H406)</f>
        <v>7222122</v>
      </c>
      <c r="G130" s="444">
        <f>SUM(прил8!I406)</f>
        <v>7222122</v>
      </c>
    </row>
    <row r="131" spans="1:7" s="43" customFormat="1" ht="50.25" customHeight="1" x14ac:dyDescent="0.25">
      <c r="A131" s="75" t="s">
        <v>726</v>
      </c>
      <c r="B131" s="124" t="s">
        <v>221</v>
      </c>
      <c r="C131" s="162" t="s">
        <v>12</v>
      </c>
      <c r="D131" s="154" t="s">
        <v>725</v>
      </c>
      <c r="E131" s="30"/>
      <c r="F131" s="441">
        <f>SUM(F132)</f>
        <v>441123</v>
      </c>
      <c r="G131" s="441">
        <f>SUM(G132)</f>
        <v>441123</v>
      </c>
    </row>
    <row r="132" spans="1:7" s="43" customFormat="1" ht="34.5" customHeight="1" x14ac:dyDescent="0.25">
      <c r="A132" s="76" t="s">
        <v>551</v>
      </c>
      <c r="B132" s="125" t="s">
        <v>221</v>
      </c>
      <c r="C132" s="159" t="s">
        <v>12</v>
      </c>
      <c r="D132" s="151" t="s">
        <v>725</v>
      </c>
      <c r="E132" s="53">
        <v>200</v>
      </c>
      <c r="F132" s="444">
        <f>SUM(прил8!H204)</f>
        <v>441123</v>
      </c>
      <c r="G132" s="444">
        <f>SUM(прил8!I204)</f>
        <v>441123</v>
      </c>
    </row>
    <row r="133" spans="1:7" s="43" customFormat="1" ht="64.5" customHeight="1" x14ac:dyDescent="0.25">
      <c r="A133" s="75" t="s">
        <v>559</v>
      </c>
      <c r="B133" s="124" t="s">
        <v>221</v>
      </c>
      <c r="C133" s="162" t="s">
        <v>12</v>
      </c>
      <c r="D133" s="154" t="s">
        <v>556</v>
      </c>
      <c r="E133" s="30"/>
      <c r="F133" s="441">
        <f>SUM(F134)</f>
        <v>274996</v>
      </c>
      <c r="G133" s="441">
        <f>SUM(G134)</f>
        <v>274996</v>
      </c>
    </row>
    <row r="134" spans="1:7" s="43" customFormat="1" ht="31.5" customHeight="1" x14ac:dyDescent="0.25">
      <c r="A134" s="76" t="s">
        <v>551</v>
      </c>
      <c r="B134" s="125" t="s">
        <v>221</v>
      </c>
      <c r="C134" s="159" t="s">
        <v>12</v>
      </c>
      <c r="D134" s="151" t="s">
        <v>556</v>
      </c>
      <c r="E134" s="53">
        <v>200</v>
      </c>
      <c r="F134" s="444">
        <f>SUM(прил8!H206)</f>
        <v>274996</v>
      </c>
      <c r="G134" s="444">
        <f>SUM(прил8!I206)</f>
        <v>274996</v>
      </c>
    </row>
    <row r="135" spans="1:7" s="43" customFormat="1" ht="45" customHeight="1" x14ac:dyDescent="0.25">
      <c r="A135" s="153" t="s">
        <v>864</v>
      </c>
      <c r="B135" s="124" t="s">
        <v>221</v>
      </c>
      <c r="C135" s="162" t="s">
        <v>12</v>
      </c>
      <c r="D135" s="154" t="s">
        <v>863</v>
      </c>
      <c r="E135" s="30"/>
      <c r="F135" s="441">
        <f>SUM(F136)</f>
        <v>11796120</v>
      </c>
      <c r="G135" s="441">
        <f>SUM(G136)</f>
        <v>11796120</v>
      </c>
    </row>
    <row r="136" spans="1:7" s="43" customFormat="1" ht="47.25" x14ac:dyDescent="0.25">
      <c r="A136" s="131" t="s">
        <v>79</v>
      </c>
      <c r="B136" s="125" t="s">
        <v>221</v>
      </c>
      <c r="C136" s="159" t="s">
        <v>12</v>
      </c>
      <c r="D136" s="151" t="s">
        <v>863</v>
      </c>
      <c r="E136" s="53">
        <v>100</v>
      </c>
      <c r="F136" s="444">
        <f>SUM(прил8!H208)</f>
        <v>11796120</v>
      </c>
      <c r="G136" s="444">
        <f>SUM(прил8!I208)</f>
        <v>11796120</v>
      </c>
    </row>
    <row r="137" spans="1:7" s="43" customFormat="1" ht="47.25" x14ac:dyDescent="0.25">
      <c r="A137" s="153" t="s">
        <v>852</v>
      </c>
      <c r="B137" s="124" t="s">
        <v>221</v>
      </c>
      <c r="C137" s="162" t="s">
        <v>12</v>
      </c>
      <c r="D137" s="154" t="s">
        <v>851</v>
      </c>
      <c r="E137" s="30"/>
      <c r="F137" s="441">
        <f>SUM(F138)</f>
        <v>4560787</v>
      </c>
      <c r="G137" s="441">
        <f>SUM(G138)</f>
        <v>4460298</v>
      </c>
    </row>
    <row r="138" spans="1:7" s="43" customFormat="1" ht="31.5" x14ac:dyDescent="0.25">
      <c r="A138" s="131" t="s">
        <v>551</v>
      </c>
      <c r="B138" s="125" t="s">
        <v>221</v>
      </c>
      <c r="C138" s="159" t="s">
        <v>12</v>
      </c>
      <c r="D138" s="151" t="s">
        <v>851</v>
      </c>
      <c r="E138" s="53">
        <v>200</v>
      </c>
      <c r="F138" s="444">
        <f>SUM(прил8!H209)</f>
        <v>4560787</v>
      </c>
      <c r="G138" s="444">
        <f>SUM(прил8!I209)</f>
        <v>4460298</v>
      </c>
    </row>
    <row r="139" spans="1:7" s="43" customFormat="1" ht="31.5" x14ac:dyDescent="0.25">
      <c r="A139" s="75" t="s">
        <v>458</v>
      </c>
      <c r="B139" s="124" t="s">
        <v>221</v>
      </c>
      <c r="C139" s="162" t="s">
        <v>12</v>
      </c>
      <c r="D139" s="154" t="s">
        <v>459</v>
      </c>
      <c r="E139" s="30"/>
      <c r="F139" s="441">
        <f>SUM(F140:F141)</f>
        <v>909397</v>
      </c>
      <c r="G139" s="441">
        <f>SUM(G140:G141)</f>
        <v>909397</v>
      </c>
    </row>
    <row r="140" spans="1:7" s="43" customFormat="1" ht="47.25" x14ac:dyDescent="0.25">
      <c r="A140" s="76" t="s">
        <v>79</v>
      </c>
      <c r="B140" s="125" t="s">
        <v>221</v>
      </c>
      <c r="C140" s="159" t="s">
        <v>12</v>
      </c>
      <c r="D140" s="151" t="s">
        <v>459</v>
      </c>
      <c r="E140" s="53">
        <v>100</v>
      </c>
      <c r="F140" s="444">
        <f>SUM(прил8!H212)</f>
        <v>482375</v>
      </c>
      <c r="G140" s="444">
        <f>SUM(прил8!I212)</f>
        <v>482375</v>
      </c>
    </row>
    <row r="141" spans="1:7" s="43" customFormat="1" ht="15.75" customHeight="1" x14ac:dyDescent="0.25">
      <c r="A141" s="76" t="s">
        <v>40</v>
      </c>
      <c r="B141" s="125" t="s">
        <v>221</v>
      </c>
      <c r="C141" s="159" t="s">
        <v>12</v>
      </c>
      <c r="D141" s="151" t="s">
        <v>459</v>
      </c>
      <c r="E141" s="53">
        <v>300</v>
      </c>
      <c r="F141" s="444">
        <f>SUM(прил8!H213+прил8!H408)</f>
        <v>427022</v>
      </c>
      <c r="G141" s="444">
        <f>SUM(прил8!I213+прил8!I408)</f>
        <v>427022</v>
      </c>
    </row>
    <row r="142" spans="1:7" s="43" customFormat="1" ht="48.75" customHeight="1" x14ac:dyDescent="0.25">
      <c r="A142" s="75" t="s">
        <v>681</v>
      </c>
      <c r="B142" s="124" t="s">
        <v>221</v>
      </c>
      <c r="C142" s="162" t="s">
        <v>12</v>
      </c>
      <c r="D142" s="154" t="s">
        <v>727</v>
      </c>
      <c r="E142" s="30"/>
      <c r="F142" s="441">
        <f>SUM(F143)</f>
        <v>720270</v>
      </c>
      <c r="G142" s="441">
        <f>SUM(G143)</f>
        <v>720270</v>
      </c>
    </row>
    <row r="143" spans="1:7" s="43" customFormat="1" ht="33.75" customHeight="1" x14ac:dyDescent="0.25">
      <c r="A143" s="76" t="s">
        <v>551</v>
      </c>
      <c r="B143" s="125" t="s">
        <v>221</v>
      </c>
      <c r="C143" s="159" t="s">
        <v>12</v>
      </c>
      <c r="D143" s="151" t="s">
        <v>727</v>
      </c>
      <c r="E143" s="53">
        <v>200</v>
      </c>
      <c r="F143" s="444">
        <f>SUM(прил8!H215)</f>
        <v>720270</v>
      </c>
      <c r="G143" s="444">
        <f>SUM(прил8!I215)</f>
        <v>720270</v>
      </c>
    </row>
    <row r="144" spans="1:7" s="43" customFormat="1" ht="47.25" x14ac:dyDescent="0.25">
      <c r="A144" s="75" t="s">
        <v>681</v>
      </c>
      <c r="B144" s="124" t="s">
        <v>221</v>
      </c>
      <c r="C144" s="162" t="s">
        <v>12</v>
      </c>
      <c r="D144" s="154" t="s">
        <v>460</v>
      </c>
      <c r="E144" s="30"/>
      <c r="F144" s="441">
        <f>SUM(F145)</f>
        <v>1839171</v>
      </c>
      <c r="G144" s="441">
        <f>SUM(G145)</f>
        <v>1839171</v>
      </c>
    </row>
    <row r="145" spans="1:7" s="43" customFormat="1" ht="30.75" customHeight="1" x14ac:dyDescent="0.25">
      <c r="A145" s="76" t="s">
        <v>551</v>
      </c>
      <c r="B145" s="125" t="s">
        <v>221</v>
      </c>
      <c r="C145" s="159" t="s">
        <v>12</v>
      </c>
      <c r="D145" s="151" t="s">
        <v>460</v>
      </c>
      <c r="E145" s="53">
        <v>200</v>
      </c>
      <c r="F145" s="444">
        <f>SUM(прил8!H217)</f>
        <v>1839171</v>
      </c>
      <c r="G145" s="444">
        <f>SUM(прил8!I217)</f>
        <v>1839171</v>
      </c>
    </row>
    <row r="146" spans="1:7" s="43" customFormat="1" ht="31.5" x14ac:dyDescent="0.25">
      <c r="A146" s="75" t="s">
        <v>89</v>
      </c>
      <c r="B146" s="124" t="s">
        <v>221</v>
      </c>
      <c r="C146" s="162" t="s">
        <v>12</v>
      </c>
      <c r="D146" s="154" t="s">
        <v>427</v>
      </c>
      <c r="E146" s="30"/>
      <c r="F146" s="441">
        <f>SUM(F147:F149)</f>
        <v>14690325</v>
      </c>
      <c r="G146" s="441">
        <f>SUM(G147:G149)</f>
        <v>9452859</v>
      </c>
    </row>
    <row r="147" spans="1:7" s="43" customFormat="1" ht="47.25" x14ac:dyDescent="0.25">
      <c r="A147" s="76" t="s">
        <v>79</v>
      </c>
      <c r="B147" s="125" t="s">
        <v>221</v>
      </c>
      <c r="C147" s="159" t="s">
        <v>12</v>
      </c>
      <c r="D147" s="151" t="s">
        <v>427</v>
      </c>
      <c r="E147" s="53">
        <v>100</v>
      </c>
      <c r="F147" s="444">
        <f>SUM(прил8!H219)</f>
        <v>1962100</v>
      </c>
      <c r="G147" s="444">
        <f>SUM(прил8!I219)</f>
        <v>1962100</v>
      </c>
    </row>
    <row r="148" spans="1:7" s="43" customFormat="1" ht="30" customHeight="1" x14ac:dyDescent="0.25">
      <c r="A148" s="76" t="s">
        <v>551</v>
      </c>
      <c r="B148" s="125" t="s">
        <v>221</v>
      </c>
      <c r="C148" s="159" t="s">
        <v>12</v>
      </c>
      <c r="D148" s="151" t="s">
        <v>427</v>
      </c>
      <c r="E148" s="53">
        <v>200</v>
      </c>
      <c r="F148" s="444">
        <f>SUM(прил8!H220)</f>
        <v>9954856</v>
      </c>
      <c r="G148" s="444">
        <f>SUM(прил8!I220)</f>
        <v>4717390</v>
      </c>
    </row>
    <row r="149" spans="1:7" s="43" customFormat="1" ht="16.5" customHeight="1" x14ac:dyDescent="0.25">
      <c r="A149" s="76" t="s">
        <v>18</v>
      </c>
      <c r="B149" s="125" t="s">
        <v>221</v>
      </c>
      <c r="C149" s="159" t="s">
        <v>12</v>
      </c>
      <c r="D149" s="151" t="s">
        <v>427</v>
      </c>
      <c r="E149" s="53">
        <v>800</v>
      </c>
      <c r="F149" s="444">
        <f>SUM(прил8!H221)</f>
        <v>2773369</v>
      </c>
      <c r="G149" s="444">
        <f>SUM(прил8!I221)</f>
        <v>2773369</v>
      </c>
    </row>
    <row r="150" spans="1:7" s="43" customFormat="1" ht="31.5" customHeight="1" x14ac:dyDescent="0.25">
      <c r="A150" s="75" t="s">
        <v>720</v>
      </c>
      <c r="B150" s="124" t="s">
        <v>221</v>
      </c>
      <c r="C150" s="162" t="s">
        <v>12</v>
      </c>
      <c r="D150" s="154" t="s">
        <v>719</v>
      </c>
      <c r="E150" s="30"/>
      <c r="F150" s="441">
        <f>SUM(F151)</f>
        <v>3167500</v>
      </c>
      <c r="G150" s="441">
        <f>SUM(G151)</f>
        <v>3167500</v>
      </c>
    </row>
    <row r="151" spans="1:7" s="43" customFormat="1" ht="30.75" customHeight="1" x14ac:dyDescent="0.25">
      <c r="A151" s="76" t="s">
        <v>551</v>
      </c>
      <c r="B151" s="125" t="s">
        <v>221</v>
      </c>
      <c r="C151" s="159" t="s">
        <v>12</v>
      </c>
      <c r="D151" s="151" t="s">
        <v>719</v>
      </c>
      <c r="E151" s="53">
        <v>200</v>
      </c>
      <c r="F151" s="444">
        <f>SUM(прил8!H223)</f>
        <v>3167500</v>
      </c>
      <c r="G151" s="444">
        <f>SUM(прил8!I223)</f>
        <v>3167500</v>
      </c>
    </row>
    <row r="152" spans="1:7" s="43" customFormat="1" ht="18" customHeight="1" x14ac:dyDescent="0.25">
      <c r="A152" s="535" t="s">
        <v>808</v>
      </c>
      <c r="B152" s="536" t="s">
        <v>221</v>
      </c>
      <c r="C152" s="537" t="s">
        <v>803</v>
      </c>
      <c r="D152" s="349" t="s">
        <v>395</v>
      </c>
      <c r="E152" s="328"/>
      <c r="F152" s="442">
        <f>SUM(F153)</f>
        <v>1600761</v>
      </c>
      <c r="G152" s="442">
        <f>SUM(G153)</f>
        <v>0</v>
      </c>
    </row>
    <row r="153" spans="1:7" s="43" customFormat="1" ht="49.5" customHeight="1" x14ac:dyDescent="0.25">
      <c r="A153" s="534" t="s">
        <v>957</v>
      </c>
      <c r="B153" s="223" t="s">
        <v>221</v>
      </c>
      <c r="C153" s="224" t="s">
        <v>803</v>
      </c>
      <c r="D153" s="225" t="s">
        <v>804</v>
      </c>
      <c r="E153" s="30"/>
      <c r="F153" s="441">
        <f>SUM(F154)</f>
        <v>1600761</v>
      </c>
      <c r="G153" s="441">
        <f>SUM(G154)</f>
        <v>0</v>
      </c>
    </row>
    <row r="154" spans="1:7" s="43" customFormat="1" ht="31.5" customHeight="1" x14ac:dyDescent="0.25">
      <c r="A154" s="76" t="s">
        <v>551</v>
      </c>
      <c r="B154" s="226" t="s">
        <v>221</v>
      </c>
      <c r="C154" s="227" t="s">
        <v>803</v>
      </c>
      <c r="D154" s="228" t="s">
        <v>804</v>
      </c>
      <c r="E154" s="53">
        <v>200</v>
      </c>
      <c r="F154" s="444">
        <f>SUM(прил8!H226)</f>
        <v>1600761</v>
      </c>
      <c r="G154" s="444">
        <f>SUM(прил8!I226)</f>
        <v>0</v>
      </c>
    </row>
    <row r="155" spans="1:7" s="43" customFormat="1" ht="18.75" customHeight="1" x14ac:dyDescent="0.25">
      <c r="A155" s="539" t="s">
        <v>811</v>
      </c>
      <c r="B155" s="536" t="s">
        <v>222</v>
      </c>
      <c r="C155" s="537" t="s">
        <v>805</v>
      </c>
      <c r="D155" s="538" t="s">
        <v>395</v>
      </c>
      <c r="E155" s="328"/>
      <c r="F155" s="442">
        <f>SUM(F156)</f>
        <v>1600000</v>
      </c>
      <c r="G155" s="442">
        <f>SUM(G156)</f>
        <v>2100000</v>
      </c>
    </row>
    <row r="156" spans="1:7" s="43" customFormat="1" ht="31.5" customHeight="1" x14ac:dyDescent="0.25">
      <c r="A156" s="554" t="s">
        <v>832</v>
      </c>
      <c r="B156" s="223" t="s">
        <v>221</v>
      </c>
      <c r="C156" s="224" t="s">
        <v>805</v>
      </c>
      <c r="D156" s="225" t="s">
        <v>831</v>
      </c>
      <c r="E156" s="30"/>
      <c r="F156" s="441">
        <f>SUM(F157)</f>
        <v>1600000</v>
      </c>
      <c r="G156" s="441">
        <f>SUM(G157)</f>
        <v>2100000</v>
      </c>
    </row>
    <row r="157" spans="1:7" s="43" customFormat="1" ht="31.5" customHeight="1" x14ac:dyDescent="0.25">
      <c r="A157" s="76" t="s">
        <v>551</v>
      </c>
      <c r="B157" s="226" t="s">
        <v>221</v>
      </c>
      <c r="C157" s="227" t="s">
        <v>805</v>
      </c>
      <c r="D157" s="228" t="s">
        <v>831</v>
      </c>
      <c r="E157" s="53">
        <v>200</v>
      </c>
      <c r="F157" s="444">
        <f>SUM(прил8!H229)</f>
        <v>1600000</v>
      </c>
      <c r="G157" s="444">
        <f>SUM(прил8!I229)</f>
        <v>2100000</v>
      </c>
    </row>
    <row r="158" spans="1:7" s="43" customFormat="1" ht="15.75" customHeight="1" x14ac:dyDescent="0.25">
      <c r="A158" s="535" t="s">
        <v>809</v>
      </c>
      <c r="B158" s="536" t="s">
        <v>221</v>
      </c>
      <c r="C158" s="537" t="s">
        <v>806</v>
      </c>
      <c r="D158" s="538" t="s">
        <v>395</v>
      </c>
      <c r="E158" s="328"/>
      <c r="F158" s="442">
        <f>SUM(F159)</f>
        <v>1613149</v>
      </c>
      <c r="G158" s="442">
        <f>SUM(G159)</f>
        <v>0</v>
      </c>
    </row>
    <row r="159" spans="1:7" s="43" customFormat="1" ht="33" customHeight="1" x14ac:dyDescent="0.25">
      <c r="A159" s="534" t="s">
        <v>956</v>
      </c>
      <c r="B159" s="223" t="s">
        <v>221</v>
      </c>
      <c r="C159" s="224" t="s">
        <v>806</v>
      </c>
      <c r="D159" s="225" t="s">
        <v>807</v>
      </c>
      <c r="E159" s="30"/>
      <c r="F159" s="441">
        <f>SUM(F160)</f>
        <v>1613149</v>
      </c>
      <c r="G159" s="441">
        <f>SUM(G160)</f>
        <v>0</v>
      </c>
    </row>
    <row r="160" spans="1:7" s="43" customFormat="1" ht="31.5" customHeight="1" x14ac:dyDescent="0.25">
      <c r="A160" s="76" t="s">
        <v>551</v>
      </c>
      <c r="B160" s="226" t="s">
        <v>221</v>
      </c>
      <c r="C160" s="227" t="s">
        <v>806</v>
      </c>
      <c r="D160" s="228" t="s">
        <v>807</v>
      </c>
      <c r="E160" s="53">
        <v>200</v>
      </c>
      <c r="F160" s="444">
        <f>SUM(прил8!H232)</f>
        <v>1613149</v>
      </c>
      <c r="G160" s="444">
        <f>SUM(прил8!I232)</f>
        <v>0</v>
      </c>
    </row>
    <row r="161" spans="1:7" s="43" customFormat="1" ht="47.25" x14ac:dyDescent="0.25">
      <c r="A161" s="148" t="s">
        <v>245</v>
      </c>
      <c r="B161" s="156" t="s">
        <v>222</v>
      </c>
      <c r="C161" s="164" t="s">
        <v>394</v>
      </c>
      <c r="D161" s="152" t="s">
        <v>395</v>
      </c>
      <c r="E161" s="149"/>
      <c r="F161" s="501">
        <f>SUM(F162)</f>
        <v>9679090</v>
      </c>
      <c r="G161" s="501">
        <f>SUM(G162)</f>
        <v>9679090</v>
      </c>
    </row>
    <row r="162" spans="1:7" s="43" customFormat="1" ht="31.5" x14ac:dyDescent="0.25">
      <c r="A162" s="325" t="s">
        <v>468</v>
      </c>
      <c r="B162" s="347" t="s">
        <v>222</v>
      </c>
      <c r="C162" s="348" t="s">
        <v>10</v>
      </c>
      <c r="D162" s="349" t="s">
        <v>395</v>
      </c>
      <c r="E162" s="328"/>
      <c r="F162" s="442">
        <f>SUM(F163+F165+F168+F172)</f>
        <v>9679090</v>
      </c>
      <c r="G162" s="442">
        <f>SUM(G163+G165+G168+G172)</f>
        <v>9679090</v>
      </c>
    </row>
    <row r="163" spans="1:7" s="43" customFormat="1" ht="31.5" x14ac:dyDescent="0.25">
      <c r="A163" s="153" t="s">
        <v>558</v>
      </c>
      <c r="B163" s="124" t="s">
        <v>222</v>
      </c>
      <c r="C163" s="162" t="s">
        <v>10</v>
      </c>
      <c r="D163" s="154" t="s">
        <v>557</v>
      </c>
      <c r="E163" s="30"/>
      <c r="F163" s="441">
        <f>SUM(F164)</f>
        <v>2124</v>
      </c>
      <c r="G163" s="441">
        <f>SUM(G164)</f>
        <v>2124</v>
      </c>
    </row>
    <row r="164" spans="1:7" s="43" customFormat="1" ht="18" customHeight="1" x14ac:dyDescent="0.25">
      <c r="A164" s="76" t="s">
        <v>40</v>
      </c>
      <c r="B164" s="125" t="s">
        <v>222</v>
      </c>
      <c r="C164" s="159" t="s">
        <v>10</v>
      </c>
      <c r="D164" s="151" t="s">
        <v>557</v>
      </c>
      <c r="E164" s="53">
        <v>300</v>
      </c>
      <c r="F164" s="444">
        <f>SUM(прил8!H412)</f>
        <v>2124</v>
      </c>
      <c r="G164" s="444">
        <f>SUM(прил8!I412)</f>
        <v>2124</v>
      </c>
    </row>
    <row r="165" spans="1:7" s="43" customFormat="1" ht="63" customHeight="1" x14ac:dyDescent="0.25">
      <c r="A165" s="75" t="s">
        <v>101</v>
      </c>
      <c r="B165" s="124" t="s">
        <v>222</v>
      </c>
      <c r="C165" s="162" t="s">
        <v>10</v>
      </c>
      <c r="D165" s="154" t="s">
        <v>490</v>
      </c>
      <c r="E165" s="30"/>
      <c r="F165" s="441">
        <f>SUM(F166:F167)</f>
        <v>125925</v>
      </c>
      <c r="G165" s="441">
        <f>SUM(G166:G167)</f>
        <v>125925</v>
      </c>
    </row>
    <row r="166" spans="1:7" s="43" customFormat="1" ht="15.75" customHeight="1" x14ac:dyDescent="0.25">
      <c r="A166" s="76" t="s">
        <v>551</v>
      </c>
      <c r="B166" s="125" t="s">
        <v>222</v>
      </c>
      <c r="C166" s="159" t="s">
        <v>10</v>
      </c>
      <c r="D166" s="151" t="s">
        <v>490</v>
      </c>
      <c r="E166" s="53">
        <v>200</v>
      </c>
      <c r="F166" s="444">
        <f>SUM(прил8!H414)</f>
        <v>625</v>
      </c>
      <c r="G166" s="444">
        <f>SUM(прил8!I414)</f>
        <v>625</v>
      </c>
    </row>
    <row r="167" spans="1:7" s="43" customFormat="1" ht="17.25" customHeight="1" x14ac:dyDescent="0.25">
      <c r="A167" s="76" t="s">
        <v>40</v>
      </c>
      <c r="B167" s="125" t="s">
        <v>222</v>
      </c>
      <c r="C167" s="159" t="s">
        <v>10</v>
      </c>
      <c r="D167" s="151" t="s">
        <v>490</v>
      </c>
      <c r="E167" s="53">
        <v>300</v>
      </c>
      <c r="F167" s="444">
        <f>SUM(прил8!H415)</f>
        <v>125300</v>
      </c>
      <c r="G167" s="444">
        <f>SUM(прил8!I415)</f>
        <v>125300</v>
      </c>
    </row>
    <row r="168" spans="1:7" s="43" customFormat="1" ht="31.5" x14ac:dyDescent="0.25">
      <c r="A168" s="75" t="s">
        <v>89</v>
      </c>
      <c r="B168" s="124" t="s">
        <v>222</v>
      </c>
      <c r="C168" s="162" t="s">
        <v>10</v>
      </c>
      <c r="D168" s="154" t="s">
        <v>427</v>
      </c>
      <c r="E168" s="30"/>
      <c r="F168" s="441">
        <f>SUM(F169:F171)</f>
        <v>9532093</v>
      </c>
      <c r="G168" s="441">
        <f>SUM(G169:G171)</f>
        <v>9532093</v>
      </c>
    </row>
    <row r="169" spans="1:7" s="43" customFormat="1" ht="47.25" x14ac:dyDescent="0.25">
      <c r="A169" s="76" t="s">
        <v>79</v>
      </c>
      <c r="B169" s="125" t="s">
        <v>222</v>
      </c>
      <c r="C169" s="159" t="s">
        <v>10</v>
      </c>
      <c r="D169" s="151" t="s">
        <v>427</v>
      </c>
      <c r="E169" s="53">
        <v>100</v>
      </c>
      <c r="F169" s="444">
        <f>SUM(прил8!H250)</f>
        <v>6796628</v>
      </c>
      <c r="G169" s="444">
        <f>SUM(прил8!I250)</f>
        <v>6796628</v>
      </c>
    </row>
    <row r="170" spans="1:7" s="43" customFormat="1" ht="30" customHeight="1" x14ac:dyDescent="0.25">
      <c r="A170" s="76" t="s">
        <v>551</v>
      </c>
      <c r="B170" s="125" t="s">
        <v>222</v>
      </c>
      <c r="C170" s="159" t="s">
        <v>10</v>
      </c>
      <c r="D170" s="151" t="s">
        <v>427</v>
      </c>
      <c r="E170" s="53">
        <v>200</v>
      </c>
      <c r="F170" s="444">
        <f>SUM(прил8!H251)</f>
        <v>1526369</v>
      </c>
      <c r="G170" s="444">
        <f>SUM(прил8!I251)</f>
        <v>1526369</v>
      </c>
    </row>
    <row r="171" spans="1:7" s="43" customFormat="1" ht="15.75" customHeight="1" x14ac:dyDescent="0.25">
      <c r="A171" s="76" t="s">
        <v>18</v>
      </c>
      <c r="B171" s="125" t="s">
        <v>222</v>
      </c>
      <c r="C171" s="159" t="s">
        <v>10</v>
      </c>
      <c r="D171" s="151" t="s">
        <v>427</v>
      </c>
      <c r="E171" s="53">
        <v>800</v>
      </c>
      <c r="F171" s="444">
        <f>SUM(прил8!H252)</f>
        <v>1209096</v>
      </c>
      <c r="G171" s="444">
        <f>SUM(прил8!I252)</f>
        <v>1209096</v>
      </c>
    </row>
    <row r="172" spans="1:7" s="43" customFormat="1" ht="33" customHeight="1" x14ac:dyDescent="0.25">
      <c r="A172" s="75" t="s">
        <v>458</v>
      </c>
      <c r="B172" s="124" t="s">
        <v>222</v>
      </c>
      <c r="C172" s="162" t="s">
        <v>10</v>
      </c>
      <c r="D172" s="154" t="s">
        <v>459</v>
      </c>
      <c r="E172" s="30"/>
      <c r="F172" s="441">
        <f>SUM(F173)</f>
        <v>18948</v>
      </c>
      <c r="G172" s="441">
        <f>SUM(G173)</f>
        <v>18948</v>
      </c>
    </row>
    <row r="173" spans="1:7" s="43" customFormat="1" ht="15.75" customHeight="1" x14ac:dyDescent="0.25">
      <c r="A173" s="76" t="s">
        <v>40</v>
      </c>
      <c r="B173" s="125" t="s">
        <v>222</v>
      </c>
      <c r="C173" s="159" t="s">
        <v>10</v>
      </c>
      <c r="D173" s="151" t="s">
        <v>459</v>
      </c>
      <c r="E173" s="53">
        <v>300</v>
      </c>
      <c r="F173" s="444">
        <f>SUM(прил8!H417)</f>
        <v>18948</v>
      </c>
      <c r="G173" s="444">
        <f>SUM(прил8!I417)</f>
        <v>18948</v>
      </c>
    </row>
    <row r="174" spans="1:7" s="43" customFormat="1" ht="63" x14ac:dyDescent="0.25">
      <c r="A174" s="148" t="s">
        <v>246</v>
      </c>
      <c r="B174" s="156" t="s">
        <v>223</v>
      </c>
      <c r="C174" s="164" t="s">
        <v>394</v>
      </c>
      <c r="D174" s="152" t="s">
        <v>395</v>
      </c>
      <c r="E174" s="149"/>
      <c r="F174" s="501">
        <f t="shared" ref="F174:G176" si="0">SUM(F175)</f>
        <v>35000</v>
      </c>
      <c r="G174" s="501">
        <f t="shared" si="0"/>
        <v>35000</v>
      </c>
    </row>
    <row r="175" spans="1:7" s="43" customFormat="1" ht="31.5" x14ac:dyDescent="0.25">
      <c r="A175" s="325" t="s">
        <v>461</v>
      </c>
      <c r="B175" s="347" t="s">
        <v>223</v>
      </c>
      <c r="C175" s="348" t="s">
        <v>10</v>
      </c>
      <c r="D175" s="349" t="s">
        <v>395</v>
      </c>
      <c r="E175" s="328"/>
      <c r="F175" s="442">
        <f t="shared" si="0"/>
        <v>35000</v>
      </c>
      <c r="G175" s="442">
        <f t="shared" si="0"/>
        <v>35000</v>
      </c>
    </row>
    <row r="176" spans="1:7" s="43" customFormat="1" ht="17.25" customHeight="1" x14ac:dyDescent="0.25">
      <c r="A176" s="75" t="s">
        <v>462</v>
      </c>
      <c r="B176" s="124" t="s">
        <v>223</v>
      </c>
      <c r="C176" s="162" t="s">
        <v>10</v>
      </c>
      <c r="D176" s="154" t="s">
        <v>463</v>
      </c>
      <c r="E176" s="30"/>
      <c r="F176" s="441">
        <f t="shared" si="0"/>
        <v>35000</v>
      </c>
      <c r="G176" s="441">
        <f t="shared" si="0"/>
        <v>35000</v>
      </c>
    </row>
    <row r="177" spans="1:7" s="43" customFormat="1" ht="31.5" customHeight="1" x14ac:dyDescent="0.25">
      <c r="A177" s="76" t="s">
        <v>551</v>
      </c>
      <c r="B177" s="125" t="s">
        <v>223</v>
      </c>
      <c r="C177" s="159" t="s">
        <v>10</v>
      </c>
      <c r="D177" s="151" t="s">
        <v>463</v>
      </c>
      <c r="E177" s="53">
        <v>200</v>
      </c>
      <c r="F177" s="444">
        <f>SUM(прил8!H286)</f>
        <v>35000</v>
      </c>
      <c r="G177" s="444">
        <f>SUM(прил8!I286)</f>
        <v>35000</v>
      </c>
    </row>
    <row r="178" spans="1:7" s="43" customFormat="1" ht="48" customHeight="1" x14ac:dyDescent="0.25">
      <c r="A178" s="155" t="s">
        <v>160</v>
      </c>
      <c r="B178" s="156" t="s">
        <v>226</v>
      </c>
      <c r="C178" s="164" t="s">
        <v>394</v>
      </c>
      <c r="D178" s="152" t="s">
        <v>395</v>
      </c>
      <c r="E178" s="149"/>
      <c r="F178" s="501">
        <f>SUM(F179+F186)</f>
        <v>10352182</v>
      </c>
      <c r="G178" s="501">
        <f>SUM(G179+G186)</f>
        <v>10352182</v>
      </c>
    </row>
    <row r="179" spans="1:7" s="43" customFormat="1" ht="33" customHeight="1" x14ac:dyDescent="0.25">
      <c r="A179" s="346" t="s">
        <v>475</v>
      </c>
      <c r="B179" s="347" t="s">
        <v>226</v>
      </c>
      <c r="C179" s="348" t="s">
        <v>10</v>
      </c>
      <c r="D179" s="349" t="s">
        <v>395</v>
      </c>
      <c r="E179" s="328"/>
      <c r="F179" s="442">
        <f>SUM(F180+F182)</f>
        <v>8832348</v>
      </c>
      <c r="G179" s="442">
        <f>SUM(G180+G182)</f>
        <v>8832348</v>
      </c>
    </row>
    <row r="180" spans="1:7" s="43" customFormat="1" ht="31.5" x14ac:dyDescent="0.25">
      <c r="A180" s="73" t="s">
        <v>161</v>
      </c>
      <c r="B180" s="124" t="s">
        <v>226</v>
      </c>
      <c r="C180" s="162" t="s">
        <v>10</v>
      </c>
      <c r="D180" s="154" t="s">
        <v>476</v>
      </c>
      <c r="E180" s="30"/>
      <c r="F180" s="441">
        <f>SUM(F181)</f>
        <v>122103</v>
      </c>
      <c r="G180" s="441">
        <f>SUM(G181)</f>
        <v>122103</v>
      </c>
    </row>
    <row r="181" spans="1:7" s="43" customFormat="1" ht="47.25" x14ac:dyDescent="0.25">
      <c r="A181" s="160" t="s">
        <v>79</v>
      </c>
      <c r="B181" s="125" t="s">
        <v>226</v>
      </c>
      <c r="C181" s="159" t="s">
        <v>10</v>
      </c>
      <c r="D181" s="151" t="s">
        <v>476</v>
      </c>
      <c r="E181" s="53">
        <v>100</v>
      </c>
      <c r="F181" s="444">
        <f>SUM(прил8!H290)</f>
        <v>122103</v>
      </c>
      <c r="G181" s="444">
        <f>SUM(прил8!I290)</f>
        <v>122103</v>
      </c>
    </row>
    <row r="182" spans="1:7" s="43" customFormat="1" ht="31.5" x14ac:dyDescent="0.25">
      <c r="A182" s="73" t="s">
        <v>89</v>
      </c>
      <c r="B182" s="124" t="s">
        <v>226</v>
      </c>
      <c r="C182" s="162" t="s">
        <v>10</v>
      </c>
      <c r="D182" s="154" t="s">
        <v>427</v>
      </c>
      <c r="E182" s="30"/>
      <c r="F182" s="441">
        <f>SUM(F183:F185)</f>
        <v>8710245</v>
      </c>
      <c r="G182" s="441">
        <f>SUM(G183:G185)</f>
        <v>8710245</v>
      </c>
    </row>
    <row r="183" spans="1:7" s="43" customFormat="1" ht="47.25" x14ac:dyDescent="0.25">
      <c r="A183" s="160" t="s">
        <v>79</v>
      </c>
      <c r="B183" s="125" t="s">
        <v>226</v>
      </c>
      <c r="C183" s="159" t="s">
        <v>10</v>
      </c>
      <c r="D183" s="151" t="s">
        <v>427</v>
      </c>
      <c r="E183" s="53">
        <v>100</v>
      </c>
      <c r="F183" s="444">
        <f>SUM(прил8!H292)</f>
        <v>7813550</v>
      </c>
      <c r="G183" s="444">
        <f>SUM(прил8!I292)</f>
        <v>7813550</v>
      </c>
    </row>
    <row r="184" spans="1:7" s="43" customFormat="1" ht="30" customHeight="1" x14ac:dyDescent="0.25">
      <c r="A184" s="76" t="s">
        <v>551</v>
      </c>
      <c r="B184" s="125" t="s">
        <v>226</v>
      </c>
      <c r="C184" s="159" t="s">
        <v>10</v>
      </c>
      <c r="D184" s="151" t="s">
        <v>427</v>
      </c>
      <c r="E184" s="53">
        <v>200</v>
      </c>
      <c r="F184" s="444">
        <f>SUM(прил8!H293)</f>
        <v>893265</v>
      </c>
      <c r="G184" s="444">
        <f>SUM(прил8!I293)</f>
        <v>893265</v>
      </c>
    </row>
    <row r="185" spans="1:7" s="43" customFormat="1" ht="15.75" customHeight="1" x14ac:dyDescent="0.25">
      <c r="A185" s="76" t="s">
        <v>18</v>
      </c>
      <c r="B185" s="125" t="s">
        <v>226</v>
      </c>
      <c r="C185" s="159" t="s">
        <v>10</v>
      </c>
      <c r="D185" s="151" t="s">
        <v>427</v>
      </c>
      <c r="E185" s="53">
        <v>800</v>
      </c>
      <c r="F185" s="444">
        <f>SUM(прил8!H294)</f>
        <v>3430</v>
      </c>
      <c r="G185" s="444">
        <f>SUM(прил8!I294)</f>
        <v>3430</v>
      </c>
    </row>
    <row r="186" spans="1:7" s="43" customFormat="1" ht="62.25" customHeight="1" x14ac:dyDescent="0.25">
      <c r="A186" s="346" t="s">
        <v>724</v>
      </c>
      <c r="B186" s="347" t="s">
        <v>226</v>
      </c>
      <c r="C186" s="348" t="s">
        <v>12</v>
      </c>
      <c r="D186" s="349" t="s">
        <v>395</v>
      </c>
      <c r="E186" s="328"/>
      <c r="F186" s="442">
        <f>SUM(F187)</f>
        <v>1519834</v>
      </c>
      <c r="G186" s="442">
        <f>SUM(G187)</f>
        <v>1519834</v>
      </c>
    </row>
    <row r="187" spans="1:7" s="43" customFormat="1" ht="31.5" x14ac:dyDescent="0.25">
      <c r="A187" s="73" t="s">
        <v>78</v>
      </c>
      <c r="B187" s="124" t="s">
        <v>226</v>
      </c>
      <c r="C187" s="162" t="s">
        <v>12</v>
      </c>
      <c r="D187" s="154" t="s">
        <v>399</v>
      </c>
      <c r="E187" s="30"/>
      <c r="F187" s="441">
        <f>SUM(F188:F188)</f>
        <v>1519834</v>
      </c>
      <c r="G187" s="441">
        <f>SUM(G188:G188)</f>
        <v>1519834</v>
      </c>
    </row>
    <row r="188" spans="1:7" s="43" customFormat="1" ht="47.25" x14ac:dyDescent="0.25">
      <c r="A188" s="160" t="s">
        <v>79</v>
      </c>
      <c r="B188" s="125" t="s">
        <v>226</v>
      </c>
      <c r="C188" s="159" t="s">
        <v>12</v>
      </c>
      <c r="D188" s="151" t="s">
        <v>399</v>
      </c>
      <c r="E188" s="53">
        <v>100</v>
      </c>
      <c r="F188" s="444">
        <f>SUM(прил8!H297)</f>
        <v>1519834</v>
      </c>
      <c r="G188" s="444">
        <f>SUM(прил8!I297)</f>
        <v>1519834</v>
      </c>
    </row>
    <row r="189" spans="1:7" ht="51" customHeight="1" x14ac:dyDescent="0.25">
      <c r="A189" s="58" t="s">
        <v>129</v>
      </c>
      <c r="B189" s="157" t="s">
        <v>420</v>
      </c>
      <c r="C189" s="252" t="s">
        <v>394</v>
      </c>
      <c r="D189" s="158" t="s">
        <v>395</v>
      </c>
      <c r="E189" s="133"/>
      <c r="F189" s="494">
        <f>SUM(F190)</f>
        <v>277995</v>
      </c>
      <c r="G189" s="494">
        <f>SUM(G190)</f>
        <v>277995</v>
      </c>
    </row>
    <row r="190" spans="1:7" s="43" customFormat="1" ht="66" customHeight="1" x14ac:dyDescent="0.25">
      <c r="A190" s="144" t="s">
        <v>130</v>
      </c>
      <c r="B190" s="156" t="s">
        <v>198</v>
      </c>
      <c r="C190" s="164" t="s">
        <v>394</v>
      </c>
      <c r="D190" s="152" t="s">
        <v>395</v>
      </c>
      <c r="E190" s="161"/>
      <c r="F190" s="501">
        <f>SUM(F191)</f>
        <v>277995</v>
      </c>
      <c r="G190" s="501">
        <f>SUM(G191)</f>
        <v>277995</v>
      </c>
    </row>
    <row r="191" spans="1:7" s="43" customFormat="1" ht="45.75" customHeight="1" x14ac:dyDescent="0.25">
      <c r="A191" s="319" t="s">
        <v>421</v>
      </c>
      <c r="B191" s="347" t="s">
        <v>198</v>
      </c>
      <c r="C191" s="348" t="s">
        <v>10</v>
      </c>
      <c r="D191" s="349" t="s">
        <v>395</v>
      </c>
      <c r="E191" s="356"/>
      <c r="F191" s="442">
        <f>SUM(F192+F194)</f>
        <v>277995</v>
      </c>
      <c r="G191" s="442">
        <f>SUM(G192+G194)</f>
        <v>277995</v>
      </c>
    </row>
    <row r="192" spans="1:7" s="43" customFormat="1" ht="19.5" customHeight="1" x14ac:dyDescent="0.25">
      <c r="A192" s="27" t="s">
        <v>423</v>
      </c>
      <c r="B192" s="124" t="s">
        <v>198</v>
      </c>
      <c r="C192" s="162" t="s">
        <v>10</v>
      </c>
      <c r="D192" s="154" t="s">
        <v>422</v>
      </c>
      <c r="E192" s="42"/>
      <c r="F192" s="441">
        <f>SUM(F193)</f>
        <v>103000</v>
      </c>
      <c r="G192" s="441">
        <f>SUM(G193)</f>
        <v>103000</v>
      </c>
    </row>
    <row r="193" spans="1:7" s="43" customFormat="1" ht="32.25" customHeight="1" x14ac:dyDescent="0.25">
      <c r="A193" s="54" t="s">
        <v>551</v>
      </c>
      <c r="B193" s="125" t="s">
        <v>198</v>
      </c>
      <c r="C193" s="159" t="s">
        <v>10</v>
      </c>
      <c r="D193" s="151" t="s">
        <v>422</v>
      </c>
      <c r="E193" s="60" t="s">
        <v>16</v>
      </c>
      <c r="F193" s="444">
        <f>SUM(прил8!H104+прил8!H163)</f>
        <v>103000</v>
      </c>
      <c r="G193" s="444">
        <f>SUM(прил8!I104+прил8!I163)</f>
        <v>103000</v>
      </c>
    </row>
    <row r="194" spans="1:7" s="43" customFormat="1" ht="17.25" customHeight="1" x14ac:dyDescent="0.25">
      <c r="A194" s="27" t="s">
        <v>513</v>
      </c>
      <c r="B194" s="124" t="s">
        <v>198</v>
      </c>
      <c r="C194" s="162" t="s">
        <v>10</v>
      </c>
      <c r="D194" s="154" t="s">
        <v>512</v>
      </c>
      <c r="E194" s="42"/>
      <c r="F194" s="441">
        <f>SUM(F195)</f>
        <v>174995</v>
      </c>
      <c r="G194" s="441">
        <f>SUM(G195)</f>
        <v>174995</v>
      </c>
    </row>
    <row r="195" spans="1:7" s="43" customFormat="1" ht="32.25" customHeight="1" x14ac:dyDescent="0.25">
      <c r="A195" s="54" t="s">
        <v>551</v>
      </c>
      <c r="B195" s="125" t="s">
        <v>198</v>
      </c>
      <c r="C195" s="159" t="s">
        <v>10</v>
      </c>
      <c r="D195" s="151" t="s">
        <v>512</v>
      </c>
      <c r="E195" s="60" t="s">
        <v>16</v>
      </c>
      <c r="F195" s="444">
        <f>SUM(прил8!H44)</f>
        <v>174995</v>
      </c>
      <c r="G195" s="444">
        <f>SUM(прил8!I44)</f>
        <v>174995</v>
      </c>
    </row>
    <row r="196" spans="1:7" ht="47.25" x14ac:dyDescent="0.25">
      <c r="A196" s="58" t="s">
        <v>184</v>
      </c>
      <c r="B196" s="360" t="s">
        <v>446</v>
      </c>
      <c r="C196" s="250" t="s">
        <v>394</v>
      </c>
      <c r="D196" s="139" t="s">
        <v>395</v>
      </c>
      <c r="E196" s="16"/>
      <c r="F196" s="494">
        <f t="shared" ref="F196:G201" si="1">SUM(F197)</f>
        <v>4271272</v>
      </c>
      <c r="G196" s="494">
        <f t="shared" si="1"/>
        <v>351112</v>
      </c>
    </row>
    <row r="197" spans="1:7" ht="78.75" x14ac:dyDescent="0.25">
      <c r="A197" s="163" t="s">
        <v>185</v>
      </c>
      <c r="B197" s="156" t="s">
        <v>212</v>
      </c>
      <c r="C197" s="164" t="s">
        <v>394</v>
      </c>
      <c r="D197" s="152" t="s">
        <v>395</v>
      </c>
      <c r="E197" s="168"/>
      <c r="F197" s="501">
        <f t="shared" si="1"/>
        <v>4271272</v>
      </c>
      <c r="G197" s="501">
        <f t="shared" si="1"/>
        <v>351112</v>
      </c>
    </row>
    <row r="198" spans="1:7" ht="31.5" x14ac:dyDescent="0.25">
      <c r="A198" s="358" t="s">
        <v>452</v>
      </c>
      <c r="B198" s="347" t="s">
        <v>212</v>
      </c>
      <c r="C198" s="348" t="s">
        <v>10</v>
      </c>
      <c r="D198" s="349" t="s">
        <v>395</v>
      </c>
      <c r="E198" s="359"/>
      <c r="F198" s="442">
        <f>SUM(F199+F201)</f>
        <v>4271272</v>
      </c>
      <c r="G198" s="442">
        <f>SUM(G199)</f>
        <v>351112</v>
      </c>
    </row>
    <row r="199" spans="1:7" ht="17.25" customHeight="1" x14ac:dyDescent="0.25">
      <c r="A199" s="114" t="s">
        <v>679</v>
      </c>
      <c r="B199" s="124" t="s">
        <v>212</v>
      </c>
      <c r="C199" s="162" t="s">
        <v>10</v>
      </c>
      <c r="D199" s="154" t="s">
        <v>678</v>
      </c>
      <c r="E199" s="167"/>
      <c r="F199" s="441">
        <f t="shared" si="1"/>
        <v>351112</v>
      </c>
      <c r="G199" s="441">
        <f t="shared" si="1"/>
        <v>351112</v>
      </c>
    </row>
    <row r="200" spans="1:7" ht="17.25" customHeight="1" x14ac:dyDescent="0.25">
      <c r="A200" s="7" t="s">
        <v>21</v>
      </c>
      <c r="B200" s="125" t="s">
        <v>212</v>
      </c>
      <c r="C200" s="159" t="s">
        <v>10</v>
      </c>
      <c r="D200" s="151" t="s">
        <v>678</v>
      </c>
      <c r="E200" s="134" t="s">
        <v>68</v>
      </c>
      <c r="F200" s="444">
        <f>SUM(прил8!H441)</f>
        <v>351112</v>
      </c>
      <c r="G200" s="444">
        <f>SUM(прил8!I441)</f>
        <v>351112</v>
      </c>
    </row>
    <row r="201" spans="1:7" s="654" customFormat="1" ht="31.5" x14ac:dyDescent="0.25">
      <c r="A201" s="114" t="s">
        <v>954</v>
      </c>
      <c r="B201" s="124" t="s">
        <v>212</v>
      </c>
      <c r="C201" s="162" t="s">
        <v>10</v>
      </c>
      <c r="D201" s="154" t="s">
        <v>953</v>
      </c>
      <c r="E201" s="167"/>
      <c r="F201" s="441">
        <f t="shared" si="1"/>
        <v>3920160</v>
      </c>
      <c r="G201" s="441">
        <f t="shared" si="1"/>
        <v>0</v>
      </c>
    </row>
    <row r="202" spans="1:7" s="654" customFormat="1" ht="31.5" x14ac:dyDescent="0.25">
      <c r="A202" s="7" t="s">
        <v>177</v>
      </c>
      <c r="B202" s="125" t="s">
        <v>212</v>
      </c>
      <c r="C202" s="159" t="s">
        <v>10</v>
      </c>
      <c r="D202" s="151" t="s">
        <v>953</v>
      </c>
      <c r="E202" s="134" t="s">
        <v>176</v>
      </c>
      <c r="F202" s="444">
        <f>SUM(прил8!H175)</f>
        <v>3920160</v>
      </c>
      <c r="G202" s="444"/>
    </row>
    <row r="203" spans="1:7" ht="64.5" customHeight="1" x14ac:dyDescent="0.25">
      <c r="A203" s="58" t="s">
        <v>157</v>
      </c>
      <c r="B203" s="360" t="s">
        <v>469</v>
      </c>
      <c r="C203" s="250" t="s">
        <v>394</v>
      </c>
      <c r="D203" s="139" t="s">
        <v>395</v>
      </c>
      <c r="E203" s="129"/>
      <c r="F203" s="494">
        <f>SUM(F204+F208+F212)</f>
        <v>1139000</v>
      </c>
      <c r="G203" s="494">
        <f>SUM(G204+G208+G212)</f>
        <v>1139000</v>
      </c>
    </row>
    <row r="204" spans="1:7" ht="80.25" customHeight="1" x14ac:dyDescent="0.25">
      <c r="A204" s="144" t="s">
        <v>158</v>
      </c>
      <c r="B204" s="145" t="s">
        <v>229</v>
      </c>
      <c r="C204" s="251" t="s">
        <v>394</v>
      </c>
      <c r="D204" s="146" t="s">
        <v>395</v>
      </c>
      <c r="E204" s="147"/>
      <c r="F204" s="501">
        <f t="shared" ref="F204:G206" si="2">SUM(F205)</f>
        <v>148000</v>
      </c>
      <c r="G204" s="501">
        <f t="shared" si="2"/>
        <v>148000</v>
      </c>
    </row>
    <row r="205" spans="1:7" ht="32.25" customHeight="1" x14ac:dyDescent="0.25">
      <c r="A205" s="319" t="s">
        <v>470</v>
      </c>
      <c r="B205" s="320" t="s">
        <v>229</v>
      </c>
      <c r="C205" s="321" t="s">
        <v>10</v>
      </c>
      <c r="D205" s="322" t="s">
        <v>395</v>
      </c>
      <c r="E205" s="323"/>
      <c r="F205" s="442">
        <f t="shared" si="2"/>
        <v>148000</v>
      </c>
      <c r="G205" s="442">
        <f t="shared" si="2"/>
        <v>148000</v>
      </c>
    </row>
    <row r="206" spans="1:7" ht="17.25" customHeight="1" x14ac:dyDescent="0.25">
      <c r="A206" s="27" t="s">
        <v>90</v>
      </c>
      <c r="B206" s="117" t="s">
        <v>229</v>
      </c>
      <c r="C206" s="212" t="s">
        <v>10</v>
      </c>
      <c r="D206" s="115" t="s">
        <v>471</v>
      </c>
      <c r="E206" s="143"/>
      <c r="F206" s="441">
        <f t="shared" si="2"/>
        <v>148000</v>
      </c>
      <c r="G206" s="441">
        <f t="shared" si="2"/>
        <v>148000</v>
      </c>
    </row>
    <row r="207" spans="1:7" ht="33.75" customHeight="1" x14ac:dyDescent="0.25">
      <c r="A207" s="54" t="s">
        <v>551</v>
      </c>
      <c r="B207" s="126" t="s">
        <v>229</v>
      </c>
      <c r="C207" s="213" t="s">
        <v>10</v>
      </c>
      <c r="D207" s="123" t="s">
        <v>471</v>
      </c>
      <c r="E207" s="130" t="s">
        <v>16</v>
      </c>
      <c r="F207" s="444">
        <f>SUM(прил8!H263)</f>
        <v>148000</v>
      </c>
      <c r="G207" s="444">
        <f>SUM(прил8!I263)</f>
        <v>148000</v>
      </c>
    </row>
    <row r="208" spans="1:7" ht="80.25" customHeight="1" x14ac:dyDescent="0.25">
      <c r="A208" s="144" t="s">
        <v>173</v>
      </c>
      <c r="B208" s="145" t="s">
        <v>234</v>
      </c>
      <c r="C208" s="251" t="s">
        <v>394</v>
      </c>
      <c r="D208" s="146" t="s">
        <v>395</v>
      </c>
      <c r="E208" s="147"/>
      <c r="F208" s="501">
        <f t="shared" ref="F208:G210" si="3">SUM(F209)</f>
        <v>150000</v>
      </c>
      <c r="G208" s="501">
        <f t="shared" si="3"/>
        <v>150000</v>
      </c>
    </row>
    <row r="209" spans="1:7" ht="33.75" customHeight="1" x14ac:dyDescent="0.25">
      <c r="A209" s="319" t="s">
        <v>502</v>
      </c>
      <c r="B209" s="320" t="s">
        <v>234</v>
      </c>
      <c r="C209" s="321" t="s">
        <v>10</v>
      </c>
      <c r="D209" s="322" t="s">
        <v>395</v>
      </c>
      <c r="E209" s="323"/>
      <c r="F209" s="442">
        <f t="shared" si="3"/>
        <v>150000</v>
      </c>
      <c r="G209" s="442">
        <f t="shared" si="3"/>
        <v>150000</v>
      </c>
    </row>
    <row r="210" spans="1:7" ht="47.25" x14ac:dyDescent="0.25">
      <c r="A210" s="27" t="s">
        <v>174</v>
      </c>
      <c r="B210" s="117" t="s">
        <v>234</v>
      </c>
      <c r="C210" s="212" t="s">
        <v>10</v>
      </c>
      <c r="D210" s="115" t="s">
        <v>503</v>
      </c>
      <c r="E210" s="143"/>
      <c r="F210" s="441">
        <f t="shared" si="3"/>
        <v>150000</v>
      </c>
      <c r="G210" s="441">
        <f t="shared" si="3"/>
        <v>150000</v>
      </c>
    </row>
    <row r="211" spans="1:7" ht="31.5" customHeight="1" x14ac:dyDescent="0.25">
      <c r="A211" s="54" t="s">
        <v>551</v>
      </c>
      <c r="B211" s="126" t="s">
        <v>234</v>
      </c>
      <c r="C211" s="213" t="s">
        <v>10</v>
      </c>
      <c r="D211" s="123" t="s">
        <v>503</v>
      </c>
      <c r="E211" s="130" t="s">
        <v>16</v>
      </c>
      <c r="F211" s="444">
        <f>SUM(прил8!H468)</f>
        <v>150000</v>
      </c>
      <c r="G211" s="444">
        <f>SUM(прил8!I468)</f>
        <v>150000</v>
      </c>
    </row>
    <row r="212" spans="1:7" ht="66.75" customHeight="1" x14ac:dyDescent="0.25">
      <c r="A212" s="144" t="s">
        <v>159</v>
      </c>
      <c r="B212" s="145" t="s">
        <v>225</v>
      </c>
      <c r="C212" s="251" t="s">
        <v>394</v>
      </c>
      <c r="D212" s="146" t="s">
        <v>395</v>
      </c>
      <c r="E212" s="147"/>
      <c r="F212" s="501">
        <f>SUM(F213)</f>
        <v>841000</v>
      </c>
      <c r="G212" s="501">
        <f>SUM(G213)</f>
        <v>841000</v>
      </c>
    </row>
    <row r="213" spans="1:7" ht="34.5" customHeight="1" x14ac:dyDescent="0.25">
      <c r="A213" s="319" t="s">
        <v>472</v>
      </c>
      <c r="B213" s="320" t="s">
        <v>225</v>
      </c>
      <c r="C213" s="321" t="s">
        <v>10</v>
      </c>
      <c r="D213" s="322" t="s">
        <v>395</v>
      </c>
      <c r="E213" s="323"/>
      <c r="F213" s="442">
        <f>SUM(F214+F217)</f>
        <v>841000</v>
      </c>
      <c r="G213" s="442">
        <f>SUM(G214+G217)</f>
        <v>841000</v>
      </c>
    </row>
    <row r="214" spans="1:7" ht="15.75" x14ac:dyDescent="0.25">
      <c r="A214" s="27" t="s">
        <v>473</v>
      </c>
      <c r="B214" s="117" t="s">
        <v>225</v>
      </c>
      <c r="C214" s="212" t="s">
        <v>10</v>
      </c>
      <c r="D214" s="115" t="s">
        <v>474</v>
      </c>
      <c r="E214" s="143"/>
      <c r="F214" s="441">
        <f>SUM(F215:F216)</f>
        <v>770650</v>
      </c>
      <c r="G214" s="441">
        <f>SUM(G215:G216)</f>
        <v>770650</v>
      </c>
    </row>
    <row r="215" spans="1:7" ht="31.5" customHeight="1" x14ac:dyDescent="0.25">
      <c r="A215" s="54" t="s">
        <v>551</v>
      </c>
      <c r="B215" s="126" t="s">
        <v>225</v>
      </c>
      <c r="C215" s="213" t="s">
        <v>10</v>
      </c>
      <c r="D215" s="123" t="s">
        <v>474</v>
      </c>
      <c r="E215" s="130" t="s">
        <v>16</v>
      </c>
      <c r="F215" s="444">
        <f>SUM(прил8!H267)</f>
        <v>524160</v>
      </c>
      <c r="G215" s="444">
        <f>SUM(прил8!I267)</f>
        <v>524160</v>
      </c>
    </row>
    <row r="216" spans="1:7" ht="15.75" x14ac:dyDescent="0.25">
      <c r="A216" s="76" t="s">
        <v>40</v>
      </c>
      <c r="B216" s="126" t="s">
        <v>225</v>
      </c>
      <c r="C216" s="213" t="s">
        <v>10</v>
      </c>
      <c r="D216" s="123" t="s">
        <v>474</v>
      </c>
      <c r="E216" s="130" t="s">
        <v>39</v>
      </c>
      <c r="F216" s="444">
        <f>SUM(прил8!H268)</f>
        <v>246490</v>
      </c>
      <c r="G216" s="444">
        <f>SUM(прил8!I268)</f>
        <v>246490</v>
      </c>
    </row>
    <row r="217" spans="1:7" ht="15.75" x14ac:dyDescent="0.25">
      <c r="A217" s="75" t="s">
        <v>561</v>
      </c>
      <c r="B217" s="117" t="s">
        <v>225</v>
      </c>
      <c r="C217" s="212" t="s">
        <v>10</v>
      </c>
      <c r="D217" s="115" t="s">
        <v>560</v>
      </c>
      <c r="E217" s="143"/>
      <c r="F217" s="441">
        <f>SUM(F218)</f>
        <v>70350</v>
      </c>
      <c r="G217" s="441">
        <f>SUM(G218)</f>
        <v>70350</v>
      </c>
    </row>
    <row r="218" spans="1:7" ht="31.5" x14ac:dyDescent="0.25">
      <c r="A218" s="54" t="s">
        <v>551</v>
      </c>
      <c r="B218" s="126" t="s">
        <v>225</v>
      </c>
      <c r="C218" s="213" t="s">
        <v>10</v>
      </c>
      <c r="D218" s="123" t="s">
        <v>560</v>
      </c>
      <c r="E218" s="130" t="s">
        <v>16</v>
      </c>
      <c r="F218" s="444">
        <f>SUM(прил8!H270)</f>
        <v>70350</v>
      </c>
      <c r="G218" s="444">
        <f>SUM(прил8!I270)</f>
        <v>70350</v>
      </c>
    </row>
    <row r="219" spans="1:7" s="43" customFormat="1" ht="33" customHeight="1" x14ac:dyDescent="0.25">
      <c r="A219" s="58" t="s">
        <v>110</v>
      </c>
      <c r="B219" s="157" t="s">
        <v>397</v>
      </c>
      <c r="C219" s="252" t="s">
        <v>394</v>
      </c>
      <c r="D219" s="158" t="s">
        <v>395</v>
      </c>
      <c r="E219" s="133"/>
      <c r="F219" s="494">
        <f t="shared" ref="F219:G222" si="4">SUM(F220)</f>
        <v>1358797</v>
      </c>
      <c r="G219" s="494">
        <f t="shared" si="4"/>
        <v>1358797</v>
      </c>
    </row>
    <row r="220" spans="1:7" s="43" customFormat="1" ht="51" customHeight="1" x14ac:dyDescent="0.25">
      <c r="A220" s="155" t="s">
        <v>111</v>
      </c>
      <c r="B220" s="156" t="s">
        <v>398</v>
      </c>
      <c r="C220" s="164" t="s">
        <v>394</v>
      </c>
      <c r="D220" s="152" t="s">
        <v>395</v>
      </c>
      <c r="E220" s="161"/>
      <c r="F220" s="501">
        <f t="shared" si="4"/>
        <v>1358797</v>
      </c>
      <c r="G220" s="501">
        <f t="shared" si="4"/>
        <v>1358797</v>
      </c>
    </row>
    <row r="221" spans="1:7" s="43" customFormat="1" ht="51" customHeight="1" x14ac:dyDescent="0.25">
      <c r="A221" s="346" t="s">
        <v>401</v>
      </c>
      <c r="B221" s="347" t="s">
        <v>398</v>
      </c>
      <c r="C221" s="348" t="s">
        <v>10</v>
      </c>
      <c r="D221" s="349" t="s">
        <v>395</v>
      </c>
      <c r="E221" s="356"/>
      <c r="F221" s="442">
        <f t="shared" si="4"/>
        <v>1358797</v>
      </c>
      <c r="G221" s="442">
        <f t="shared" si="4"/>
        <v>1358797</v>
      </c>
    </row>
    <row r="222" spans="1:7" s="43" customFormat="1" ht="17.25" customHeight="1" x14ac:dyDescent="0.25">
      <c r="A222" s="75" t="s">
        <v>112</v>
      </c>
      <c r="B222" s="124" t="s">
        <v>398</v>
      </c>
      <c r="C222" s="162" t="s">
        <v>10</v>
      </c>
      <c r="D222" s="154" t="s">
        <v>400</v>
      </c>
      <c r="E222" s="42"/>
      <c r="F222" s="441">
        <f t="shared" si="4"/>
        <v>1358797</v>
      </c>
      <c r="G222" s="441">
        <f t="shared" si="4"/>
        <v>1358797</v>
      </c>
    </row>
    <row r="223" spans="1:7" s="43" customFormat="1" ht="31.5" customHeight="1" x14ac:dyDescent="0.25">
      <c r="A223" s="76" t="s">
        <v>551</v>
      </c>
      <c r="B223" s="125" t="s">
        <v>398</v>
      </c>
      <c r="C223" s="159" t="s">
        <v>10</v>
      </c>
      <c r="D223" s="151" t="s">
        <v>400</v>
      </c>
      <c r="E223" s="60" t="s">
        <v>16</v>
      </c>
      <c r="F223" s="444">
        <f>SUM(прил8!H27+прил8!H49+прил8!H77+прил8!H345)</f>
        <v>1358797</v>
      </c>
      <c r="G223" s="444">
        <f>SUM(прил8!I27+прил8!I49+прил8!I77+прил8!I345)</f>
        <v>1358797</v>
      </c>
    </row>
    <row r="224" spans="1:7" s="43" customFormat="1" ht="31.5" x14ac:dyDescent="0.25">
      <c r="A224" s="132" t="s">
        <v>122</v>
      </c>
      <c r="B224" s="157" t="s">
        <v>406</v>
      </c>
      <c r="C224" s="252" t="s">
        <v>394</v>
      </c>
      <c r="D224" s="158" t="s">
        <v>395</v>
      </c>
      <c r="E224" s="133"/>
      <c r="F224" s="494">
        <f>SUM(F225+F229)</f>
        <v>192090</v>
      </c>
      <c r="G224" s="494">
        <f>SUM(G225+G229)</f>
        <v>192090</v>
      </c>
    </row>
    <row r="225" spans="1:7" s="43" customFormat="1" ht="51.75" customHeight="1" x14ac:dyDescent="0.25">
      <c r="A225" s="155" t="s">
        <v>552</v>
      </c>
      <c r="B225" s="156" t="s">
        <v>190</v>
      </c>
      <c r="C225" s="164" t="s">
        <v>394</v>
      </c>
      <c r="D225" s="152" t="s">
        <v>395</v>
      </c>
      <c r="E225" s="161"/>
      <c r="F225" s="501">
        <f t="shared" ref="F225:G227" si="5">SUM(F226)</f>
        <v>190090</v>
      </c>
      <c r="G225" s="501">
        <f t="shared" si="5"/>
        <v>190090</v>
      </c>
    </row>
    <row r="226" spans="1:7" s="43" customFormat="1" ht="31.5" x14ac:dyDescent="0.25">
      <c r="A226" s="325" t="s">
        <v>405</v>
      </c>
      <c r="B226" s="347" t="s">
        <v>190</v>
      </c>
      <c r="C226" s="348" t="s">
        <v>10</v>
      </c>
      <c r="D226" s="349" t="s">
        <v>395</v>
      </c>
      <c r="E226" s="359"/>
      <c r="F226" s="442">
        <f t="shared" si="5"/>
        <v>190090</v>
      </c>
      <c r="G226" s="442">
        <f t="shared" si="5"/>
        <v>190090</v>
      </c>
    </row>
    <row r="227" spans="1:7" s="43" customFormat="1" ht="18.75" customHeight="1" x14ac:dyDescent="0.25">
      <c r="A227" s="75" t="s">
        <v>83</v>
      </c>
      <c r="B227" s="124" t="s">
        <v>190</v>
      </c>
      <c r="C227" s="162" t="s">
        <v>10</v>
      </c>
      <c r="D227" s="154" t="s">
        <v>407</v>
      </c>
      <c r="E227" s="167"/>
      <c r="F227" s="441">
        <f t="shared" si="5"/>
        <v>190090</v>
      </c>
      <c r="G227" s="441">
        <f t="shared" si="5"/>
        <v>190090</v>
      </c>
    </row>
    <row r="228" spans="1:7" s="43" customFormat="1" ht="47.25" x14ac:dyDescent="0.25">
      <c r="A228" s="76" t="s">
        <v>79</v>
      </c>
      <c r="B228" s="125" t="s">
        <v>190</v>
      </c>
      <c r="C228" s="159" t="s">
        <v>10</v>
      </c>
      <c r="D228" s="151" t="s">
        <v>407</v>
      </c>
      <c r="E228" s="134" t="s">
        <v>13</v>
      </c>
      <c r="F228" s="444">
        <f>SUM(прил8!H54)</f>
        <v>190090</v>
      </c>
      <c r="G228" s="444">
        <f>SUM(прил8!I54)</f>
        <v>190090</v>
      </c>
    </row>
    <row r="229" spans="1:7" s="43" customFormat="1" ht="63" x14ac:dyDescent="0.25">
      <c r="A229" s="148" t="s">
        <v>517</v>
      </c>
      <c r="B229" s="156" t="s">
        <v>516</v>
      </c>
      <c r="C229" s="164" t="s">
        <v>394</v>
      </c>
      <c r="D229" s="152" t="s">
        <v>395</v>
      </c>
      <c r="E229" s="161"/>
      <c r="F229" s="501">
        <f t="shared" ref="F229:G231" si="6">SUM(F230)</f>
        <v>2000</v>
      </c>
      <c r="G229" s="501">
        <f t="shared" si="6"/>
        <v>2000</v>
      </c>
    </row>
    <row r="230" spans="1:7" s="43" customFormat="1" ht="31.5" x14ac:dyDescent="0.25">
      <c r="A230" s="346" t="s">
        <v>518</v>
      </c>
      <c r="B230" s="347" t="s">
        <v>516</v>
      </c>
      <c r="C230" s="348" t="s">
        <v>10</v>
      </c>
      <c r="D230" s="349" t="s">
        <v>395</v>
      </c>
      <c r="E230" s="359"/>
      <c r="F230" s="442">
        <f t="shared" si="6"/>
        <v>2000</v>
      </c>
      <c r="G230" s="442">
        <f t="shared" si="6"/>
        <v>2000</v>
      </c>
    </row>
    <row r="231" spans="1:7" s="43" customFormat="1" ht="31.5" customHeight="1" x14ac:dyDescent="0.25">
      <c r="A231" s="75" t="s">
        <v>520</v>
      </c>
      <c r="B231" s="124" t="s">
        <v>516</v>
      </c>
      <c r="C231" s="162" t="s">
        <v>10</v>
      </c>
      <c r="D231" s="154" t="s">
        <v>519</v>
      </c>
      <c r="E231" s="167"/>
      <c r="F231" s="441">
        <f t="shared" si="6"/>
        <v>2000</v>
      </c>
      <c r="G231" s="441">
        <f t="shared" si="6"/>
        <v>2000</v>
      </c>
    </row>
    <row r="232" spans="1:7" s="43" customFormat="1" ht="33.75" customHeight="1" x14ac:dyDescent="0.25">
      <c r="A232" s="76" t="s">
        <v>551</v>
      </c>
      <c r="B232" s="125" t="s">
        <v>516</v>
      </c>
      <c r="C232" s="159" t="s">
        <v>10</v>
      </c>
      <c r="D232" s="151" t="s">
        <v>519</v>
      </c>
      <c r="E232" s="134" t="s">
        <v>16</v>
      </c>
      <c r="F232" s="444">
        <f>SUM(прил8!H109)</f>
        <v>2000</v>
      </c>
      <c r="G232" s="444">
        <f>SUM(прил8!I109)</f>
        <v>2000</v>
      </c>
    </row>
    <row r="233" spans="1:7" ht="51" customHeight="1" x14ac:dyDescent="0.25">
      <c r="A233" s="58" t="s">
        <v>137</v>
      </c>
      <c r="B233" s="360" t="s">
        <v>429</v>
      </c>
      <c r="C233" s="250" t="s">
        <v>394</v>
      </c>
      <c r="D233" s="139" t="s">
        <v>395</v>
      </c>
      <c r="E233" s="129"/>
      <c r="F233" s="494">
        <f>SUM(F234+F238+F242)</f>
        <v>8182690</v>
      </c>
      <c r="G233" s="494">
        <f>SUM(G234+G238+G242)</f>
        <v>8310280</v>
      </c>
    </row>
    <row r="234" spans="1:7" s="43" customFormat="1" ht="65.25" customHeight="1" x14ac:dyDescent="0.25">
      <c r="A234" s="144" t="s">
        <v>138</v>
      </c>
      <c r="B234" s="145" t="s">
        <v>208</v>
      </c>
      <c r="C234" s="251" t="s">
        <v>394</v>
      </c>
      <c r="D234" s="146" t="s">
        <v>395</v>
      </c>
      <c r="E234" s="147"/>
      <c r="F234" s="501">
        <f t="shared" ref="F234:G236" si="7">SUM(F235)</f>
        <v>7681810</v>
      </c>
      <c r="G234" s="501">
        <f t="shared" si="7"/>
        <v>7809400</v>
      </c>
    </row>
    <row r="235" spans="1:7" s="43" customFormat="1" ht="48.75" customHeight="1" x14ac:dyDescent="0.25">
      <c r="A235" s="319" t="s">
        <v>432</v>
      </c>
      <c r="B235" s="320" t="s">
        <v>208</v>
      </c>
      <c r="C235" s="321" t="s">
        <v>10</v>
      </c>
      <c r="D235" s="322" t="s">
        <v>395</v>
      </c>
      <c r="E235" s="323"/>
      <c r="F235" s="442">
        <f t="shared" si="7"/>
        <v>7681810</v>
      </c>
      <c r="G235" s="442">
        <f t="shared" si="7"/>
        <v>7809400</v>
      </c>
    </row>
    <row r="236" spans="1:7" s="43" customFormat="1" ht="32.25" customHeight="1" x14ac:dyDescent="0.25">
      <c r="A236" s="27" t="s">
        <v>139</v>
      </c>
      <c r="B236" s="117" t="s">
        <v>208</v>
      </c>
      <c r="C236" s="212" t="s">
        <v>10</v>
      </c>
      <c r="D236" s="115" t="s">
        <v>433</v>
      </c>
      <c r="E236" s="143"/>
      <c r="F236" s="441">
        <f t="shared" si="7"/>
        <v>7681810</v>
      </c>
      <c r="G236" s="441">
        <f t="shared" si="7"/>
        <v>7809400</v>
      </c>
    </row>
    <row r="237" spans="1:7" s="43" customFormat="1" ht="33.75" customHeight="1" x14ac:dyDescent="0.25">
      <c r="A237" s="54" t="s">
        <v>177</v>
      </c>
      <c r="B237" s="126" t="s">
        <v>208</v>
      </c>
      <c r="C237" s="213" t="s">
        <v>10</v>
      </c>
      <c r="D237" s="123" t="s">
        <v>433</v>
      </c>
      <c r="E237" s="130" t="s">
        <v>176</v>
      </c>
      <c r="F237" s="444">
        <f>SUM(прил8!H153)</f>
        <v>7681810</v>
      </c>
      <c r="G237" s="444">
        <f>SUM(прил8!I153)</f>
        <v>7809400</v>
      </c>
    </row>
    <row r="238" spans="1:7" s="43" customFormat="1" ht="64.5" customHeight="1" x14ac:dyDescent="0.25">
      <c r="A238" s="169" t="s">
        <v>178</v>
      </c>
      <c r="B238" s="145" t="s">
        <v>213</v>
      </c>
      <c r="C238" s="251" t="s">
        <v>394</v>
      </c>
      <c r="D238" s="146" t="s">
        <v>395</v>
      </c>
      <c r="E238" s="147"/>
      <c r="F238" s="501">
        <f t="shared" ref="F238:G240" si="8">SUM(F239)</f>
        <v>450000</v>
      </c>
      <c r="G238" s="501">
        <f t="shared" si="8"/>
        <v>450000</v>
      </c>
    </row>
    <row r="239" spans="1:7" s="43" customFormat="1" ht="33.75" customHeight="1" x14ac:dyDescent="0.25">
      <c r="A239" s="361" t="s">
        <v>430</v>
      </c>
      <c r="B239" s="320" t="s">
        <v>213</v>
      </c>
      <c r="C239" s="321" t="s">
        <v>10</v>
      </c>
      <c r="D239" s="322" t="s">
        <v>395</v>
      </c>
      <c r="E239" s="323"/>
      <c r="F239" s="442">
        <f t="shared" si="8"/>
        <v>450000</v>
      </c>
      <c r="G239" s="442">
        <f t="shared" si="8"/>
        <v>450000</v>
      </c>
    </row>
    <row r="240" spans="1:7" s="43" customFormat="1" ht="16.5" customHeight="1" x14ac:dyDescent="0.25">
      <c r="A240" s="66" t="s">
        <v>179</v>
      </c>
      <c r="B240" s="117" t="s">
        <v>213</v>
      </c>
      <c r="C240" s="212" t="s">
        <v>10</v>
      </c>
      <c r="D240" s="115" t="s">
        <v>431</v>
      </c>
      <c r="E240" s="143"/>
      <c r="F240" s="441">
        <f t="shared" si="8"/>
        <v>450000</v>
      </c>
      <c r="G240" s="441">
        <f t="shared" si="8"/>
        <v>450000</v>
      </c>
    </row>
    <row r="241" spans="1:7" s="43" customFormat="1" ht="16.5" customHeight="1" x14ac:dyDescent="0.25">
      <c r="A241" s="80" t="s">
        <v>18</v>
      </c>
      <c r="B241" s="126" t="s">
        <v>213</v>
      </c>
      <c r="C241" s="213" t="s">
        <v>10</v>
      </c>
      <c r="D241" s="123" t="s">
        <v>431</v>
      </c>
      <c r="E241" s="130" t="s">
        <v>17</v>
      </c>
      <c r="F241" s="444">
        <f>SUM(прил8!H147)</f>
        <v>450000</v>
      </c>
      <c r="G241" s="444">
        <f>SUM(прил8!I147)</f>
        <v>450000</v>
      </c>
    </row>
    <row r="242" spans="1:7" s="43" customFormat="1" ht="79.5" customHeight="1" x14ac:dyDescent="0.25">
      <c r="A242" s="155" t="s">
        <v>241</v>
      </c>
      <c r="B242" s="145" t="s">
        <v>239</v>
      </c>
      <c r="C242" s="251" t="s">
        <v>394</v>
      </c>
      <c r="D242" s="146" t="s">
        <v>395</v>
      </c>
      <c r="E242" s="147"/>
      <c r="F242" s="501">
        <f t="shared" ref="F242:G244" si="9">SUM(F243)</f>
        <v>50880</v>
      </c>
      <c r="G242" s="501">
        <f t="shared" si="9"/>
        <v>50880</v>
      </c>
    </row>
    <row r="243" spans="1:7" s="43" customFormat="1" ht="33.75" customHeight="1" x14ac:dyDescent="0.25">
      <c r="A243" s="346" t="s">
        <v>438</v>
      </c>
      <c r="B243" s="320" t="s">
        <v>239</v>
      </c>
      <c r="C243" s="321" t="s">
        <v>10</v>
      </c>
      <c r="D243" s="322" t="s">
        <v>395</v>
      </c>
      <c r="E243" s="323"/>
      <c r="F243" s="442">
        <f t="shared" si="9"/>
        <v>50880</v>
      </c>
      <c r="G243" s="442">
        <f t="shared" si="9"/>
        <v>50880</v>
      </c>
    </row>
    <row r="244" spans="1:7" s="43" customFormat="1" ht="31.5" x14ac:dyDescent="0.25">
      <c r="A244" s="75" t="s">
        <v>240</v>
      </c>
      <c r="B244" s="117" t="s">
        <v>239</v>
      </c>
      <c r="C244" s="212" t="s">
        <v>10</v>
      </c>
      <c r="D244" s="115" t="s">
        <v>439</v>
      </c>
      <c r="E244" s="143"/>
      <c r="F244" s="441">
        <f t="shared" si="9"/>
        <v>50880</v>
      </c>
      <c r="G244" s="441">
        <f t="shared" si="9"/>
        <v>50880</v>
      </c>
    </row>
    <row r="245" spans="1:7" s="43" customFormat="1" ht="30.75" customHeight="1" x14ac:dyDescent="0.25">
      <c r="A245" s="76" t="s">
        <v>551</v>
      </c>
      <c r="B245" s="126" t="s">
        <v>239</v>
      </c>
      <c r="C245" s="213" t="s">
        <v>10</v>
      </c>
      <c r="D245" s="123" t="s">
        <v>439</v>
      </c>
      <c r="E245" s="130" t="s">
        <v>16</v>
      </c>
      <c r="F245" s="444">
        <f>SUM(прил8!H157)</f>
        <v>50880</v>
      </c>
      <c r="G245" s="444">
        <f>SUM(прил8!I157)</f>
        <v>50880</v>
      </c>
    </row>
    <row r="246" spans="1:7" s="43" customFormat="1" ht="32.25" customHeight="1" x14ac:dyDescent="0.25">
      <c r="A246" s="74" t="s">
        <v>117</v>
      </c>
      <c r="B246" s="157" t="s">
        <v>409</v>
      </c>
      <c r="C246" s="252" t="s">
        <v>394</v>
      </c>
      <c r="D246" s="158" t="s">
        <v>395</v>
      </c>
      <c r="E246" s="133"/>
      <c r="F246" s="494">
        <f>SUM(F247+F251)</f>
        <v>647000</v>
      </c>
      <c r="G246" s="494">
        <f>SUM(G247+G251)</f>
        <v>647000</v>
      </c>
    </row>
    <row r="247" spans="1:7" s="43" customFormat="1" ht="63" x14ac:dyDescent="0.25">
      <c r="A247" s="148" t="s">
        <v>153</v>
      </c>
      <c r="B247" s="156" t="s">
        <v>224</v>
      </c>
      <c r="C247" s="164" t="s">
        <v>394</v>
      </c>
      <c r="D247" s="152" t="s">
        <v>395</v>
      </c>
      <c r="E247" s="161"/>
      <c r="F247" s="501">
        <f t="shared" ref="F247:G249" si="10">SUM(F248)</f>
        <v>25000</v>
      </c>
      <c r="G247" s="501">
        <f t="shared" si="10"/>
        <v>25000</v>
      </c>
    </row>
    <row r="248" spans="1:7" s="43" customFormat="1" ht="31.5" x14ac:dyDescent="0.25">
      <c r="A248" s="325" t="s">
        <v>465</v>
      </c>
      <c r="B248" s="347" t="s">
        <v>224</v>
      </c>
      <c r="C248" s="348" t="s">
        <v>10</v>
      </c>
      <c r="D248" s="349" t="s">
        <v>395</v>
      </c>
      <c r="E248" s="356"/>
      <c r="F248" s="442">
        <f t="shared" si="10"/>
        <v>25000</v>
      </c>
      <c r="G248" s="442">
        <f t="shared" si="10"/>
        <v>25000</v>
      </c>
    </row>
    <row r="249" spans="1:7" s="43" customFormat="1" ht="31.5" x14ac:dyDescent="0.25">
      <c r="A249" s="75" t="s">
        <v>154</v>
      </c>
      <c r="B249" s="124" t="s">
        <v>224</v>
      </c>
      <c r="C249" s="162" t="s">
        <v>10</v>
      </c>
      <c r="D249" s="154" t="s">
        <v>466</v>
      </c>
      <c r="E249" s="42"/>
      <c r="F249" s="441">
        <f t="shared" si="10"/>
        <v>25000</v>
      </c>
      <c r="G249" s="441">
        <f t="shared" si="10"/>
        <v>25000</v>
      </c>
    </row>
    <row r="250" spans="1:7" s="43" customFormat="1" ht="36.75" customHeight="1" x14ac:dyDescent="0.25">
      <c r="A250" s="76" t="s">
        <v>551</v>
      </c>
      <c r="B250" s="125" t="s">
        <v>224</v>
      </c>
      <c r="C250" s="159" t="s">
        <v>10</v>
      </c>
      <c r="D250" s="151" t="s">
        <v>466</v>
      </c>
      <c r="E250" s="60" t="s">
        <v>16</v>
      </c>
      <c r="F250" s="444">
        <f>SUM(прил8!H275)</f>
        <v>25000</v>
      </c>
      <c r="G250" s="444">
        <f>SUM(прил8!I275)</f>
        <v>25000</v>
      </c>
    </row>
    <row r="251" spans="1:7" s="43" customFormat="1" ht="49.5" customHeight="1" x14ac:dyDescent="0.25">
      <c r="A251" s="155" t="s">
        <v>118</v>
      </c>
      <c r="B251" s="156" t="s">
        <v>191</v>
      </c>
      <c r="C251" s="164" t="s">
        <v>394</v>
      </c>
      <c r="D251" s="152" t="s">
        <v>395</v>
      </c>
      <c r="E251" s="161"/>
      <c r="F251" s="501">
        <f>SUM(F252)</f>
        <v>622000</v>
      </c>
      <c r="G251" s="501">
        <f>SUM(G252)</f>
        <v>622000</v>
      </c>
    </row>
    <row r="252" spans="1:7" s="43" customFormat="1" ht="49.5" customHeight="1" x14ac:dyDescent="0.25">
      <c r="A252" s="346" t="s">
        <v>408</v>
      </c>
      <c r="B252" s="347" t="s">
        <v>191</v>
      </c>
      <c r="C252" s="348" t="s">
        <v>10</v>
      </c>
      <c r="D252" s="349" t="s">
        <v>395</v>
      </c>
      <c r="E252" s="356"/>
      <c r="F252" s="442">
        <f>SUM(F253+F255)</f>
        <v>622000</v>
      </c>
      <c r="G252" s="442">
        <f>SUM(G253+G255)</f>
        <v>622000</v>
      </c>
    </row>
    <row r="253" spans="1:7" s="43" customFormat="1" ht="47.25" x14ac:dyDescent="0.25">
      <c r="A253" s="75" t="s">
        <v>670</v>
      </c>
      <c r="B253" s="124" t="s">
        <v>191</v>
      </c>
      <c r="C253" s="162" t="s">
        <v>10</v>
      </c>
      <c r="D253" s="154" t="s">
        <v>410</v>
      </c>
      <c r="E253" s="42"/>
      <c r="F253" s="441">
        <f>SUM(F254)</f>
        <v>311000</v>
      </c>
      <c r="G253" s="441">
        <f>SUM(G254)</f>
        <v>311000</v>
      </c>
    </row>
    <row r="254" spans="1:7" s="43" customFormat="1" ht="47.25" x14ac:dyDescent="0.25">
      <c r="A254" s="76" t="s">
        <v>79</v>
      </c>
      <c r="B254" s="125" t="s">
        <v>191</v>
      </c>
      <c r="C254" s="159" t="s">
        <v>10</v>
      </c>
      <c r="D254" s="151" t="s">
        <v>410</v>
      </c>
      <c r="E254" s="60" t="s">
        <v>13</v>
      </c>
      <c r="F254" s="444">
        <f>SUM(прил8!H59)</f>
        <v>311000</v>
      </c>
      <c r="G254" s="444">
        <f>SUM(прил8!I59)</f>
        <v>311000</v>
      </c>
    </row>
    <row r="255" spans="1:7" s="43" customFormat="1" ht="31.5" x14ac:dyDescent="0.25">
      <c r="A255" s="75" t="s">
        <v>82</v>
      </c>
      <c r="B255" s="124" t="s">
        <v>191</v>
      </c>
      <c r="C255" s="162" t="s">
        <v>10</v>
      </c>
      <c r="D255" s="154" t="s">
        <v>411</v>
      </c>
      <c r="E255" s="42"/>
      <c r="F255" s="441">
        <f>SUM(F256)</f>
        <v>311000</v>
      </c>
      <c r="G255" s="441">
        <f>SUM(G256)</f>
        <v>311000</v>
      </c>
    </row>
    <row r="256" spans="1:7" s="43" customFormat="1" ht="47.25" x14ac:dyDescent="0.25">
      <c r="A256" s="76" t="s">
        <v>79</v>
      </c>
      <c r="B256" s="125" t="s">
        <v>191</v>
      </c>
      <c r="C256" s="159" t="s">
        <v>10</v>
      </c>
      <c r="D256" s="151" t="s">
        <v>411</v>
      </c>
      <c r="E256" s="60" t="s">
        <v>13</v>
      </c>
      <c r="F256" s="444">
        <f>SUM(прил8!H61)</f>
        <v>311000</v>
      </c>
      <c r="G256" s="444">
        <f>SUM(прил8!I61)</f>
        <v>311000</v>
      </c>
    </row>
    <row r="257" spans="1:7" ht="63" customHeight="1" x14ac:dyDescent="0.25">
      <c r="A257" s="58" t="s">
        <v>133</v>
      </c>
      <c r="B257" s="157" t="s">
        <v>205</v>
      </c>
      <c r="C257" s="252" t="s">
        <v>394</v>
      </c>
      <c r="D257" s="158" t="s">
        <v>395</v>
      </c>
      <c r="E257" s="133"/>
      <c r="F257" s="494">
        <f>SUM(F258+F264+F268)</f>
        <v>3323712</v>
      </c>
      <c r="G257" s="494">
        <f>SUM(G258+G264+G268)</f>
        <v>3323712</v>
      </c>
    </row>
    <row r="258" spans="1:7" s="43" customFormat="1" ht="96.75" customHeight="1" x14ac:dyDescent="0.25">
      <c r="A258" s="155" t="s">
        <v>134</v>
      </c>
      <c r="B258" s="156" t="s">
        <v>206</v>
      </c>
      <c r="C258" s="164" t="s">
        <v>394</v>
      </c>
      <c r="D258" s="152" t="s">
        <v>395</v>
      </c>
      <c r="E258" s="168"/>
      <c r="F258" s="501">
        <f>SUM(F259)</f>
        <v>2107812</v>
      </c>
      <c r="G258" s="501">
        <f>SUM(G259)</f>
        <v>2107812</v>
      </c>
    </row>
    <row r="259" spans="1:7" s="43" customFormat="1" ht="32.25" customHeight="1" x14ac:dyDescent="0.25">
      <c r="A259" s="346" t="s">
        <v>428</v>
      </c>
      <c r="B259" s="347" t="s">
        <v>206</v>
      </c>
      <c r="C259" s="348" t="s">
        <v>10</v>
      </c>
      <c r="D259" s="349" t="s">
        <v>395</v>
      </c>
      <c r="E259" s="359"/>
      <c r="F259" s="442">
        <f>SUM(F260)</f>
        <v>2107812</v>
      </c>
      <c r="G259" s="442">
        <f>SUM(G260)</f>
        <v>2107812</v>
      </c>
    </row>
    <row r="260" spans="1:7" s="43" customFormat="1" ht="31.5" x14ac:dyDescent="0.25">
      <c r="A260" s="75" t="s">
        <v>89</v>
      </c>
      <c r="B260" s="124" t="s">
        <v>206</v>
      </c>
      <c r="C260" s="162" t="s">
        <v>10</v>
      </c>
      <c r="D260" s="154" t="s">
        <v>427</v>
      </c>
      <c r="E260" s="167"/>
      <c r="F260" s="441">
        <f>SUM(F261:F263)</f>
        <v>2107812</v>
      </c>
      <c r="G260" s="441">
        <f>SUM(G261:G263)</f>
        <v>2107812</v>
      </c>
    </row>
    <row r="261" spans="1:7" s="43" customFormat="1" ht="47.25" x14ac:dyDescent="0.25">
      <c r="A261" s="76" t="s">
        <v>79</v>
      </c>
      <c r="B261" s="125" t="s">
        <v>206</v>
      </c>
      <c r="C261" s="159" t="s">
        <v>10</v>
      </c>
      <c r="D261" s="151" t="s">
        <v>427</v>
      </c>
      <c r="E261" s="134" t="s">
        <v>13</v>
      </c>
      <c r="F261" s="444">
        <f>SUM(прил8!H134)</f>
        <v>2037812</v>
      </c>
      <c r="G261" s="444">
        <f>SUM(прил8!I134)</f>
        <v>2037812</v>
      </c>
    </row>
    <row r="262" spans="1:7" s="43" customFormat="1" ht="30" customHeight="1" x14ac:dyDescent="0.25">
      <c r="A262" s="76" t="s">
        <v>551</v>
      </c>
      <c r="B262" s="125" t="s">
        <v>206</v>
      </c>
      <c r="C262" s="159" t="s">
        <v>10</v>
      </c>
      <c r="D262" s="151" t="s">
        <v>427</v>
      </c>
      <c r="E262" s="134" t="s">
        <v>16</v>
      </c>
      <c r="F262" s="444">
        <f>SUM(прил8!H135)</f>
        <v>69000</v>
      </c>
      <c r="G262" s="444">
        <f>SUM(прил8!I135)</f>
        <v>69000</v>
      </c>
    </row>
    <row r="263" spans="1:7" s="43" customFormat="1" ht="16.5" customHeight="1" x14ac:dyDescent="0.25">
      <c r="A263" s="76" t="s">
        <v>18</v>
      </c>
      <c r="B263" s="125" t="s">
        <v>206</v>
      </c>
      <c r="C263" s="159" t="s">
        <v>10</v>
      </c>
      <c r="D263" s="151" t="s">
        <v>427</v>
      </c>
      <c r="E263" s="134" t="s">
        <v>17</v>
      </c>
      <c r="F263" s="444">
        <f>SUM(прил8!H136)</f>
        <v>1000</v>
      </c>
      <c r="G263" s="444">
        <f>SUM(прил8!I136)</f>
        <v>1000</v>
      </c>
    </row>
    <row r="264" spans="1:7" s="43" customFormat="1" ht="96.75" customHeight="1" x14ac:dyDescent="0.25">
      <c r="A264" s="155" t="s">
        <v>135</v>
      </c>
      <c r="B264" s="156" t="s">
        <v>207</v>
      </c>
      <c r="C264" s="164" t="s">
        <v>394</v>
      </c>
      <c r="D264" s="152" t="s">
        <v>395</v>
      </c>
      <c r="E264" s="168"/>
      <c r="F264" s="501">
        <f t="shared" ref="F264:G266" si="11">SUM(F265)</f>
        <v>1115900</v>
      </c>
      <c r="G264" s="501">
        <f t="shared" si="11"/>
        <v>1115900</v>
      </c>
    </row>
    <row r="265" spans="1:7" s="43" customFormat="1" ht="48.75" customHeight="1" x14ac:dyDescent="0.25">
      <c r="A265" s="346" t="s">
        <v>414</v>
      </c>
      <c r="B265" s="347" t="s">
        <v>207</v>
      </c>
      <c r="C265" s="348" t="s">
        <v>10</v>
      </c>
      <c r="D265" s="349" t="s">
        <v>395</v>
      </c>
      <c r="E265" s="359"/>
      <c r="F265" s="442">
        <f t="shared" si="11"/>
        <v>1115900</v>
      </c>
      <c r="G265" s="442">
        <f t="shared" si="11"/>
        <v>1115900</v>
      </c>
    </row>
    <row r="266" spans="1:7" s="43" customFormat="1" ht="18" customHeight="1" x14ac:dyDescent="0.25">
      <c r="A266" s="75" t="s">
        <v>104</v>
      </c>
      <c r="B266" s="124" t="s">
        <v>207</v>
      </c>
      <c r="C266" s="162" t="s">
        <v>10</v>
      </c>
      <c r="D266" s="154" t="s">
        <v>415</v>
      </c>
      <c r="E266" s="167"/>
      <c r="F266" s="441">
        <f t="shared" si="11"/>
        <v>1115900</v>
      </c>
      <c r="G266" s="441">
        <f t="shared" si="11"/>
        <v>1115900</v>
      </c>
    </row>
    <row r="267" spans="1:7" s="43" customFormat="1" ht="32.25" customHeight="1" x14ac:dyDescent="0.25">
      <c r="A267" s="76" t="s">
        <v>551</v>
      </c>
      <c r="B267" s="125" t="s">
        <v>207</v>
      </c>
      <c r="C267" s="159" t="s">
        <v>10</v>
      </c>
      <c r="D267" s="151" t="s">
        <v>415</v>
      </c>
      <c r="E267" s="134" t="s">
        <v>16</v>
      </c>
      <c r="F267" s="444">
        <f>SUM(прил8!H82+прил8!H192+прил8!H237+прил8!H302+прил8!H257+прил8!H322)</f>
        <v>1115900</v>
      </c>
      <c r="G267" s="444">
        <f>SUM(прил8!I82+прил8!I192+прил8!I237+прил8!I302+прил8!I257+прил8!I322)</f>
        <v>1115900</v>
      </c>
    </row>
    <row r="268" spans="1:7" s="43" customFormat="1" ht="94.5" customHeight="1" x14ac:dyDescent="0.25">
      <c r="A268" s="155" t="s">
        <v>525</v>
      </c>
      <c r="B268" s="156" t="s">
        <v>521</v>
      </c>
      <c r="C268" s="164" t="s">
        <v>394</v>
      </c>
      <c r="D268" s="152" t="s">
        <v>395</v>
      </c>
      <c r="E268" s="168"/>
      <c r="F268" s="501">
        <f t="shared" ref="F268:G270" si="12">SUM(F269)</f>
        <v>100000</v>
      </c>
      <c r="G268" s="501">
        <f t="shared" si="12"/>
        <v>100000</v>
      </c>
    </row>
    <row r="269" spans="1:7" s="43" customFormat="1" ht="48" customHeight="1" x14ac:dyDescent="0.25">
      <c r="A269" s="346" t="s">
        <v>523</v>
      </c>
      <c r="B269" s="347" t="s">
        <v>521</v>
      </c>
      <c r="C269" s="348" t="s">
        <v>10</v>
      </c>
      <c r="D269" s="349" t="s">
        <v>395</v>
      </c>
      <c r="E269" s="359"/>
      <c r="F269" s="442">
        <f t="shared" si="12"/>
        <v>100000</v>
      </c>
      <c r="G269" s="442">
        <f t="shared" si="12"/>
        <v>100000</v>
      </c>
    </row>
    <row r="270" spans="1:7" s="43" customFormat="1" ht="30.75" customHeight="1" x14ac:dyDescent="0.25">
      <c r="A270" s="75" t="s">
        <v>524</v>
      </c>
      <c r="B270" s="124" t="s">
        <v>521</v>
      </c>
      <c r="C270" s="162" t="s">
        <v>10</v>
      </c>
      <c r="D270" s="154" t="s">
        <v>522</v>
      </c>
      <c r="E270" s="167"/>
      <c r="F270" s="441">
        <f t="shared" si="12"/>
        <v>100000</v>
      </c>
      <c r="G270" s="441">
        <f t="shared" si="12"/>
        <v>100000</v>
      </c>
    </row>
    <row r="271" spans="1:7" s="43" customFormat="1" ht="32.25" customHeight="1" x14ac:dyDescent="0.25">
      <c r="A271" s="76" t="s">
        <v>551</v>
      </c>
      <c r="B271" s="125" t="s">
        <v>521</v>
      </c>
      <c r="C271" s="159" t="s">
        <v>10</v>
      </c>
      <c r="D271" s="151" t="s">
        <v>522</v>
      </c>
      <c r="E271" s="134" t="s">
        <v>16</v>
      </c>
      <c r="F271" s="444">
        <f>SUM(прил8!H140)</f>
        <v>100000</v>
      </c>
      <c r="G271" s="444">
        <f>SUM(прил8!I140)</f>
        <v>100000</v>
      </c>
    </row>
    <row r="272" spans="1:7" s="43" customFormat="1" ht="47.25" x14ac:dyDescent="0.25">
      <c r="A272" s="132" t="s">
        <v>125</v>
      </c>
      <c r="B272" s="157" t="s">
        <v>214</v>
      </c>
      <c r="C272" s="252" t="s">
        <v>394</v>
      </c>
      <c r="D272" s="158" t="s">
        <v>395</v>
      </c>
      <c r="E272" s="133"/>
      <c r="F272" s="494">
        <f>SUM(F273+F277)</f>
        <v>8345762</v>
      </c>
      <c r="G272" s="494">
        <f>SUM(G273+G277)</f>
        <v>7820903</v>
      </c>
    </row>
    <row r="273" spans="1:7" s="43" customFormat="1" ht="50.25" customHeight="1" x14ac:dyDescent="0.25">
      <c r="A273" s="155" t="s">
        <v>175</v>
      </c>
      <c r="B273" s="156" t="s">
        <v>218</v>
      </c>
      <c r="C273" s="164" t="s">
        <v>394</v>
      </c>
      <c r="D273" s="152" t="s">
        <v>395</v>
      </c>
      <c r="E273" s="161"/>
      <c r="F273" s="501">
        <f t="shared" ref="F273:G275" si="13">SUM(F274)</f>
        <v>5773443</v>
      </c>
      <c r="G273" s="501">
        <f t="shared" si="13"/>
        <v>5248584</v>
      </c>
    </row>
    <row r="274" spans="1:7" s="43" customFormat="1" ht="36" customHeight="1" x14ac:dyDescent="0.25">
      <c r="A274" s="346" t="s">
        <v>504</v>
      </c>
      <c r="B274" s="347" t="s">
        <v>218</v>
      </c>
      <c r="C274" s="348" t="s">
        <v>12</v>
      </c>
      <c r="D274" s="349" t="s">
        <v>395</v>
      </c>
      <c r="E274" s="356"/>
      <c r="F274" s="442">
        <f t="shared" si="13"/>
        <v>5773443</v>
      </c>
      <c r="G274" s="442">
        <f t="shared" si="13"/>
        <v>5248584</v>
      </c>
    </row>
    <row r="275" spans="1:7" s="43" customFormat="1" ht="47.25" x14ac:dyDescent="0.25">
      <c r="A275" s="75" t="s">
        <v>506</v>
      </c>
      <c r="B275" s="124" t="s">
        <v>218</v>
      </c>
      <c r="C275" s="162" t="s">
        <v>12</v>
      </c>
      <c r="D275" s="154" t="s">
        <v>505</v>
      </c>
      <c r="E275" s="42"/>
      <c r="F275" s="441">
        <f t="shared" si="13"/>
        <v>5773443</v>
      </c>
      <c r="G275" s="441">
        <f t="shared" si="13"/>
        <v>5248584</v>
      </c>
    </row>
    <row r="276" spans="1:7" s="43" customFormat="1" ht="17.25" customHeight="1" x14ac:dyDescent="0.25">
      <c r="A276" s="76" t="s">
        <v>21</v>
      </c>
      <c r="B276" s="125" t="s">
        <v>218</v>
      </c>
      <c r="C276" s="159" t="s">
        <v>12</v>
      </c>
      <c r="D276" s="151" t="s">
        <v>505</v>
      </c>
      <c r="E276" s="60" t="s">
        <v>68</v>
      </c>
      <c r="F276" s="444">
        <f>SUM(прил8!H475)</f>
        <v>5773443</v>
      </c>
      <c r="G276" s="444">
        <f>SUM(прил8!I475)</f>
        <v>5248584</v>
      </c>
    </row>
    <row r="277" spans="1:7" s="43" customFormat="1" ht="63" x14ac:dyDescent="0.25">
      <c r="A277" s="148" t="s">
        <v>126</v>
      </c>
      <c r="B277" s="156" t="s">
        <v>215</v>
      </c>
      <c r="C277" s="164" t="s">
        <v>394</v>
      </c>
      <c r="D277" s="152" t="s">
        <v>395</v>
      </c>
      <c r="E277" s="161"/>
      <c r="F277" s="501">
        <f>SUM(F278)</f>
        <v>2572319</v>
      </c>
      <c r="G277" s="501">
        <f>SUM(G278)</f>
        <v>2572319</v>
      </c>
    </row>
    <row r="278" spans="1:7" s="43" customFormat="1" ht="65.25" customHeight="1" x14ac:dyDescent="0.25">
      <c r="A278" s="346" t="s">
        <v>416</v>
      </c>
      <c r="B278" s="347" t="s">
        <v>215</v>
      </c>
      <c r="C278" s="348" t="s">
        <v>10</v>
      </c>
      <c r="D278" s="349" t="s">
        <v>395</v>
      </c>
      <c r="E278" s="356"/>
      <c r="F278" s="442">
        <f>SUM(F279)</f>
        <v>2572319</v>
      </c>
      <c r="G278" s="442">
        <f>SUM(G279)</f>
        <v>2572319</v>
      </c>
    </row>
    <row r="279" spans="1:7" s="43" customFormat="1" ht="31.5" x14ac:dyDescent="0.25">
      <c r="A279" s="153" t="s">
        <v>78</v>
      </c>
      <c r="B279" s="124" t="s">
        <v>215</v>
      </c>
      <c r="C279" s="162" t="s">
        <v>10</v>
      </c>
      <c r="D279" s="154" t="s">
        <v>399</v>
      </c>
      <c r="E279" s="42"/>
      <c r="F279" s="441">
        <f>SUM(F280:F281)</f>
        <v>2572319</v>
      </c>
      <c r="G279" s="441">
        <f>SUM(G280:G281)</f>
        <v>2572319</v>
      </c>
    </row>
    <row r="280" spans="1:7" s="43" customFormat="1" ht="47.25" x14ac:dyDescent="0.25">
      <c r="A280" s="131" t="s">
        <v>79</v>
      </c>
      <c r="B280" s="125" t="s">
        <v>215</v>
      </c>
      <c r="C280" s="159" t="s">
        <v>10</v>
      </c>
      <c r="D280" s="151" t="s">
        <v>399</v>
      </c>
      <c r="E280" s="60" t="s">
        <v>13</v>
      </c>
      <c r="F280" s="444">
        <f>SUM(прил8!H87)</f>
        <v>2569319</v>
      </c>
      <c r="G280" s="444">
        <f>SUM(прил8!I87)</f>
        <v>2569319</v>
      </c>
    </row>
    <row r="281" spans="1:7" s="43" customFormat="1" ht="18" customHeight="1" x14ac:dyDescent="0.25">
      <c r="A281" s="131" t="s">
        <v>18</v>
      </c>
      <c r="B281" s="125" t="s">
        <v>215</v>
      </c>
      <c r="C281" s="159" t="s">
        <v>10</v>
      </c>
      <c r="D281" s="151" t="s">
        <v>399</v>
      </c>
      <c r="E281" s="60" t="s">
        <v>17</v>
      </c>
      <c r="F281" s="444">
        <f>SUM(прил8!H88)</f>
        <v>3000</v>
      </c>
      <c r="G281" s="444">
        <f>SUM(прил8!I88)</f>
        <v>3000</v>
      </c>
    </row>
    <row r="282" spans="1:7" s="43" customFormat="1" ht="33" customHeight="1" x14ac:dyDescent="0.25">
      <c r="A282" s="58" t="s">
        <v>140</v>
      </c>
      <c r="B282" s="157" t="s">
        <v>210</v>
      </c>
      <c r="C282" s="252" t="s">
        <v>394</v>
      </c>
      <c r="D282" s="158" t="s">
        <v>395</v>
      </c>
      <c r="E282" s="133"/>
      <c r="F282" s="494">
        <f>SUM(F283+F287)</f>
        <v>35000</v>
      </c>
      <c r="G282" s="494">
        <f>SUM(G283+G287)</f>
        <v>35000</v>
      </c>
    </row>
    <row r="283" spans="1:7" s="43" customFormat="1" ht="63" x14ac:dyDescent="0.25">
      <c r="A283" s="148" t="s">
        <v>164</v>
      </c>
      <c r="B283" s="156" t="s">
        <v>232</v>
      </c>
      <c r="C283" s="164" t="s">
        <v>394</v>
      </c>
      <c r="D283" s="152" t="s">
        <v>395</v>
      </c>
      <c r="E283" s="161"/>
      <c r="F283" s="501">
        <f t="shared" ref="F283:G285" si="14">SUM(F284)</f>
        <v>25000</v>
      </c>
      <c r="G283" s="501">
        <f t="shared" si="14"/>
        <v>25000</v>
      </c>
    </row>
    <row r="284" spans="1:7" s="43" customFormat="1" ht="31.5" x14ac:dyDescent="0.25">
      <c r="A284" s="325" t="s">
        <v>480</v>
      </c>
      <c r="B284" s="347" t="s">
        <v>232</v>
      </c>
      <c r="C284" s="348" t="s">
        <v>12</v>
      </c>
      <c r="D284" s="349" t="s">
        <v>395</v>
      </c>
      <c r="E284" s="356"/>
      <c r="F284" s="442">
        <f t="shared" si="14"/>
        <v>25000</v>
      </c>
      <c r="G284" s="442">
        <f t="shared" si="14"/>
        <v>25000</v>
      </c>
    </row>
    <row r="285" spans="1:7" s="43" customFormat="1" ht="31.5" x14ac:dyDescent="0.25">
      <c r="A285" s="153" t="s">
        <v>482</v>
      </c>
      <c r="B285" s="124" t="s">
        <v>232</v>
      </c>
      <c r="C285" s="162" t="s">
        <v>12</v>
      </c>
      <c r="D285" s="154" t="s">
        <v>481</v>
      </c>
      <c r="E285" s="42"/>
      <c r="F285" s="441">
        <f t="shared" si="14"/>
        <v>25000</v>
      </c>
      <c r="G285" s="441">
        <f t="shared" si="14"/>
        <v>25000</v>
      </c>
    </row>
    <row r="286" spans="1:7" s="43" customFormat="1" ht="29.25" customHeight="1" x14ac:dyDescent="0.25">
      <c r="A286" s="131" t="s">
        <v>551</v>
      </c>
      <c r="B286" s="125" t="s">
        <v>232</v>
      </c>
      <c r="C286" s="159" t="s">
        <v>12</v>
      </c>
      <c r="D286" s="151" t="s">
        <v>481</v>
      </c>
      <c r="E286" s="60" t="s">
        <v>16</v>
      </c>
      <c r="F286" s="444">
        <f>SUM(прил8!H327)</f>
        <v>25000</v>
      </c>
      <c r="G286" s="444">
        <f>SUM(прил8!I327)</f>
        <v>25000</v>
      </c>
    </row>
    <row r="287" spans="1:7" s="43" customFormat="1" ht="47.25" x14ac:dyDescent="0.25">
      <c r="A287" s="155" t="s">
        <v>141</v>
      </c>
      <c r="B287" s="156" t="s">
        <v>211</v>
      </c>
      <c r="C287" s="164" t="s">
        <v>394</v>
      </c>
      <c r="D287" s="152" t="s">
        <v>395</v>
      </c>
      <c r="E287" s="161"/>
      <c r="F287" s="501">
        <f t="shared" ref="F287:G289" si="15">SUM(F288)</f>
        <v>10000</v>
      </c>
      <c r="G287" s="501">
        <f t="shared" si="15"/>
        <v>10000</v>
      </c>
    </row>
    <row r="288" spans="1:7" s="43" customFormat="1" ht="63" x14ac:dyDescent="0.25">
      <c r="A288" s="346" t="s">
        <v>443</v>
      </c>
      <c r="B288" s="347" t="s">
        <v>211</v>
      </c>
      <c r="C288" s="348" t="s">
        <v>10</v>
      </c>
      <c r="D288" s="349" t="s">
        <v>395</v>
      </c>
      <c r="E288" s="356"/>
      <c r="F288" s="442">
        <f t="shared" si="15"/>
        <v>10000</v>
      </c>
      <c r="G288" s="442">
        <f t="shared" si="15"/>
        <v>10000</v>
      </c>
    </row>
    <row r="289" spans="1:7" s="43" customFormat="1" ht="31.5" x14ac:dyDescent="0.25">
      <c r="A289" s="75" t="s">
        <v>445</v>
      </c>
      <c r="B289" s="124" t="s">
        <v>211</v>
      </c>
      <c r="C289" s="162" t="s">
        <v>10</v>
      </c>
      <c r="D289" s="154" t="s">
        <v>444</v>
      </c>
      <c r="E289" s="42"/>
      <c r="F289" s="441">
        <f t="shared" si="15"/>
        <v>10000</v>
      </c>
      <c r="G289" s="441">
        <f t="shared" si="15"/>
        <v>10000</v>
      </c>
    </row>
    <row r="290" spans="1:7" s="43" customFormat="1" ht="19.5" customHeight="1" x14ac:dyDescent="0.25">
      <c r="A290" s="76" t="s">
        <v>18</v>
      </c>
      <c r="B290" s="125" t="s">
        <v>211</v>
      </c>
      <c r="C290" s="159" t="s">
        <v>10</v>
      </c>
      <c r="D290" s="151" t="s">
        <v>444</v>
      </c>
      <c r="E290" s="60" t="s">
        <v>17</v>
      </c>
      <c r="F290" s="444">
        <f>SUM(прил8!H168)</f>
        <v>10000</v>
      </c>
      <c r="G290" s="444">
        <f>SUM(прил8!I168)</f>
        <v>10000</v>
      </c>
    </row>
    <row r="291" spans="1:7" ht="33.75" customHeight="1" x14ac:dyDescent="0.25">
      <c r="A291" s="58" t="s">
        <v>119</v>
      </c>
      <c r="B291" s="138" t="s">
        <v>192</v>
      </c>
      <c r="C291" s="250" t="s">
        <v>394</v>
      </c>
      <c r="D291" s="139" t="s">
        <v>395</v>
      </c>
      <c r="E291" s="16"/>
      <c r="F291" s="494">
        <f t="shared" ref="F291:G294" si="16">SUM(F292)</f>
        <v>311000</v>
      </c>
      <c r="G291" s="494">
        <f t="shared" si="16"/>
        <v>311000</v>
      </c>
    </row>
    <row r="292" spans="1:7" s="43" customFormat="1" ht="51" customHeight="1" x14ac:dyDescent="0.25">
      <c r="A292" s="155" t="s">
        <v>120</v>
      </c>
      <c r="B292" s="145" t="s">
        <v>193</v>
      </c>
      <c r="C292" s="251" t="s">
        <v>394</v>
      </c>
      <c r="D292" s="146" t="s">
        <v>395</v>
      </c>
      <c r="E292" s="170"/>
      <c r="F292" s="501">
        <f t="shared" si="16"/>
        <v>311000</v>
      </c>
      <c r="G292" s="501">
        <f t="shared" si="16"/>
        <v>311000</v>
      </c>
    </row>
    <row r="293" spans="1:7" s="43" customFormat="1" ht="51" customHeight="1" x14ac:dyDescent="0.25">
      <c r="A293" s="346" t="s">
        <v>412</v>
      </c>
      <c r="B293" s="320" t="s">
        <v>193</v>
      </c>
      <c r="C293" s="321" t="s">
        <v>12</v>
      </c>
      <c r="D293" s="322" t="s">
        <v>395</v>
      </c>
      <c r="E293" s="362"/>
      <c r="F293" s="442">
        <f t="shared" si="16"/>
        <v>311000</v>
      </c>
      <c r="G293" s="442">
        <f t="shared" si="16"/>
        <v>311000</v>
      </c>
    </row>
    <row r="294" spans="1:7" s="43" customFormat="1" ht="32.25" customHeight="1" x14ac:dyDescent="0.25">
      <c r="A294" s="75" t="s">
        <v>81</v>
      </c>
      <c r="B294" s="117" t="s">
        <v>193</v>
      </c>
      <c r="C294" s="212" t="s">
        <v>12</v>
      </c>
      <c r="D294" s="115" t="s">
        <v>413</v>
      </c>
      <c r="E294" s="28"/>
      <c r="F294" s="441">
        <f t="shared" si="16"/>
        <v>311000</v>
      </c>
      <c r="G294" s="441">
        <f t="shared" si="16"/>
        <v>311000</v>
      </c>
    </row>
    <row r="295" spans="1:7" s="43" customFormat="1" ht="47.25" x14ac:dyDescent="0.25">
      <c r="A295" s="76" t="s">
        <v>79</v>
      </c>
      <c r="B295" s="126" t="s">
        <v>193</v>
      </c>
      <c r="C295" s="213" t="s">
        <v>12</v>
      </c>
      <c r="D295" s="123" t="s">
        <v>413</v>
      </c>
      <c r="E295" s="44" t="s">
        <v>13</v>
      </c>
      <c r="F295" s="444">
        <f>SUM(прил8!H66)</f>
        <v>311000</v>
      </c>
      <c r="G295" s="444">
        <f>SUM(прил8!I66)</f>
        <v>311000</v>
      </c>
    </row>
    <row r="296" spans="1:7" s="43" customFormat="1" ht="28.5" customHeight="1" x14ac:dyDescent="0.25">
      <c r="A296" s="491" t="s">
        <v>718</v>
      </c>
      <c r="B296" s="487"/>
      <c r="C296" s="488"/>
      <c r="D296" s="489"/>
      <c r="E296" s="490"/>
      <c r="F296" s="499">
        <f>SUM(F297+F301+F306+F310+F314+F324+F328)</f>
        <v>23701599</v>
      </c>
      <c r="G296" s="499">
        <f>SUM(G297+G301+G306+G310+G314+G324+G328)</f>
        <v>23737699</v>
      </c>
    </row>
    <row r="297" spans="1:7" s="43" customFormat="1" ht="16.5" customHeight="1" x14ac:dyDescent="0.25">
      <c r="A297" s="74" t="s">
        <v>108</v>
      </c>
      <c r="B297" s="157" t="s">
        <v>396</v>
      </c>
      <c r="C297" s="252" t="s">
        <v>394</v>
      </c>
      <c r="D297" s="158" t="s">
        <v>395</v>
      </c>
      <c r="E297" s="133"/>
      <c r="F297" s="494">
        <f t="shared" ref="F297:G299" si="17">SUM(F298)</f>
        <v>1408419</v>
      </c>
      <c r="G297" s="494">
        <f t="shared" si="17"/>
        <v>1408419</v>
      </c>
    </row>
    <row r="298" spans="1:7" s="43" customFormat="1" ht="17.25" customHeight="1" x14ac:dyDescent="0.25">
      <c r="A298" s="155" t="s">
        <v>109</v>
      </c>
      <c r="B298" s="156" t="s">
        <v>187</v>
      </c>
      <c r="C298" s="164" t="s">
        <v>394</v>
      </c>
      <c r="D298" s="152" t="s">
        <v>395</v>
      </c>
      <c r="E298" s="161"/>
      <c r="F298" s="501">
        <f t="shared" si="17"/>
        <v>1408419</v>
      </c>
      <c r="G298" s="501">
        <f t="shared" si="17"/>
        <v>1408419</v>
      </c>
    </row>
    <row r="299" spans="1:7" s="43" customFormat="1" ht="31.5" x14ac:dyDescent="0.25">
      <c r="A299" s="75" t="s">
        <v>78</v>
      </c>
      <c r="B299" s="124" t="s">
        <v>187</v>
      </c>
      <c r="C299" s="162" t="s">
        <v>394</v>
      </c>
      <c r="D299" s="154" t="s">
        <v>399</v>
      </c>
      <c r="E299" s="42"/>
      <c r="F299" s="441">
        <f t="shared" si="17"/>
        <v>1408419</v>
      </c>
      <c r="G299" s="441">
        <f t="shared" si="17"/>
        <v>1408419</v>
      </c>
    </row>
    <row r="300" spans="1:7" s="43" customFormat="1" ht="47.25" x14ac:dyDescent="0.25">
      <c r="A300" s="76" t="s">
        <v>79</v>
      </c>
      <c r="B300" s="125" t="s">
        <v>187</v>
      </c>
      <c r="C300" s="159" t="s">
        <v>394</v>
      </c>
      <c r="D300" s="151" t="s">
        <v>399</v>
      </c>
      <c r="E300" s="60" t="s">
        <v>13</v>
      </c>
      <c r="F300" s="444">
        <f>SUM(прил8!H21)</f>
        <v>1408419</v>
      </c>
      <c r="G300" s="444">
        <f>SUM(прил8!I21)</f>
        <v>1408419</v>
      </c>
    </row>
    <row r="301" spans="1:7" s="43" customFormat="1" ht="16.5" customHeight="1" x14ac:dyDescent="0.25">
      <c r="A301" s="74" t="s">
        <v>123</v>
      </c>
      <c r="B301" s="157" t="s">
        <v>194</v>
      </c>
      <c r="C301" s="252" t="s">
        <v>394</v>
      </c>
      <c r="D301" s="158" t="s">
        <v>395</v>
      </c>
      <c r="E301" s="133"/>
      <c r="F301" s="494">
        <f>SUM(F302)</f>
        <v>13835276</v>
      </c>
      <c r="G301" s="494">
        <f>SUM(G302)</f>
        <v>13835276</v>
      </c>
    </row>
    <row r="302" spans="1:7" s="43" customFormat="1" ht="15.75" customHeight="1" x14ac:dyDescent="0.25">
      <c r="A302" s="155" t="s">
        <v>124</v>
      </c>
      <c r="B302" s="156" t="s">
        <v>195</v>
      </c>
      <c r="C302" s="164" t="s">
        <v>394</v>
      </c>
      <c r="D302" s="152" t="s">
        <v>395</v>
      </c>
      <c r="E302" s="161"/>
      <c r="F302" s="501">
        <f>SUM(F303)</f>
        <v>13835276</v>
      </c>
      <c r="G302" s="501">
        <f>SUM(G303)</f>
        <v>13835276</v>
      </c>
    </row>
    <row r="303" spans="1:7" s="43" customFormat="1" ht="31.5" x14ac:dyDescent="0.25">
      <c r="A303" s="75" t="s">
        <v>78</v>
      </c>
      <c r="B303" s="124" t="s">
        <v>195</v>
      </c>
      <c r="C303" s="162" t="s">
        <v>394</v>
      </c>
      <c r="D303" s="154" t="s">
        <v>399</v>
      </c>
      <c r="E303" s="42"/>
      <c r="F303" s="441">
        <f>SUM(F304:F305)</f>
        <v>13835276</v>
      </c>
      <c r="G303" s="441">
        <f>SUM(G304:G305)</f>
        <v>13835276</v>
      </c>
    </row>
    <row r="304" spans="1:7" s="43" customFormat="1" ht="47.25" x14ac:dyDescent="0.25">
      <c r="A304" s="76" t="s">
        <v>79</v>
      </c>
      <c r="B304" s="125" t="s">
        <v>195</v>
      </c>
      <c r="C304" s="159" t="s">
        <v>394</v>
      </c>
      <c r="D304" s="151" t="s">
        <v>399</v>
      </c>
      <c r="E304" s="60" t="s">
        <v>13</v>
      </c>
      <c r="F304" s="444">
        <f>SUM(прил8!H70)</f>
        <v>13824732</v>
      </c>
      <c r="G304" s="444">
        <f>SUM(прил8!I70)</f>
        <v>13824732</v>
      </c>
    </row>
    <row r="305" spans="1:7" s="43" customFormat="1" ht="16.5" customHeight="1" x14ac:dyDescent="0.25">
      <c r="A305" s="76" t="s">
        <v>18</v>
      </c>
      <c r="B305" s="125" t="s">
        <v>195</v>
      </c>
      <c r="C305" s="159" t="s">
        <v>394</v>
      </c>
      <c r="D305" s="151" t="s">
        <v>399</v>
      </c>
      <c r="E305" s="60" t="s">
        <v>17</v>
      </c>
      <c r="F305" s="444">
        <f>SUM(прил8!H71)</f>
        <v>10544</v>
      </c>
      <c r="G305" s="444">
        <f>SUM(прил8!I71)</f>
        <v>10544</v>
      </c>
    </row>
    <row r="306" spans="1:7" s="43" customFormat="1" ht="31.5" x14ac:dyDescent="0.25">
      <c r="A306" s="74" t="s">
        <v>113</v>
      </c>
      <c r="B306" s="157" t="s">
        <v>219</v>
      </c>
      <c r="C306" s="252" t="s">
        <v>394</v>
      </c>
      <c r="D306" s="158" t="s">
        <v>395</v>
      </c>
      <c r="E306" s="133"/>
      <c r="F306" s="494">
        <f t="shared" ref="F306:G308" si="18">SUM(F307)</f>
        <v>634935</v>
      </c>
      <c r="G306" s="494">
        <f t="shared" si="18"/>
        <v>634935</v>
      </c>
    </row>
    <row r="307" spans="1:7" s="43" customFormat="1" ht="16.5" customHeight="1" x14ac:dyDescent="0.25">
      <c r="A307" s="155" t="s">
        <v>114</v>
      </c>
      <c r="B307" s="156" t="s">
        <v>220</v>
      </c>
      <c r="C307" s="164" t="s">
        <v>394</v>
      </c>
      <c r="D307" s="152" t="s">
        <v>395</v>
      </c>
      <c r="E307" s="161"/>
      <c r="F307" s="501">
        <f t="shared" si="18"/>
        <v>634935</v>
      </c>
      <c r="G307" s="501">
        <f t="shared" si="18"/>
        <v>634935</v>
      </c>
    </row>
    <row r="308" spans="1:7" s="43" customFormat="1" ht="31.5" x14ac:dyDescent="0.25">
      <c r="A308" s="75" t="s">
        <v>78</v>
      </c>
      <c r="B308" s="124" t="s">
        <v>220</v>
      </c>
      <c r="C308" s="162" t="s">
        <v>394</v>
      </c>
      <c r="D308" s="154" t="s">
        <v>399</v>
      </c>
      <c r="E308" s="42"/>
      <c r="F308" s="441">
        <f t="shared" si="18"/>
        <v>634935</v>
      </c>
      <c r="G308" s="441">
        <f t="shared" si="18"/>
        <v>634935</v>
      </c>
    </row>
    <row r="309" spans="1:7" s="43" customFormat="1" ht="47.25" x14ac:dyDescent="0.25">
      <c r="A309" s="76" t="s">
        <v>79</v>
      </c>
      <c r="B309" s="125" t="s">
        <v>220</v>
      </c>
      <c r="C309" s="159" t="s">
        <v>394</v>
      </c>
      <c r="D309" s="151" t="s">
        <v>399</v>
      </c>
      <c r="E309" s="60" t="s">
        <v>13</v>
      </c>
      <c r="F309" s="444">
        <f>SUM(прил8!H31)</f>
        <v>634935</v>
      </c>
      <c r="G309" s="444">
        <f>SUM(прил8!I31)</f>
        <v>634935</v>
      </c>
    </row>
    <row r="310" spans="1:7" s="43" customFormat="1" ht="31.5" x14ac:dyDescent="0.25">
      <c r="A310" s="74" t="s">
        <v>24</v>
      </c>
      <c r="B310" s="157" t="s">
        <v>199</v>
      </c>
      <c r="C310" s="252" t="s">
        <v>394</v>
      </c>
      <c r="D310" s="158" t="s">
        <v>395</v>
      </c>
      <c r="E310" s="133"/>
      <c r="F310" s="494">
        <f>SUM(F311)</f>
        <v>46687</v>
      </c>
      <c r="G310" s="494">
        <f>SUM(G311)</f>
        <v>46687</v>
      </c>
    </row>
    <row r="311" spans="1:7" s="43" customFormat="1" ht="16.5" customHeight="1" x14ac:dyDescent="0.25">
      <c r="A311" s="155" t="s">
        <v>88</v>
      </c>
      <c r="B311" s="156" t="s">
        <v>200</v>
      </c>
      <c r="C311" s="164" t="s">
        <v>394</v>
      </c>
      <c r="D311" s="152" t="s">
        <v>395</v>
      </c>
      <c r="E311" s="161"/>
      <c r="F311" s="501">
        <f>SUM(F312)</f>
        <v>46687</v>
      </c>
      <c r="G311" s="501">
        <f>SUM(G312)</f>
        <v>46687</v>
      </c>
    </row>
    <row r="312" spans="1:7" s="43" customFormat="1" ht="16.5" customHeight="1" x14ac:dyDescent="0.25">
      <c r="A312" s="75" t="s">
        <v>106</v>
      </c>
      <c r="B312" s="124" t="s">
        <v>200</v>
      </c>
      <c r="C312" s="162" t="s">
        <v>394</v>
      </c>
      <c r="D312" s="154" t="s">
        <v>424</v>
      </c>
      <c r="E312" s="42"/>
      <c r="F312" s="441">
        <f>SUM(F313:F313)</f>
        <v>46687</v>
      </c>
      <c r="G312" s="441">
        <f>SUM(G313:G313)</f>
        <v>46687</v>
      </c>
    </row>
    <row r="313" spans="1:7" s="43" customFormat="1" ht="18.75" customHeight="1" x14ac:dyDescent="0.25">
      <c r="A313" s="76" t="s">
        <v>18</v>
      </c>
      <c r="B313" s="125" t="s">
        <v>200</v>
      </c>
      <c r="C313" s="159" t="s">
        <v>394</v>
      </c>
      <c r="D313" s="151" t="s">
        <v>424</v>
      </c>
      <c r="E313" s="60" t="s">
        <v>17</v>
      </c>
      <c r="F313" s="444">
        <f>SUM(прил8!H113)</f>
        <v>46687</v>
      </c>
      <c r="G313" s="444">
        <f>SUM(прил8!I113)</f>
        <v>46687</v>
      </c>
    </row>
    <row r="314" spans="1:7" s="43" customFormat="1" ht="16.5" customHeight="1" x14ac:dyDescent="0.25">
      <c r="A314" s="74" t="s">
        <v>182</v>
      </c>
      <c r="B314" s="157" t="s">
        <v>201</v>
      </c>
      <c r="C314" s="252" t="s">
        <v>394</v>
      </c>
      <c r="D314" s="158" t="s">
        <v>395</v>
      </c>
      <c r="E314" s="133"/>
      <c r="F314" s="494">
        <f>SUM(F315)</f>
        <v>992203</v>
      </c>
      <c r="G314" s="494">
        <f>SUM(G315)</f>
        <v>1028303</v>
      </c>
    </row>
    <row r="315" spans="1:7" s="43" customFormat="1" ht="16.5" customHeight="1" x14ac:dyDescent="0.25">
      <c r="A315" s="155" t="s">
        <v>181</v>
      </c>
      <c r="B315" s="156" t="s">
        <v>202</v>
      </c>
      <c r="C315" s="164" t="s">
        <v>394</v>
      </c>
      <c r="D315" s="152" t="s">
        <v>395</v>
      </c>
      <c r="E315" s="161"/>
      <c r="F315" s="501">
        <f>SUM(F316+F318+F320+F322)</f>
        <v>992203</v>
      </c>
      <c r="G315" s="501">
        <f>SUM(G316+G318+G320+G322)</f>
        <v>1028303</v>
      </c>
    </row>
    <row r="316" spans="1:7" s="43" customFormat="1" ht="32.25" customHeight="1" x14ac:dyDescent="0.25">
      <c r="A316" s="75" t="s">
        <v>729</v>
      </c>
      <c r="B316" s="124" t="s">
        <v>202</v>
      </c>
      <c r="C316" s="162" t="s">
        <v>394</v>
      </c>
      <c r="D316" s="154" t="s">
        <v>553</v>
      </c>
      <c r="E316" s="42"/>
      <c r="F316" s="441">
        <f>SUM(F317)</f>
        <v>91603</v>
      </c>
      <c r="G316" s="441">
        <f>SUM(G317)</f>
        <v>91603</v>
      </c>
    </row>
    <row r="317" spans="1:7" s="43" customFormat="1" ht="31.5" customHeight="1" x14ac:dyDescent="0.25">
      <c r="A317" s="76" t="s">
        <v>551</v>
      </c>
      <c r="B317" s="125" t="s">
        <v>202</v>
      </c>
      <c r="C317" s="159" t="s">
        <v>394</v>
      </c>
      <c r="D317" s="151" t="s">
        <v>553</v>
      </c>
      <c r="E317" s="60" t="s">
        <v>16</v>
      </c>
      <c r="F317" s="444">
        <f>SUM(прил8!H351)</f>
        <v>91603</v>
      </c>
      <c r="G317" s="444">
        <f>SUM(прил8!I351)</f>
        <v>91603</v>
      </c>
    </row>
    <row r="318" spans="1:7" s="43" customFormat="1" ht="48.75" customHeight="1" x14ac:dyDescent="0.25">
      <c r="A318" s="75" t="s">
        <v>739</v>
      </c>
      <c r="B318" s="124" t="s">
        <v>202</v>
      </c>
      <c r="C318" s="162" t="s">
        <v>394</v>
      </c>
      <c r="D318" s="154" t="s">
        <v>554</v>
      </c>
      <c r="E318" s="42"/>
      <c r="F318" s="441">
        <f>SUM(F319)</f>
        <v>31100</v>
      </c>
      <c r="G318" s="441">
        <f>SUM(G319)</f>
        <v>31100</v>
      </c>
    </row>
    <row r="319" spans="1:7" s="43" customFormat="1" ht="51" customHeight="1" x14ac:dyDescent="0.25">
      <c r="A319" s="76" t="s">
        <v>79</v>
      </c>
      <c r="B319" s="125" t="s">
        <v>202</v>
      </c>
      <c r="C319" s="159" t="s">
        <v>394</v>
      </c>
      <c r="D319" s="151" t="s">
        <v>554</v>
      </c>
      <c r="E319" s="60" t="s">
        <v>13</v>
      </c>
      <c r="F319" s="444">
        <f>SUM(прил8!H117)</f>
        <v>31100</v>
      </c>
      <c r="G319" s="444">
        <f>SUM(прил8!I117)</f>
        <v>31100</v>
      </c>
    </row>
    <row r="320" spans="1:7" s="43" customFormat="1" ht="16.5" customHeight="1" x14ac:dyDescent="0.25">
      <c r="A320" s="75" t="s">
        <v>183</v>
      </c>
      <c r="B320" s="124" t="s">
        <v>202</v>
      </c>
      <c r="C320" s="162" t="s">
        <v>394</v>
      </c>
      <c r="D320" s="154" t="s">
        <v>425</v>
      </c>
      <c r="E320" s="42"/>
      <c r="F320" s="441">
        <f>SUM(F321)</f>
        <v>120000</v>
      </c>
      <c r="G320" s="441">
        <f>SUM(G321)</f>
        <v>120000</v>
      </c>
    </row>
    <row r="321" spans="1:7" s="43" customFormat="1" ht="32.25" customHeight="1" x14ac:dyDescent="0.25">
      <c r="A321" s="76" t="s">
        <v>551</v>
      </c>
      <c r="B321" s="125" t="s">
        <v>202</v>
      </c>
      <c r="C321" s="159" t="s">
        <v>394</v>
      </c>
      <c r="D321" s="151" t="s">
        <v>425</v>
      </c>
      <c r="E321" s="60" t="s">
        <v>16</v>
      </c>
      <c r="F321" s="444">
        <f>SUM(прил8!H121)</f>
        <v>120000</v>
      </c>
      <c r="G321" s="444">
        <f>SUM(прил8!I121)</f>
        <v>120000</v>
      </c>
    </row>
    <row r="322" spans="1:7" s="43" customFormat="1" ht="35.25" customHeight="1" x14ac:dyDescent="0.25">
      <c r="A322" s="75" t="s">
        <v>722</v>
      </c>
      <c r="B322" s="124" t="s">
        <v>202</v>
      </c>
      <c r="C322" s="162" t="s">
        <v>394</v>
      </c>
      <c r="D322" s="154" t="s">
        <v>426</v>
      </c>
      <c r="E322" s="42"/>
      <c r="F322" s="441">
        <f>SUM(F323:F323)</f>
        <v>749500</v>
      </c>
      <c r="G322" s="441">
        <f>SUM(G323:G323)</f>
        <v>785600</v>
      </c>
    </row>
    <row r="323" spans="1:7" s="43" customFormat="1" ht="47.25" customHeight="1" x14ac:dyDescent="0.25">
      <c r="A323" s="76" t="s">
        <v>79</v>
      </c>
      <c r="B323" s="125" t="s">
        <v>202</v>
      </c>
      <c r="C323" s="159" t="s">
        <v>394</v>
      </c>
      <c r="D323" s="151" t="s">
        <v>426</v>
      </c>
      <c r="E323" s="60" t="s">
        <v>13</v>
      </c>
      <c r="F323" s="444">
        <f>SUM(прил8!H119)</f>
        <v>749500</v>
      </c>
      <c r="G323" s="444">
        <f>SUM(прил8!I119)</f>
        <v>785600</v>
      </c>
    </row>
    <row r="324" spans="1:7" s="43" customFormat="1" ht="15.75" customHeight="1" x14ac:dyDescent="0.25">
      <c r="A324" s="74" t="s">
        <v>84</v>
      </c>
      <c r="B324" s="157" t="s">
        <v>196</v>
      </c>
      <c r="C324" s="252" t="s">
        <v>394</v>
      </c>
      <c r="D324" s="158" t="s">
        <v>395</v>
      </c>
      <c r="E324" s="133"/>
      <c r="F324" s="494">
        <f t="shared" ref="F324:G326" si="19">SUM(F325)</f>
        <v>400000</v>
      </c>
      <c r="G324" s="494">
        <f t="shared" si="19"/>
        <v>400000</v>
      </c>
    </row>
    <row r="325" spans="1:7" s="43" customFormat="1" ht="15.75" customHeight="1" x14ac:dyDescent="0.25">
      <c r="A325" s="155" t="s">
        <v>85</v>
      </c>
      <c r="B325" s="156" t="s">
        <v>197</v>
      </c>
      <c r="C325" s="164" t="s">
        <v>394</v>
      </c>
      <c r="D325" s="152" t="s">
        <v>395</v>
      </c>
      <c r="E325" s="161"/>
      <c r="F325" s="501">
        <f t="shared" si="19"/>
        <v>400000</v>
      </c>
      <c r="G325" s="501">
        <f t="shared" si="19"/>
        <v>400000</v>
      </c>
    </row>
    <row r="326" spans="1:7" s="43" customFormat="1" ht="15.75" customHeight="1" x14ac:dyDescent="0.25">
      <c r="A326" s="75" t="s">
        <v>105</v>
      </c>
      <c r="B326" s="124" t="s">
        <v>197</v>
      </c>
      <c r="C326" s="162" t="s">
        <v>394</v>
      </c>
      <c r="D326" s="154" t="s">
        <v>417</v>
      </c>
      <c r="E326" s="42"/>
      <c r="F326" s="441">
        <f t="shared" si="19"/>
        <v>400000</v>
      </c>
      <c r="G326" s="441">
        <f t="shared" si="19"/>
        <v>400000</v>
      </c>
    </row>
    <row r="327" spans="1:7" s="43" customFormat="1" ht="15.75" customHeight="1" x14ac:dyDescent="0.25">
      <c r="A327" s="76" t="s">
        <v>18</v>
      </c>
      <c r="B327" s="125" t="s">
        <v>197</v>
      </c>
      <c r="C327" s="159" t="s">
        <v>394</v>
      </c>
      <c r="D327" s="151" t="s">
        <v>417</v>
      </c>
      <c r="E327" s="60" t="s">
        <v>17</v>
      </c>
      <c r="F327" s="444">
        <f>SUM(прил8!H93)</f>
        <v>400000</v>
      </c>
      <c r="G327" s="444">
        <f>SUM(прил8!I93)</f>
        <v>400000</v>
      </c>
    </row>
    <row r="328" spans="1:7" s="43" customFormat="1" ht="31.5" x14ac:dyDescent="0.25">
      <c r="A328" s="74" t="s">
        <v>131</v>
      </c>
      <c r="B328" s="157" t="s">
        <v>203</v>
      </c>
      <c r="C328" s="252" t="s">
        <v>394</v>
      </c>
      <c r="D328" s="158" t="s">
        <v>395</v>
      </c>
      <c r="E328" s="133"/>
      <c r="F328" s="494">
        <f>SUM(F329)</f>
        <v>6384079</v>
      </c>
      <c r="G328" s="494">
        <f>SUM(G329)</f>
        <v>6384079</v>
      </c>
    </row>
    <row r="329" spans="1:7" s="43" customFormat="1" ht="31.5" x14ac:dyDescent="0.25">
      <c r="A329" s="155" t="s">
        <v>132</v>
      </c>
      <c r="B329" s="156" t="s">
        <v>204</v>
      </c>
      <c r="C329" s="164" t="s">
        <v>394</v>
      </c>
      <c r="D329" s="152" t="s">
        <v>395</v>
      </c>
      <c r="E329" s="161"/>
      <c r="F329" s="501">
        <f>SUM(F330)</f>
        <v>6384079</v>
      </c>
      <c r="G329" s="501">
        <f>SUM(G330)</f>
        <v>6384079</v>
      </c>
    </row>
    <row r="330" spans="1:7" s="43" customFormat="1" ht="31.5" x14ac:dyDescent="0.25">
      <c r="A330" s="75" t="s">
        <v>89</v>
      </c>
      <c r="B330" s="124" t="s">
        <v>204</v>
      </c>
      <c r="C330" s="162" t="s">
        <v>394</v>
      </c>
      <c r="D330" s="154" t="s">
        <v>427</v>
      </c>
      <c r="E330" s="42"/>
      <c r="F330" s="441">
        <f>SUM(F331:F333)</f>
        <v>6384079</v>
      </c>
      <c r="G330" s="441">
        <f>SUM(G331:G333)</f>
        <v>6384079</v>
      </c>
    </row>
    <row r="331" spans="1:7" s="43" customFormat="1" ht="47.25" x14ac:dyDescent="0.25">
      <c r="A331" s="76" t="s">
        <v>79</v>
      </c>
      <c r="B331" s="125" t="s">
        <v>204</v>
      </c>
      <c r="C331" s="159" t="s">
        <v>394</v>
      </c>
      <c r="D331" s="151" t="s">
        <v>427</v>
      </c>
      <c r="E331" s="60" t="s">
        <v>13</v>
      </c>
      <c r="F331" s="444">
        <f>SUM(прил8!H125)</f>
        <v>4124008</v>
      </c>
      <c r="G331" s="444">
        <f>SUM(прил8!I125)</f>
        <v>4124008</v>
      </c>
    </row>
    <row r="332" spans="1:7" s="43" customFormat="1" ht="31.5" customHeight="1" x14ac:dyDescent="0.25">
      <c r="A332" s="76" t="s">
        <v>551</v>
      </c>
      <c r="B332" s="125" t="s">
        <v>204</v>
      </c>
      <c r="C332" s="159" t="s">
        <v>394</v>
      </c>
      <c r="D332" s="151" t="s">
        <v>427</v>
      </c>
      <c r="E332" s="60" t="s">
        <v>16</v>
      </c>
      <c r="F332" s="444">
        <f>SUM(прил8!H126)</f>
        <v>2197897</v>
      </c>
      <c r="G332" s="444">
        <f>SUM(прил8!I126)</f>
        <v>2197897</v>
      </c>
    </row>
    <row r="333" spans="1:7" s="43" customFormat="1" ht="18" customHeight="1" x14ac:dyDescent="0.25">
      <c r="A333" s="76" t="s">
        <v>18</v>
      </c>
      <c r="B333" s="125" t="s">
        <v>204</v>
      </c>
      <c r="C333" s="159" t="s">
        <v>394</v>
      </c>
      <c r="D333" s="151" t="s">
        <v>427</v>
      </c>
      <c r="E333" s="60" t="s">
        <v>17</v>
      </c>
      <c r="F333" s="444">
        <f>SUM(прил8!H127)</f>
        <v>62174</v>
      </c>
      <c r="G333" s="444">
        <f>SUM(прил8!I127)</f>
        <v>62174</v>
      </c>
    </row>
    <row r="334" spans="1:7" ht="15.75" x14ac:dyDescent="0.25">
      <c r="A334" s="475" t="s">
        <v>677</v>
      </c>
      <c r="B334" s="477"/>
      <c r="C334" s="478"/>
      <c r="D334" s="479"/>
      <c r="E334" s="479"/>
      <c r="F334" s="503">
        <f>SUM(прил8!H476)</f>
        <v>3414884</v>
      </c>
      <c r="G334" s="503">
        <f>SUM(прил8!I476)</f>
        <v>6715654</v>
      </c>
    </row>
  </sheetData>
  <mergeCells count="8">
    <mergeCell ref="A13:E13"/>
    <mergeCell ref="B15:D15"/>
    <mergeCell ref="B1:F1"/>
    <mergeCell ref="B2:F2"/>
    <mergeCell ref="B3:F3"/>
    <mergeCell ref="A10:F10"/>
    <mergeCell ref="A11:F11"/>
    <mergeCell ref="A12:F12"/>
  </mergeCells>
  <pageMargins left="0.70866141732283472" right="0.70866141732283472" top="0.74803149606299213" bottom="0.74803149606299213" header="0.31496062992125984" footer="0.31496062992125984"/>
  <pageSetup paperSize="9" scale="67" orientation="portrait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9"/>
  <sheetViews>
    <sheetView zoomScaleNormal="100" workbookViewId="0">
      <selection activeCell="C9" sqref="C9"/>
    </sheetView>
  </sheetViews>
  <sheetFormatPr defaultRowHeight="15" x14ac:dyDescent="0.25"/>
  <cols>
    <col min="2" max="2" width="7.140625" customWidth="1"/>
    <col min="3" max="3" width="34" customWidth="1"/>
    <col min="4" max="4" width="11.7109375" customWidth="1"/>
    <col min="5" max="5" width="10.140625" customWidth="1"/>
    <col min="6" max="6" width="11" hidden="1" customWidth="1"/>
    <col min="7" max="7" width="10.7109375" hidden="1" customWidth="1"/>
    <col min="8" max="8" width="10.42578125" hidden="1" customWidth="1"/>
    <col min="9" max="9" width="10.28515625" hidden="1" customWidth="1"/>
    <col min="10" max="10" width="10.42578125" customWidth="1"/>
    <col min="261" max="261" width="7.140625" customWidth="1"/>
    <col min="262" max="262" width="34" customWidth="1"/>
    <col min="263" max="263" width="10.85546875" customWidth="1"/>
    <col min="264" max="264" width="12.140625" customWidth="1"/>
    <col min="265" max="265" width="12.28515625" customWidth="1"/>
    <col min="266" max="266" width="13" customWidth="1"/>
    <col min="517" max="517" width="7.140625" customWidth="1"/>
    <col min="518" max="518" width="34" customWidth="1"/>
    <col min="519" max="519" width="10.85546875" customWidth="1"/>
    <col min="520" max="520" width="12.140625" customWidth="1"/>
    <col min="521" max="521" width="12.28515625" customWidth="1"/>
    <col min="522" max="522" width="13" customWidth="1"/>
    <col min="773" max="773" width="7.140625" customWidth="1"/>
    <col min="774" max="774" width="34" customWidth="1"/>
    <col min="775" max="775" width="10.85546875" customWidth="1"/>
    <col min="776" max="776" width="12.140625" customWidth="1"/>
    <col min="777" max="777" width="12.28515625" customWidth="1"/>
    <col min="778" max="778" width="13" customWidth="1"/>
    <col min="1029" max="1029" width="7.140625" customWidth="1"/>
    <col min="1030" max="1030" width="34" customWidth="1"/>
    <col min="1031" max="1031" width="10.85546875" customWidth="1"/>
    <col min="1032" max="1032" width="12.140625" customWidth="1"/>
    <col min="1033" max="1033" width="12.28515625" customWidth="1"/>
    <col min="1034" max="1034" width="13" customWidth="1"/>
    <col min="1285" max="1285" width="7.140625" customWidth="1"/>
    <col min="1286" max="1286" width="34" customWidth="1"/>
    <col min="1287" max="1287" width="10.85546875" customWidth="1"/>
    <col min="1288" max="1288" width="12.140625" customWidth="1"/>
    <col min="1289" max="1289" width="12.28515625" customWidth="1"/>
    <col min="1290" max="1290" width="13" customWidth="1"/>
    <col min="1541" max="1541" width="7.140625" customWidth="1"/>
    <col min="1542" max="1542" width="34" customWidth="1"/>
    <col min="1543" max="1543" width="10.85546875" customWidth="1"/>
    <col min="1544" max="1544" width="12.140625" customWidth="1"/>
    <col min="1545" max="1545" width="12.28515625" customWidth="1"/>
    <col min="1546" max="1546" width="13" customWidth="1"/>
    <col min="1797" max="1797" width="7.140625" customWidth="1"/>
    <col min="1798" max="1798" width="34" customWidth="1"/>
    <col min="1799" max="1799" width="10.85546875" customWidth="1"/>
    <col min="1800" max="1800" width="12.140625" customWidth="1"/>
    <col min="1801" max="1801" width="12.28515625" customWidth="1"/>
    <col min="1802" max="1802" width="13" customWidth="1"/>
    <col min="2053" max="2053" width="7.140625" customWidth="1"/>
    <col min="2054" max="2054" width="34" customWidth="1"/>
    <col min="2055" max="2055" width="10.85546875" customWidth="1"/>
    <col min="2056" max="2056" width="12.140625" customWidth="1"/>
    <col min="2057" max="2057" width="12.28515625" customWidth="1"/>
    <col min="2058" max="2058" width="13" customWidth="1"/>
    <col min="2309" max="2309" width="7.140625" customWidth="1"/>
    <col min="2310" max="2310" width="34" customWidth="1"/>
    <col min="2311" max="2311" width="10.85546875" customWidth="1"/>
    <col min="2312" max="2312" width="12.140625" customWidth="1"/>
    <col min="2313" max="2313" width="12.28515625" customWidth="1"/>
    <col min="2314" max="2314" width="13" customWidth="1"/>
    <col min="2565" max="2565" width="7.140625" customWidth="1"/>
    <col min="2566" max="2566" width="34" customWidth="1"/>
    <col min="2567" max="2567" width="10.85546875" customWidth="1"/>
    <col min="2568" max="2568" width="12.140625" customWidth="1"/>
    <col min="2569" max="2569" width="12.28515625" customWidth="1"/>
    <col min="2570" max="2570" width="13" customWidth="1"/>
    <col min="2821" max="2821" width="7.140625" customWidth="1"/>
    <col min="2822" max="2822" width="34" customWidth="1"/>
    <col min="2823" max="2823" width="10.85546875" customWidth="1"/>
    <col min="2824" max="2824" width="12.140625" customWidth="1"/>
    <col min="2825" max="2825" width="12.28515625" customWidth="1"/>
    <col min="2826" max="2826" width="13" customWidth="1"/>
    <col min="3077" max="3077" width="7.140625" customWidth="1"/>
    <col min="3078" max="3078" width="34" customWidth="1"/>
    <col min="3079" max="3079" width="10.85546875" customWidth="1"/>
    <col min="3080" max="3080" width="12.140625" customWidth="1"/>
    <col min="3081" max="3081" width="12.28515625" customWidth="1"/>
    <col min="3082" max="3082" width="13" customWidth="1"/>
    <col min="3333" max="3333" width="7.140625" customWidth="1"/>
    <col min="3334" max="3334" width="34" customWidth="1"/>
    <col min="3335" max="3335" width="10.85546875" customWidth="1"/>
    <col min="3336" max="3336" width="12.140625" customWidth="1"/>
    <col min="3337" max="3337" width="12.28515625" customWidth="1"/>
    <col min="3338" max="3338" width="13" customWidth="1"/>
    <col min="3589" max="3589" width="7.140625" customWidth="1"/>
    <col min="3590" max="3590" width="34" customWidth="1"/>
    <col min="3591" max="3591" width="10.85546875" customWidth="1"/>
    <col min="3592" max="3592" width="12.140625" customWidth="1"/>
    <col min="3593" max="3593" width="12.28515625" customWidth="1"/>
    <col min="3594" max="3594" width="13" customWidth="1"/>
    <col min="3845" max="3845" width="7.140625" customWidth="1"/>
    <col min="3846" max="3846" width="34" customWidth="1"/>
    <col min="3847" max="3847" width="10.85546875" customWidth="1"/>
    <col min="3848" max="3848" width="12.140625" customWidth="1"/>
    <col min="3849" max="3849" width="12.28515625" customWidth="1"/>
    <col min="3850" max="3850" width="13" customWidth="1"/>
    <col min="4101" max="4101" width="7.140625" customWidth="1"/>
    <col min="4102" max="4102" width="34" customWidth="1"/>
    <col min="4103" max="4103" width="10.85546875" customWidth="1"/>
    <col min="4104" max="4104" width="12.140625" customWidth="1"/>
    <col min="4105" max="4105" width="12.28515625" customWidth="1"/>
    <col min="4106" max="4106" width="13" customWidth="1"/>
    <col min="4357" max="4357" width="7.140625" customWidth="1"/>
    <col min="4358" max="4358" width="34" customWidth="1"/>
    <col min="4359" max="4359" width="10.85546875" customWidth="1"/>
    <col min="4360" max="4360" width="12.140625" customWidth="1"/>
    <col min="4361" max="4361" width="12.28515625" customWidth="1"/>
    <col min="4362" max="4362" width="13" customWidth="1"/>
    <col min="4613" max="4613" width="7.140625" customWidth="1"/>
    <col min="4614" max="4614" width="34" customWidth="1"/>
    <col min="4615" max="4615" width="10.85546875" customWidth="1"/>
    <col min="4616" max="4616" width="12.140625" customWidth="1"/>
    <col min="4617" max="4617" width="12.28515625" customWidth="1"/>
    <col min="4618" max="4618" width="13" customWidth="1"/>
    <col min="4869" max="4869" width="7.140625" customWidth="1"/>
    <col min="4870" max="4870" width="34" customWidth="1"/>
    <col min="4871" max="4871" width="10.85546875" customWidth="1"/>
    <col min="4872" max="4872" width="12.140625" customWidth="1"/>
    <col min="4873" max="4873" width="12.28515625" customWidth="1"/>
    <col min="4874" max="4874" width="13" customWidth="1"/>
    <col min="5125" max="5125" width="7.140625" customWidth="1"/>
    <col min="5126" max="5126" width="34" customWidth="1"/>
    <col min="5127" max="5127" width="10.85546875" customWidth="1"/>
    <col min="5128" max="5128" width="12.140625" customWidth="1"/>
    <col min="5129" max="5129" width="12.28515625" customWidth="1"/>
    <col min="5130" max="5130" width="13" customWidth="1"/>
    <col min="5381" max="5381" width="7.140625" customWidth="1"/>
    <col min="5382" max="5382" width="34" customWidth="1"/>
    <col min="5383" max="5383" width="10.85546875" customWidth="1"/>
    <col min="5384" max="5384" width="12.140625" customWidth="1"/>
    <col min="5385" max="5385" width="12.28515625" customWidth="1"/>
    <col min="5386" max="5386" width="13" customWidth="1"/>
    <col min="5637" max="5637" width="7.140625" customWidth="1"/>
    <col min="5638" max="5638" width="34" customWidth="1"/>
    <col min="5639" max="5639" width="10.85546875" customWidth="1"/>
    <col min="5640" max="5640" width="12.140625" customWidth="1"/>
    <col min="5641" max="5641" width="12.28515625" customWidth="1"/>
    <col min="5642" max="5642" width="13" customWidth="1"/>
    <col min="5893" max="5893" width="7.140625" customWidth="1"/>
    <col min="5894" max="5894" width="34" customWidth="1"/>
    <col min="5895" max="5895" width="10.85546875" customWidth="1"/>
    <col min="5896" max="5896" width="12.140625" customWidth="1"/>
    <col min="5897" max="5897" width="12.28515625" customWidth="1"/>
    <col min="5898" max="5898" width="13" customWidth="1"/>
    <col min="6149" max="6149" width="7.140625" customWidth="1"/>
    <col min="6150" max="6150" width="34" customWidth="1"/>
    <col min="6151" max="6151" width="10.85546875" customWidth="1"/>
    <col min="6152" max="6152" width="12.140625" customWidth="1"/>
    <col min="6153" max="6153" width="12.28515625" customWidth="1"/>
    <col min="6154" max="6154" width="13" customWidth="1"/>
    <col min="6405" max="6405" width="7.140625" customWidth="1"/>
    <col min="6406" max="6406" width="34" customWidth="1"/>
    <col min="6407" max="6407" width="10.85546875" customWidth="1"/>
    <col min="6408" max="6408" width="12.140625" customWidth="1"/>
    <col min="6409" max="6409" width="12.28515625" customWidth="1"/>
    <col min="6410" max="6410" width="13" customWidth="1"/>
    <col min="6661" max="6661" width="7.140625" customWidth="1"/>
    <col min="6662" max="6662" width="34" customWidth="1"/>
    <col min="6663" max="6663" width="10.85546875" customWidth="1"/>
    <col min="6664" max="6664" width="12.140625" customWidth="1"/>
    <col min="6665" max="6665" width="12.28515625" customWidth="1"/>
    <col min="6666" max="6666" width="13" customWidth="1"/>
    <col min="6917" max="6917" width="7.140625" customWidth="1"/>
    <col min="6918" max="6918" width="34" customWidth="1"/>
    <col min="6919" max="6919" width="10.85546875" customWidth="1"/>
    <col min="6920" max="6920" width="12.140625" customWidth="1"/>
    <col min="6921" max="6921" width="12.28515625" customWidth="1"/>
    <col min="6922" max="6922" width="13" customWidth="1"/>
    <col min="7173" max="7173" width="7.140625" customWidth="1"/>
    <col min="7174" max="7174" width="34" customWidth="1"/>
    <col min="7175" max="7175" width="10.85546875" customWidth="1"/>
    <col min="7176" max="7176" width="12.140625" customWidth="1"/>
    <col min="7177" max="7177" width="12.28515625" customWidth="1"/>
    <col min="7178" max="7178" width="13" customWidth="1"/>
    <col min="7429" max="7429" width="7.140625" customWidth="1"/>
    <col min="7430" max="7430" width="34" customWidth="1"/>
    <col min="7431" max="7431" width="10.85546875" customWidth="1"/>
    <col min="7432" max="7432" width="12.140625" customWidth="1"/>
    <col min="7433" max="7433" width="12.28515625" customWidth="1"/>
    <col min="7434" max="7434" width="13" customWidth="1"/>
    <col min="7685" max="7685" width="7.140625" customWidth="1"/>
    <col min="7686" max="7686" width="34" customWidth="1"/>
    <col min="7687" max="7687" width="10.85546875" customWidth="1"/>
    <col min="7688" max="7688" width="12.140625" customWidth="1"/>
    <col min="7689" max="7689" width="12.28515625" customWidth="1"/>
    <col min="7690" max="7690" width="13" customWidth="1"/>
    <col min="7941" max="7941" width="7.140625" customWidth="1"/>
    <col min="7942" max="7942" width="34" customWidth="1"/>
    <col min="7943" max="7943" width="10.85546875" customWidth="1"/>
    <col min="7944" max="7944" width="12.140625" customWidth="1"/>
    <col min="7945" max="7945" width="12.28515625" customWidth="1"/>
    <col min="7946" max="7946" width="13" customWidth="1"/>
    <col min="8197" max="8197" width="7.140625" customWidth="1"/>
    <col min="8198" max="8198" width="34" customWidth="1"/>
    <col min="8199" max="8199" width="10.85546875" customWidth="1"/>
    <col min="8200" max="8200" width="12.140625" customWidth="1"/>
    <col min="8201" max="8201" width="12.28515625" customWidth="1"/>
    <col min="8202" max="8202" width="13" customWidth="1"/>
    <col min="8453" max="8453" width="7.140625" customWidth="1"/>
    <col min="8454" max="8454" width="34" customWidth="1"/>
    <col min="8455" max="8455" width="10.85546875" customWidth="1"/>
    <col min="8456" max="8456" width="12.140625" customWidth="1"/>
    <col min="8457" max="8457" width="12.28515625" customWidth="1"/>
    <col min="8458" max="8458" width="13" customWidth="1"/>
    <col min="8709" max="8709" width="7.140625" customWidth="1"/>
    <col min="8710" max="8710" width="34" customWidth="1"/>
    <col min="8711" max="8711" width="10.85546875" customWidth="1"/>
    <col min="8712" max="8712" width="12.140625" customWidth="1"/>
    <col min="8713" max="8713" width="12.28515625" customWidth="1"/>
    <col min="8714" max="8714" width="13" customWidth="1"/>
    <col min="8965" max="8965" width="7.140625" customWidth="1"/>
    <col min="8966" max="8966" width="34" customWidth="1"/>
    <col min="8967" max="8967" width="10.85546875" customWidth="1"/>
    <col min="8968" max="8968" width="12.140625" customWidth="1"/>
    <col min="8969" max="8969" width="12.28515625" customWidth="1"/>
    <col min="8970" max="8970" width="13" customWidth="1"/>
    <col min="9221" max="9221" width="7.140625" customWidth="1"/>
    <col min="9222" max="9222" width="34" customWidth="1"/>
    <col min="9223" max="9223" width="10.85546875" customWidth="1"/>
    <col min="9224" max="9224" width="12.140625" customWidth="1"/>
    <col min="9225" max="9225" width="12.28515625" customWidth="1"/>
    <col min="9226" max="9226" width="13" customWidth="1"/>
    <col min="9477" max="9477" width="7.140625" customWidth="1"/>
    <col min="9478" max="9478" width="34" customWidth="1"/>
    <col min="9479" max="9479" width="10.85546875" customWidth="1"/>
    <col min="9480" max="9480" width="12.140625" customWidth="1"/>
    <col min="9481" max="9481" width="12.28515625" customWidth="1"/>
    <col min="9482" max="9482" width="13" customWidth="1"/>
    <col min="9733" max="9733" width="7.140625" customWidth="1"/>
    <col min="9734" max="9734" width="34" customWidth="1"/>
    <col min="9735" max="9735" width="10.85546875" customWidth="1"/>
    <col min="9736" max="9736" width="12.140625" customWidth="1"/>
    <col min="9737" max="9737" width="12.28515625" customWidth="1"/>
    <col min="9738" max="9738" width="13" customWidth="1"/>
    <col min="9989" max="9989" width="7.140625" customWidth="1"/>
    <col min="9990" max="9990" width="34" customWidth="1"/>
    <col min="9991" max="9991" width="10.85546875" customWidth="1"/>
    <col min="9992" max="9992" width="12.140625" customWidth="1"/>
    <col min="9993" max="9993" width="12.28515625" customWidth="1"/>
    <col min="9994" max="9994" width="13" customWidth="1"/>
    <col min="10245" max="10245" width="7.140625" customWidth="1"/>
    <col min="10246" max="10246" width="34" customWidth="1"/>
    <col min="10247" max="10247" width="10.85546875" customWidth="1"/>
    <col min="10248" max="10248" width="12.140625" customWidth="1"/>
    <col min="10249" max="10249" width="12.28515625" customWidth="1"/>
    <col min="10250" max="10250" width="13" customWidth="1"/>
    <col min="10501" max="10501" width="7.140625" customWidth="1"/>
    <col min="10502" max="10502" width="34" customWidth="1"/>
    <col min="10503" max="10503" width="10.85546875" customWidth="1"/>
    <col min="10504" max="10504" width="12.140625" customWidth="1"/>
    <col min="10505" max="10505" width="12.28515625" customWidth="1"/>
    <col min="10506" max="10506" width="13" customWidth="1"/>
    <col min="10757" max="10757" width="7.140625" customWidth="1"/>
    <col min="10758" max="10758" width="34" customWidth="1"/>
    <col min="10759" max="10759" width="10.85546875" customWidth="1"/>
    <col min="10760" max="10760" width="12.140625" customWidth="1"/>
    <col min="10761" max="10761" width="12.28515625" customWidth="1"/>
    <col min="10762" max="10762" width="13" customWidth="1"/>
    <col min="11013" max="11013" width="7.140625" customWidth="1"/>
    <col min="11014" max="11014" width="34" customWidth="1"/>
    <col min="11015" max="11015" width="10.85546875" customWidth="1"/>
    <col min="11016" max="11016" width="12.140625" customWidth="1"/>
    <col min="11017" max="11017" width="12.28515625" customWidth="1"/>
    <col min="11018" max="11018" width="13" customWidth="1"/>
    <col min="11269" max="11269" width="7.140625" customWidth="1"/>
    <col min="11270" max="11270" width="34" customWidth="1"/>
    <col min="11271" max="11271" width="10.85546875" customWidth="1"/>
    <col min="11272" max="11272" width="12.140625" customWidth="1"/>
    <col min="11273" max="11273" width="12.28515625" customWidth="1"/>
    <col min="11274" max="11274" width="13" customWidth="1"/>
    <col min="11525" max="11525" width="7.140625" customWidth="1"/>
    <col min="11526" max="11526" width="34" customWidth="1"/>
    <col min="11527" max="11527" width="10.85546875" customWidth="1"/>
    <col min="11528" max="11528" width="12.140625" customWidth="1"/>
    <col min="11529" max="11529" width="12.28515625" customWidth="1"/>
    <col min="11530" max="11530" width="13" customWidth="1"/>
    <col min="11781" max="11781" width="7.140625" customWidth="1"/>
    <col min="11782" max="11782" width="34" customWidth="1"/>
    <col min="11783" max="11783" width="10.85546875" customWidth="1"/>
    <col min="11784" max="11784" width="12.140625" customWidth="1"/>
    <col min="11785" max="11785" width="12.28515625" customWidth="1"/>
    <col min="11786" max="11786" width="13" customWidth="1"/>
    <col min="12037" max="12037" width="7.140625" customWidth="1"/>
    <col min="12038" max="12038" width="34" customWidth="1"/>
    <col min="12039" max="12039" width="10.85546875" customWidth="1"/>
    <col min="12040" max="12040" width="12.140625" customWidth="1"/>
    <col min="12041" max="12041" width="12.28515625" customWidth="1"/>
    <col min="12042" max="12042" width="13" customWidth="1"/>
    <col min="12293" max="12293" width="7.140625" customWidth="1"/>
    <col min="12294" max="12294" width="34" customWidth="1"/>
    <col min="12295" max="12295" width="10.85546875" customWidth="1"/>
    <col min="12296" max="12296" width="12.140625" customWidth="1"/>
    <col min="12297" max="12297" width="12.28515625" customWidth="1"/>
    <col min="12298" max="12298" width="13" customWidth="1"/>
    <col min="12549" max="12549" width="7.140625" customWidth="1"/>
    <col min="12550" max="12550" width="34" customWidth="1"/>
    <col min="12551" max="12551" width="10.85546875" customWidth="1"/>
    <col min="12552" max="12552" width="12.140625" customWidth="1"/>
    <col min="12553" max="12553" width="12.28515625" customWidth="1"/>
    <col min="12554" max="12554" width="13" customWidth="1"/>
    <col min="12805" max="12805" width="7.140625" customWidth="1"/>
    <col min="12806" max="12806" width="34" customWidth="1"/>
    <col min="12807" max="12807" width="10.85546875" customWidth="1"/>
    <col min="12808" max="12808" width="12.140625" customWidth="1"/>
    <col min="12809" max="12809" width="12.28515625" customWidth="1"/>
    <col min="12810" max="12810" width="13" customWidth="1"/>
    <col min="13061" max="13061" width="7.140625" customWidth="1"/>
    <col min="13062" max="13062" width="34" customWidth="1"/>
    <col min="13063" max="13063" width="10.85546875" customWidth="1"/>
    <col min="13064" max="13064" width="12.140625" customWidth="1"/>
    <col min="13065" max="13065" width="12.28515625" customWidth="1"/>
    <col min="13066" max="13066" width="13" customWidth="1"/>
    <col min="13317" max="13317" width="7.140625" customWidth="1"/>
    <col min="13318" max="13318" width="34" customWidth="1"/>
    <col min="13319" max="13319" width="10.85546875" customWidth="1"/>
    <col min="13320" max="13320" width="12.140625" customWidth="1"/>
    <col min="13321" max="13321" width="12.28515625" customWidth="1"/>
    <col min="13322" max="13322" width="13" customWidth="1"/>
    <col min="13573" max="13573" width="7.140625" customWidth="1"/>
    <col min="13574" max="13574" width="34" customWidth="1"/>
    <col min="13575" max="13575" width="10.85546875" customWidth="1"/>
    <col min="13576" max="13576" width="12.140625" customWidth="1"/>
    <col min="13577" max="13577" width="12.28515625" customWidth="1"/>
    <col min="13578" max="13578" width="13" customWidth="1"/>
    <col min="13829" max="13829" width="7.140625" customWidth="1"/>
    <col min="13830" max="13830" width="34" customWidth="1"/>
    <col min="13831" max="13831" width="10.85546875" customWidth="1"/>
    <col min="13832" max="13832" width="12.140625" customWidth="1"/>
    <col min="13833" max="13833" width="12.28515625" customWidth="1"/>
    <col min="13834" max="13834" width="13" customWidth="1"/>
    <col min="14085" max="14085" width="7.140625" customWidth="1"/>
    <col min="14086" max="14086" width="34" customWidth="1"/>
    <col min="14087" max="14087" width="10.85546875" customWidth="1"/>
    <col min="14088" max="14088" width="12.140625" customWidth="1"/>
    <col min="14089" max="14089" width="12.28515625" customWidth="1"/>
    <col min="14090" max="14090" width="13" customWidth="1"/>
    <col min="14341" max="14341" width="7.140625" customWidth="1"/>
    <col min="14342" max="14342" width="34" customWidth="1"/>
    <col min="14343" max="14343" width="10.85546875" customWidth="1"/>
    <col min="14344" max="14344" width="12.140625" customWidth="1"/>
    <col min="14345" max="14345" width="12.28515625" customWidth="1"/>
    <col min="14346" max="14346" width="13" customWidth="1"/>
    <col min="14597" max="14597" width="7.140625" customWidth="1"/>
    <col min="14598" max="14598" width="34" customWidth="1"/>
    <col min="14599" max="14599" width="10.85546875" customWidth="1"/>
    <col min="14600" max="14600" width="12.140625" customWidth="1"/>
    <col min="14601" max="14601" width="12.28515625" customWidth="1"/>
    <col min="14602" max="14602" width="13" customWidth="1"/>
    <col min="14853" max="14853" width="7.140625" customWidth="1"/>
    <col min="14854" max="14854" width="34" customWidth="1"/>
    <col min="14855" max="14855" width="10.85546875" customWidth="1"/>
    <col min="14856" max="14856" width="12.140625" customWidth="1"/>
    <col min="14857" max="14857" width="12.28515625" customWidth="1"/>
    <col min="14858" max="14858" width="13" customWidth="1"/>
    <col min="15109" max="15109" width="7.140625" customWidth="1"/>
    <col min="15110" max="15110" width="34" customWidth="1"/>
    <col min="15111" max="15111" width="10.85546875" customWidth="1"/>
    <col min="15112" max="15112" width="12.140625" customWidth="1"/>
    <col min="15113" max="15113" width="12.28515625" customWidth="1"/>
    <col min="15114" max="15114" width="13" customWidth="1"/>
    <col min="15365" max="15365" width="7.140625" customWidth="1"/>
    <col min="15366" max="15366" width="34" customWidth="1"/>
    <col min="15367" max="15367" width="10.85546875" customWidth="1"/>
    <col min="15368" max="15368" width="12.140625" customWidth="1"/>
    <col min="15369" max="15369" width="12.28515625" customWidth="1"/>
    <col min="15370" max="15370" width="13" customWidth="1"/>
    <col min="15621" max="15621" width="7.140625" customWidth="1"/>
    <col min="15622" max="15622" width="34" customWidth="1"/>
    <col min="15623" max="15623" width="10.85546875" customWidth="1"/>
    <col min="15624" max="15624" width="12.140625" customWidth="1"/>
    <col min="15625" max="15625" width="12.28515625" customWidth="1"/>
    <col min="15626" max="15626" width="13" customWidth="1"/>
    <col min="15877" max="15877" width="7.140625" customWidth="1"/>
    <col min="15878" max="15878" width="34" customWidth="1"/>
    <col min="15879" max="15879" width="10.85546875" customWidth="1"/>
    <col min="15880" max="15880" width="12.140625" customWidth="1"/>
    <col min="15881" max="15881" width="12.28515625" customWidth="1"/>
    <col min="15882" max="15882" width="13" customWidth="1"/>
    <col min="16133" max="16133" width="7.140625" customWidth="1"/>
    <col min="16134" max="16134" width="34" customWidth="1"/>
    <col min="16135" max="16135" width="10.85546875" customWidth="1"/>
    <col min="16136" max="16136" width="12.140625" customWidth="1"/>
    <col min="16137" max="16137" width="12.28515625" customWidth="1"/>
    <col min="16138" max="16138" width="13" customWidth="1"/>
  </cols>
  <sheetData>
    <row r="1" spans="1:10" x14ac:dyDescent="0.25">
      <c r="C1" s="394" t="s">
        <v>648</v>
      </c>
      <c r="D1" s="395"/>
    </row>
    <row r="2" spans="1:10" x14ac:dyDescent="0.25">
      <c r="C2" s="394" t="s">
        <v>377</v>
      </c>
      <c r="D2" s="395"/>
    </row>
    <row r="3" spans="1:10" x14ac:dyDescent="0.25">
      <c r="C3" s="394" t="s">
        <v>378</v>
      </c>
      <c r="D3" s="395"/>
    </row>
    <row r="4" spans="1:10" x14ac:dyDescent="0.25">
      <c r="C4" s="394" t="s">
        <v>379</v>
      </c>
      <c r="D4" s="395"/>
    </row>
    <row r="5" spans="1:10" x14ac:dyDescent="0.25">
      <c r="C5" s="394" t="s">
        <v>759</v>
      </c>
      <c r="D5" s="395"/>
    </row>
    <row r="6" spans="1:10" x14ac:dyDescent="0.25">
      <c r="C6" s="667" t="s">
        <v>760</v>
      </c>
      <c r="D6" s="667"/>
      <c r="E6" s="667"/>
      <c r="F6" s="667"/>
      <c r="G6" s="667"/>
      <c r="H6" s="667"/>
      <c r="I6" s="667"/>
      <c r="J6" s="667"/>
    </row>
    <row r="7" spans="1:10" x14ac:dyDescent="0.25">
      <c r="C7" s="663" t="s">
        <v>949</v>
      </c>
      <c r="D7" s="663"/>
      <c r="E7" s="663"/>
      <c r="F7" s="663"/>
      <c r="G7" s="663"/>
      <c r="H7" s="663"/>
      <c r="I7" s="663"/>
      <c r="J7" s="663"/>
    </row>
    <row r="8" spans="1:10" x14ac:dyDescent="0.25">
      <c r="C8" s="663" t="s">
        <v>991</v>
      </c>
      <c r="D8" s="663"/>
      <c r="E8" s="663"/>
      <c r="F8" s="663"/>
      <c r="G8" s="663"/>
      <c r="H8" s="663"/>
      <c r="I8" s="663"/>
      <c r="J8" s="663"/>
    </row>
    <row r="9" spans="1:10" x14ac:dyDescent="0.25">
      <c r="C9" s="396"/>
      <c r="D9" s="396"/>
      <c r="E9" s="396"/>
      <c r="F9" s="396"/>
      <c r="G9" s="396"/>
      <c r="H9" s="396"/>
      <c r="I9" s="396"/>
      <c r="J9" s="396"/>
    </row>
    <row r="10" spans="1:10" ht="15.75" x14ac:dyDescent="0.25">
      <c r="A10" s="676" t="s">
        <v>527</v>
      </c>
      <c r="B10" s="676"/>
      <c r="C10" s="676"/>
      <c r="D10" s="676"/>
      <c r="E10" s="676"/>
      <c r="F10" s="676"/>
      <c r="G10" s="676"/>
      <c r="H10" s="676"/>
      <c r="I10" s="676"/>
      <c r="J10" s="676"/>
    </row>
    <row r="11" spans="1:10" ht="15.75" x14ac:dyDescent="0.25">
      <c r="A11" s="699" t="s">
        <v>528</v>
      </c>
      <c r="B11" s="699"/>
      <c r="C11" s="699"/>
      <c r="D11" s="699"/>
      <c r="E11" s="699"/>
      <c r="F11" s="699"/>
      <c r="G11" s="699"/>
      <c r="H11" s="699"/>
      <c r="I11" s="699"/>
      <c r="J11" s="699"/>
    </row>
    <row r="12" spans="1:10" ht="15.75" x14ac:dyDescent="0.25">
      <c r="C12" s="700" t="s">
        <v>877</v>
      </c>
      <c r="D12" s="700"/>
    </row>
    <row r="13" spans="1:10" x14ac:dyDescent="0.25">
      <c r="C13" s="396"/>
      <c r="D13" s="396"/>
    </row>
    <row r="14" spans="1:10" ht="18.75" customHeight="1" x14ac:dyDescent="0.25">
      <c r="C14" s="396"/>
      <c r="D14" s="376"/>
    </row>
    <row r="15" spans="1:10" ht="130.5" customHeight="1" x14ac:dyDescent="0.25">
      <c r="C15" s="688" t="s">
        <v>683</v>
      </c>
      <c r="D15" s="688"/>
      <c r="E15" s="688"/>
      <c r="F15" s="688"/>
      <c r="G15" s="409"/>
      <c r="H15" s="409"/>
      <c r="I15" s="409"/>
    </row>
    <row r="16" spans="1:10" ht="18.75" customHeight="1" x14ac:dyDescent="0.25">
      <c r="C16" s="409"/>
      <c r="D16" s="409"/>
      <c r="E16" s="409"/>
      <c r="F16" s="409"/>
      <c r="G16" s="409"/>
      <c r="H16" s="409"/>
      <c r="I16" s="409"/>
      <c r="J16" s="376" t="s">
        <v>721</v>
      </c>
    </row>
    <row r="17" spans="2:10" ht="15.75" x14ac:dyDescent="0.25">
      <c r="C17" s="364"/>
      <c r="D17" s="376"/>
    </row>
    <row r="18" spans="2:10" x14ac:dyDescent="0.25">
      <c r="D18" s="210"/>
      <c r="G18" s="210"/>
      <c r="H18" s="210"/>
      <c r="I18" s="210"/>
      <c r="J18" s="210" t="s">
        <v>526</v>
      </c>
    </row>
    <row r="19" spans="2:10" x14ac:dyDescent="0.25">
      <c r="B19" s="689" t="s">
        <v>380</v>
      </c>
      <c r="C19" s="689" t="s">
        <v>381</v>
      </c>
      <c r="D19" s="689" t="s">
        <v>5</v>
      </c>
      <c r="E19" s="692" t="s">
        <v>529</v>
      </c>
      <c r="F19" s="693"/>
      <c r="G19" s="693"/>
      <c r="H19" s="693"/>
      <c r="I19" s="693"/>
      <c r="J19" s="694"/>
    </row>
    <row r="20" spans="2:10" ht="48" customHeight="1" x14ac:dyDescent="0.25">
      <c r="B20" s="690"/>
      <c r="C20" s="690"/>
      <c r="D20" s="690"/>
      <c r="E20" s="695" t="s">
        <v>530</v>
      </c>
      <c r="F20" s="695" t="s">
        <v>531</v>
      </c>
      <c r="G20" s="696" t="s">
        <v>538</v>
      </c>
      <c r="H20" s="697"/>
      <c r="I20" s="698"/>
      <c r="J20" s="695" t="s">
        <v>532</v>
      </c>
    </row>
    <row r="21" spans="2:10" ht="38.25" customHeight="1" x14ac:dyDescent="0.25">
      <c r="B21" s="691"/>
      <c r="C21" s="691"/>
      <c r="D21" s="691"/>
      <c r="E21" s="695"/>
      <c r="F21" s="695"/>
      <c r="G21" s="366" t="s">
        <v>539</v>
      </c>
      <c r="H21" s="397" t="s">
        <v>540</v>
      </c>
      <c r="I21" s="367" t="s">
        <v>541</v>
      </c>
      <c r="J21" s="695"/>
    </row>
    <row r="22" spans="2:10" ht="18" customHeight="1" x14ac:dyDescent="0.25">
      <c r="B22" s="365">
        <v>1</v>
      </c>
      <c r="C22" s="203" t="s">
        <v>382</v>
      </c>
      <c r="D22" s="398">
        <f>SUM(E22+F22+J22)</f>
        <v>45960</v>
      </c>
      <c r="E22" s="424">
        <v>5960</v>
      </c>
      <c r="F22" s="286">
        <f>SUM(G22:I22)</f>
        <v>0</v>
      </c>
      <c r="G22" s="286"/>
      <c r="H22" s="286"/>
      <c r="I22" s="286"/>
      <c r="J22" s="424">
        <v>40000</v>
      </c>
    </row>
    <row r="23" spans="2:10" ht="15.75" x14ac:dyDescent="0.25">
      <c r="B23" s="365">
        <v>2</v>
      </c>
      <c r="C23" s="203" t="s">
        <v>383</v>
      </c>
      <c r="D23" s="425">
        <f t="shared" ref="D23:D28" si="0">SUM(E23+F23+J23)</f>
        <v>153926</v>
      </c>
      <c r="E23" s="424">
        <v>13926</v>
      </c>
      <c r="F23" s="286">
        <f t="shared" ref="F23:F28" si="1">SUM(G23:I23)</f>
        <v>0</v>
      </c>
      <c r="G23" s="286"/>
      <c r="H23" s="286"/>
      <c r="I23" s="286"/>
      <c r="J23" s="424">
        <v>140000</v>
      </c>
    </row>
    <row r="24" spans="2:10" ht="15.75" x14ac:dyDescent="0.25">
      <c r="B24" s="365">
        <v>3</v>
      </c>
      <c r="C24" s="203" t="s">
        <v>384</v>
      </c>
      <c r="D24" s="425">
        <f t="shared" si="0"/>
        <v>205934</v>
      </c>
      <c r="E24" s="424">
        <v>5934</v>
      </c>
      <c r="F24" s="286">
        <f t="shared" si="1"/>
        <v>0</v>
      </c>
      <c r="G24" s="286"/>
      <c r="H24" s="286"/>
      <c r="I24" s="286"/>
      <c r="J24" s="424">
        <v>200000</v>
      </c>
    </row>
    <row r="25" spans="2:10" ht="15.75" x14ac:dyDescent="0.25">
      <c r="B25" s="365">
        <v>4</v>
      </c>
      <c r="C25" s="203" t="s">
        <v>385</v>
      </c>
      <c r="D25" s="425">
        <f t="shared" si="0"/>
        <v>47159</v>
      </c>
      <c r="E25" s="424">
        <v>7159</v>
      </c>
      <c r="F25" s="286">
        <f t="shared" si="1"/>
        <v>0</v>
      </c>
      <c r="G25" s="286"/>
      <c r="H25" s="286"/>
      <c r="I25" s="286"/>
      <c r="J25" s="424">
        <v>40000</v>
      </c>
    </row>
    <row r="26" spans="2:10" ht="15.75" x14ac:dyDescent="0.25">
      <c r="B26" s="365">
        <v>5</v>
      </c>
      <c r="C26" s="203" t="s">
        <v>386</v>
      </c>
      <c r="D26" s="425">
        <f t="shared" si="0"/>
        <v>83086</v>
      </c>
      <c r="E26" s="424">
        <v>5386</v>
      </c>
      <c r="F26" s="286">
        <f t="shared" si="1"/>
        <v>0</v>
      </c>
      <c r="G26" s="286"/>
      <c r="H26" s="286"/>
      <c r="I26" s="286"/>
      <c r="J26" s="424">
        <v>77700</v>
      </c>
    </row>
    <row r="27" spans="2:10" ht="15.75" x14ac:dyDescent="0.25">
      <c r="B27" s="365">
        <v>6</v>
      </c>
      <c r="C27" s="203" t="s">
        <v>387</v>
      </c>
      <c r="D27" s="425">
        <f t="shared" si="0"/>
        <v>47350</v>
      </c>
      <c r="E27" s="424">
        <v>7350</v>
      </c>
      <c r="F27" s="286">
        <f t="shared" si="1"/>
        <v>0</v>
      </c>
      <c r="G27" s="286"/>
      <c r="H27" s="286"/>
      <c r="I27" s="286"/>
      <c r="J27" s="424">
        <v>40000</v>
      </c>
    </row>
    <row r="28" spans="2:10" ht="15.75" x14ac:dyDescent="0.25">
      <c r="B28" s="365">
        <v>7</v>
      </c>
      <c r="C28" s="203" t="s">
        <v>388</v>
      </c>
      <c r="D28" s="425">
        <f t="shared" si="0"/>
        <v>45421</v>
      </c>
      <c r="E28" s="424">
        <v>5421</v>
      </c>
      <c r="F28" s="286">
        <f t="shared" si="1"/>
        <v>0</v>
      </c>
      <c r="G28" s="286"/>
      <c r="H28" s="286"/>
      <c r="I28" s="286"/>
      <c r="J28" s="424">
        <v>40000</v>
      </c>
    </row>
    <row r="29" spans="2:10" ht="15.75" x14ac:dyDescent="0.25">
      <c r="B29" s="211"/>
      <c r="C29" s="209" t="s">
        <v>389</v>
      </c>
      <c r="D29" s="399">
        <f t="shared" ref="D29:J29" si="2">SUM(D22:D28)</f>
        <v>628836</v>
      </c>
      <c r="E29" s="399">
        <f t="shared" si="2"/>
        <v>51136</v>
      </c>
      <c r="F29" s="399">
        <f t="shared" si="2"/>
        <v>0</v>
      </c>
      <c r="G29" s="399">
        <f t="shared" si="2"/>
        <v>0</v>
      </c>
      <c r="H29" s="399">
        <f t="shared" si="2"/>
        <v>0</v>
      </c>
      <c r="I29" s="399">
        <f t="shared" si="2"/>
        <v>0</v>
      </c>
      <c r="J29" s="399">
        <f t="shared" si="2"/>
        <v>577700</v>
      </c>
    </row>
  </sheetData>
  <mergeCells count="15">
    <mergeCell ref="C6:J6"/>
    <mergeCell ref="C7:J7"/>
    <mergeCell ref="C8:J8"/>
    <mergeCell ref="A11:J11"/>
    <mergeCell ref="C12:D12"/>
    <mergeCell ref="A10:J10"/>
    <mergeCell ref="C15:F15"/>
    <mergeCell ref="B19:B21"/>
    <mergeCell ref="C19:C21"/>
    <mergeCell ref="D19:D21"/>
    <mergeCell ref="E19:J19"/>
    <mergeCell ref="E20:E21"/>
    <mergeCell ref="F20:F21"/>
    <mergeCell ref="G20:I20"/>
    <mergeCell ref="J20:J21"/>
  </mergeCells>
  <pageMargins left="0.70866141732283472" right="0.70866141732283472" top="0.74803149606299213" bottom="0.74803149606299213" header="0.31496062992125984" footer="0.31496062992125984"/>
  <pageSetup paperSize="9" scale="65" orientation="portrait" blackAndWhite="1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9"/>
  <sheetViews>
    <sheetView zoomScaleNormal="100" workbookViewId="0">
      <selection activeCell="C9" sqref="C9:D9"/>
    </sheetView>
  </sheetViews>
  <sheetFormatPr defaultRowHeight="15" x14ac:dyDescent="0.25"/>
  <cols>
    <col min="2" max="2" width="7.140625" customWidth="1"/>
    <col min="3" max="3" width="34" customWidth="1"/>
    <col min="4" max="4" width="10.85546875" customWidth="1"/>
    <col min="5" max="5" width="12.140625" customWidth="1"/>
    <col min="6" max="6" width="12.28515625" hidden="1" customWidth="1"/>
    <col min="7" max="7" width="13" customWidth="1"/>
    <col min="258" max="258" width="7.140625" customWidth="1"/>
    <col min="259" max="259" width="34" customWidth="1"/>
    <col min="260" max="260" width="10.85546875" customWidth="1"/>
    <col min="261" max="261" width="12.140625" customWidth="1"/>
    <col min="262" max="262" width="0" hidden="1" customWidth="1"/>
    <col min="263" max="263" width="13" customWidth="1"/>
    <col min="514" max="514" width="7.140625" customWidth="1"/>
    <col min="515" max="515" width="34" customWidth="1"/>
    <col min="516" max="516" width="10.85546875" customWidth="1"/>
    <col min="517" max="517" width="12.140625" customWidth="1"/>
    <col min="518" max="518" width="0" hidden="1" customWidth="1"/>
    <col min="519" max="519" width="13" customWidth="1"/>
    <col min="770" max="770" width="7.140625" customWidth="1"/>
    <col min="771" max="771" width="34" customWidth="1"/>
    <col min="772" max="772" width="10.85546875" customWidth="1"/>
    <col min="773" max="773" width="12.140625" customWidth="1"/>
    <col min="774" max="774" width="0" hidden="1" customWidth="1"/>
    <col min="775" max="775" width="13" customWidth="1"/>
    <col min="1026" max="1026" width="7.140625" customWidth="1"/>
    <col min="1027" max="1027" width="34" customWidth="1"/>
    <col min="1028" max="1028" width="10.85546875" customWidth="1"/>
    <col min="1029" max="1029" width="12.140625" customWidth="1"/>
    <col min="1030" max="1030" width="0" hidden="1" customWidth="1"/>
    <col min="1031" max="1031" width="13" customWidth="1"/>
    <col min="1282" max="1282" width="7.140625" customWidth="1"/>
    <col min="1283" max="1283" width="34" customWidth="1"/>
    <col min="1284" max="1284" width="10.85546875" customWidth="1"/>
    <col min="1285" max="1285" width="12.140625" customWidth="1"/>
    <col min="1286" max="1286" width="0" hidden="1" customWidth="1"/>
    <col min="1287" max="1287" width="13" customWidth="1"/>
    <col min="1538" max="1538" width="7.140625" customWidth="1"/>
    <col min="1539" max="1539" width="34" customWidth="1"/>
    <col min="1540" max="1540" width="10.85546875" customWidth="1"/>
    <col min="1541" max="1541" width="12.140625" customWidth="1"/>
    <col min="1542" max="1542" width="0" hidden="1" customWidth="1"/>
    <col min="1543" max="1543" width="13" customWidth="1"/>
    <col min="1794" max="1794" width="7.140625" customWidth="1"/>
    <col min="1795" max="1795" width="34" customWidth="1"/>
    <col min="1796" max="1796" width="10.85546875" customWidth="1"/>
    <col min="1797" max="1797" width="12.140625" customWidth="1"/>
    <col min="1798" max="1798" width="0" hidden="1" customWidth="1"/>
    <col min="1799" max="1799" width="13" customWidth="1"/>
    <col min="2050" max="2050" width="7.140625" customWidth="1"/>
    <col min="2051" max="2051" width="34" customWidth="1"/>
    <col min="2052" max="2052" width="10.85546875" customWidth="1"/>
    <col min="2053" max="2053" width="12.140625" customWidth="1"/>
    <col min="2054" max="2054" width="0" hidden="1" customWidth="1"/>
    <col min="2055" max="2055" width="13" customWidth="1"/>
    <col min="2306" max="2306" width="7.140625" customWidth="1"/>
    <col min="2307" max="2307" width="34" customWidth="1"/>
    <col min="2308" max="2308" width="10.85546875" customWidth="1"/>
    <col min="2309" max="2309" width="12.140625" customWidth="1"/>
    <col min="2310" max="2310" width="0" hidden="1" customWidth="1"/>
    <col min="2311" max="2311" width="13" customWidth="1"/>
    <col min="2562" max="2562" width="7.140625" customWidth="1"/>
    <col min="2563" max="2563" width="34" customWidth="1"/>
    <col min="2564" max="2564" width="10.85546875" customWidth="1"/>
    <col min="2565" max="2565" width="12.140625" customWidth="1"/>
    <col min="2566" max="2566" width="0" hidden="1" customWidth="1"/>
    <col min="2567" max="2567" width="13" customWidth="1"/>
    <col min="2818" max="2818" width="7.140625" customWidth="1"/>
    <col min="2819" max="2819" width="34" customWidth="1"/>
    <col min="2820" max="2820" width="10.85546875" customWidth="1"/>
    <col min="2821" max="2821" width="12.140625" customWidth="1"/>
    <col min="2822" max="2822" width="0" hidden="1" customWidth="1"/>
    <col min="2823" max="2823" width="13" customWidth="1"/>
    <col min="3074" max="3074" width="7.140625" customWidth="1"/>
    <col min="3075" max="3075" width="34" customWidth="1"/>
    <col min="3076" max="3076" width="10.85546875" customWidth="1"/>
    <col min="3077" max="3077" width="12.140625" customWidth="1"/>
    <col min="3078" max="3078" width="0" hidden="1" customWidth="1"/>
    <col min="3079" max="3079" width="13" customWidth="1"/>
    <col min="3330" max="3330" width="7.140625" customWidth="1"/>
    <col min="3331" max="3331" width="34" customWidth="1"/>
    <col min="3332" max="3332" width="10.85546875" customWidth="1"/>
    <col min="3333" max="3333" width="12.140625" customWidth="1"/>
    <col min="3334" max="3334" width="0" hidden="1" customWidth="1"/>
    <col min="3335" max="3335" width="13" customWidth="1"/>
    <col min="3586" max="3586" width="7.140625" customWidth="1"/>
    <col min="3587" max="3587" width="34" customWidth="1"/>
    <col min="3588" max="3588" width="10.85546875" customWidth="1"/>
    <col min="3589" max="3589" width="12.140625" customWidth="1"/>
    <col min="3590" max="3590" width="0" hidden="1" customWidth="1"/>
    <col min="3591" max="3591" width="13" customWidth="1"/>
    <col min="3842" max="3842" width="7.140625" customWidth="1"/>
    <col min="3843" max="3843" width="34" customWidth="1"/>
    <col min="3844" max="3844" width="10.85546875" customWidth="1"/>
    <col min="3845" max="3845" width="12.140625" customWidth="1"/>
    <col min="3846" max="3846" width="0" hidden="1" customWidth="1"/>
    <col min="3847" max="3847" width="13" customWidth="1"/>
    <col min="4098" max="4098" width="7.140625" customWidth="1"/>
    <col min="4099" max="4099" width="34" customWidth="1"/>
    <col min="4100" max="4100" width="10.85546875" customWidth="1"/>
    <col min="4101" max="4101" width="12.140625" customWidth="1"/>
    <col min="4102" max="4102" width="0" hidden="1" customWidth="1"/>
    <col min="4103" max="4103" width="13" customWidth="1"/>
    <col min="4354" max="4354" width="7.140625" customWidth="1"/>
    <col min="4355" max="4355" width="34" customWidth="1"/>
    <col min="4356" max="4356" width="10.85546875" customWidth="1"/>
    <col min="4357" max="4357" width="12.140625" customWidth="1"/>
    <col min="4358" max="4358" width="0" hidden="1" customWidth="1"/>
    <col min="4359" max="4359" width="13" customWidth="1"/>
    <col min="4610" max="4610" width="7.140625" customWidth="1"/>
    <col min="4611" max="4611" width="34" customWidth="1"/>
    <col min="4612" max="4612" width="10.85546875" customWidth="1"/>
    <col min="4613" max="4613" width="12.140625" customWidth="1"/>
    <col min="4614" max="4614" width="0" hidden="1" customWidth="1"/>
    <col min="4615" max="4615" width="13" customWidth="1"/>
    <col min="4866" max="4866" width="7.140625" customWidth="1"/>
    <col min="4867" max="4867" width="34" customWidth="1"/>
    <col min="4868" max="4868" width="10.85546875" customWidth="1"/>
    <col min="4869" max="4869" width="12.140625" customWidth="1"/>
    <col min="4870" max="4870" width="0" hidden="1" customWidth="1"/>
    <col min="4871" max="4871" width="13" customWidth="1"/>
    <col min="5122" max="5122" width="7.140625" customWidth="1"/>
    <col min="5123" max="5123" width="34" customWidth="1"/>
    <col min="5124" max="5124" width="10.85546875" customWidth="1"/>
    <col min="5125" max="5125" width="12.140625" customWidth="1"/>
    <col min="5126" max="5126" width="0" hidden="1" customWidth="1"/>
    <col min="5127" max="5127" width="13" customWidth="1"/>
    <col min="5378" max="5378" width="7.140625" customWidth="1"/>
    <col min="5379" max="5379" width="34" customWidth="1"/>
    <col min="5380" max="5380" width="10.85546875" customWidth="1"/>
    <col min="5381" max="5381" width="12.140625" customWidth="1"/>
    <col min="5382" max="5382" width="0" hidden="1" customWidth="1"/>
    <col min="5383" max="5383" width="13" customWidth="1"/>
    <col min="5634" max="5634" width="7.140625" customWidth="1"/>
    <col min="5635" max="5635" width="34" customWidth="1"/>
    <col min="5636" max="5636" width="10.85546875" customWidth="1"/>
    <col min="5637" max="5637" width="12.140625" customWidth="1"/>
    <col min="5638" max="5638" width="0" hidden="1" customWidth="1"/>
    <col min="5639" max="5639" width="13" customWidth="1"/>
    <col min="5890" max="5890" width="7.140625" customWidth="1"/>
    <col min="5891" max="5891" width="34" customWidth="1"/>
    <col min="5892" max="5892" width="10.85546875" customWidth="1"/>
    <col min="5893" max="5893" width="12.140625" customWidth="1"/>
    <col min="5894" max="5894" width="0" hidden="1" customWidth="1"/>
    <col min="5895" max="5895" width="13" customWidth="1"/>
    <col min="6146" max="6146" width="7.140625" customWidth="1"/>
    <col min="6147" max="6147" width="34" customWidth="1"/>
    <col min="6148" max="6148" width="10.85546875" customWidth="1"/>
    <col min="6149" max="6149" width="12.140625" customWidth="1"/>
    <col min="6150" max="6150" width="0" hidden="1" customWidth="1"/>
    <col min="6151" max="6151" width="13" customWidth="1"/>
    <col min="6402" max="6402" width="7.140625" customWidth="1"/>
    <col min="6403" max="6403" width="34" customWidth="1"/>
    <col min="6404" max="6404" width="10.85546875" customWidth="1"/>
    <col min="6405" max="6405" width="12.140625" customWidth="1"/>
    <col min="6406" max="6406" width="0" hidden="1" customWidth="1"/>
    <col min="6407" max="6407" width="13" customWidth="1"/>
    <col min="6658" max="6658" width="7.140625" customWidth="1"/>
    <col min="6659" max="6659" width="34" customWidth="1"/>
    <col min="6660" max="6660" width="10.85546875" customWidth="1"/>
    <col min="6661" max="6661" width="12.140625" customWidth="1"/>
    <col min="6662" max="6662" width="0" hidden="1" customWidth="1"/>
    <col min="6663" max="6663" width="13" customWidth="1"/>
    <col min="6914" max="6914" width="7.140625" customWidth="1"/>
    <col min="6915" max="6915" width="34" customWidth="1"/>
    <col min="6916" max="6916" width="10.85546875" customWidth="1"/>
    <col min="6917" max="6917" width="12.140625" customWidth="1"/>
    <col min="6918" max="6918" width="0" hidden="1" customWidth="1"/>
    <col min="6919" max="6919" width="13" customWidth="1"/>
    <col min="7170" max="7170" width="7.140625" customWidth="1"/>
    <col min="7171" max="7171" width="34" customWidth="1"/>
    <col min="7172" max="7172" width="10.85546875" customWidth="1"/>
    <col min="7173" max="7173" width="12.140625" customWidth="1"/>
    <col min="7174" max="7174" width="0" hidden="1" customWidth="1"/>
    <col min="7175" max="7175" width="13" customWidth="1"/>
    <col min="7426" max="7426" width="7.140625" customWidth="1"/>
    <col min="7427" max="7427" width="34" customWidth="1"/>
    <col min="7428" max="7428" width="10.85546875" customWidth="1"/>
    <col min="7429" max="7429" width="12.140625" customWidth="1"/>
    <col min="7430" max="7430" width="0" hidden="1" customWidth="1"/>
    <col min="7431" max="7431" width="13" customWidth="1"/>
    <col min="7682" max="7682" width="7.140625" customWidth="1"/>
    <col min="7683" max="7683" width="34" customWidth="1"/>
    <col min="7684" max="7684" width="10.85546875" customWidth="1"/>
    <col min="7685" max="7685" width="12.140625" customWidth="1"/>
    <col min="7686" max="7686" width="0" hidden="1" customWidth="1"/>
    <col min="7687" max="7687" width="13" customWidth="1"/>
    <col min="7938" max="7938" width="7.140625" customWidth="1"/>
    <col min="7939" max="7939" width="34" customWidth="1"/>
    <col min="7940" max="7940" width="10.85546875" customWidth="1"/>
    <col min="7941" max="7941" width="12.140625" customWidth="1"/>
    <col min="7942" max="7942" width="0" hidden="1" customWidth="1"/>
    <col min="7943" max="7943" width="13" customWidth="1"/>
    <col min="8194" max="8194" width="7.140625" customWidth="1"/>
    <col min="8195" max="8195" width="34" customWidth="1"/>
    <col min="8196" max="8196" width="10.85546875" customWidth="1"/>
    <col min="8197" max="8197" width="12.140625" customWidth="1"/>
    <col min="8198" max="8198" width="0" hidden="1" customWidth="1"/>
    <col min="8199" max="8199" width="13" customWidth="1"/>
    <col min="8450" max="8450" width="7.140625" customWidth="1"/>
    <col min="8451" max="8451" width="34" customWidth="1"/>
    <col min="8452" max="8452" width="10.85546875" customWidth="1"/>
    <col min="8453" max="8453" width="12.140625" customWidth="1"/>
    <col min="8454" max="8454" width="0" hidden="1" customWidth="1"/>
    <col min="8455" max="8455" width="13" customWidth="1"/>
    <col min="8706" max="8706" width="7.140625" customWidth="1"/>
    <col min="8707" max="8707" width="34" customWidth="1"/>
    <col min="8708" max="8708" width="10.85546875" customWidth="1"/>
    <col min="8709" max="8709" width="12.140625" customWidth="1"/>
    <col min="8710" max="8710" width="0" hidden="1" customWidth="1"/>
    <col min="8711" max="8711" width="13" customWidth="1"/>
    <col min="8962" max="8962" width="7.140625" customWidth="1"/>
    <col min="8963" max="8963" width="34" customWidth="1"/>
    <col min="8964" max="8964" width="10.85546875" customWidth="1"/>
    <col min="8965" max="8965" width="12.140625" customWidth="1"/>
    <col min="8966" max="8966" width="0" hidden="1" customWidth="1"/>
    <col min="8967" max="8967" width="13" customWidth="1"/>
    <col min="9218" max="9218" width="7.140625" customWidth="1"/>
    <col min="9219" max="9219" width="34" customWidth="1"/>
    <col min="9220" max="9220" width="10.85546875" customWidth="1"/>
    <col min="9221" max="9221" width="12.140625" customWidth="1"/>
    <col min="9222" max="9222" width="0" hidden="1" customWidth="1"/>
    <col min="9223" max="9223" width="13" customWidth="1"/>
    <col min="9474" max="9474" width="7.140625" customWidth="1"/>
    <col min="9475" max="9475" width="34" customWidth="1"/>
    <col min="9476" max="9476" width="10.85546875" customWidth="1"/>
    <col min="9477" max="9477" width="12.140625" customWidth="1"/>
    <col min="9478" max="9478" width="0" hidden="1" customWidth="1"/>
    <col min="9479" max="9479" width="13" customWidth="1"/>
    <col min="9730" max="9730" width="7.140625" customWidth="1"/>
    <col min="9731" max="9731" width="34" customWidth="1"/>
    <col min="9732" max="9732" width="10.85546875" customWidth="1"/>
    <col min="9733" max="9733" width="12.140625" customWidth="1"/>
    <col min="9734" max="9734" width="0" hidden="1" customWidth="1"/>
    <col min="9735" max="9735" width="13" customWidth="1"/>
    <col min="9986" max="9986" width="7.140625" customWidth="1"/>
    <col min="9987" max="9987" width="34" customWidth="1"/>
    <col min="9988" max="9988" width="10.85546875" customWidth="1"/>
    <col min="9989" max="9989" width="12.140625" customWidth="1"/>
    <col min="9990" max="9990" width="0" hidden="1" customWidth="1"/>
    <col min="9991" max="9991" width="13" customWidth="1"/>
    <col min="10242" max="10242" width="7.140625" customWidth="1"/>
    <col min="10243" max="10243" width="34" customWidth="1"/>
    <col min="10244" max="10244" width="10.85546875" customWidth="1"/>
    <col min="10245" max="10245" width="12.140625" customWidth="1"/>
    <col min="10246" max="10246" width="0" hidden="1" customWidth="1"/>
    <col min="10247" max="10247" width="13" customWidth="1"/>
    <col min="10498" max="10498" width="7.140625" customWidth="1"/>
    <col min="10499" max="10499" width="34" customWidth="1"/>
    <col min="10500" max="10500" width="10.85546875" customWidth="1"/>
    <col min="10501" max="10501" width="12.140625" customWidth="1"/>
    <col min="10502" max="10502" width="0" hidden="1" customWidth="1"/>
    <col min="10503" max="10503" width="13" customWidth="1"/>
    <col min="10754" max="10754" width="7.140625" customWidth="1"/>
    <col min="10755" max="10755" width="34" customWidth="1"/>
    <col min="10756" max="10756" width="10.85546875" customWidth="1"/>
    <col min="10757" max="10757" width="12.140625" customWidth="1"/>
    <col min="10758" max="10758" width="0" hidden="1" customWidth="1"/>
    <col min="10759" max="10759" width="13" customWidth="1"/>
    <col min="11010" max="11010" width="7.140625" customWidth="1"/>
    <col min="11011" max="11011" width="34" customWidth="1"/>
    <col min="11012" max="11012" width="10.85546875" customWidth="1"/>
    <col min="11013" max="11013" width="12.140625" customWidth="1"/>
    <col min="11014" max="11014" width="0" hidden="1" customWidth="1"/>
    <col min="11015" max="11015" width="13" customWidth="1"/>
    <col min="11266" max="11266" width="7.140625" customWidth="1"/>
    <col min="11267" max="11267" width="34" customWidth="1"/>
    <col min="11268" max="11268" width="10.85546875" customWidth="1"/>
    <col min="11269" max="11269" width="12.140625" customWidth="1"/>
    <col min="11270" max="11270" width="0" hidden="1" customWidth="1"/>
    <col min="11271" max="11271" width="13" customWidth="1"/>
    <col min="11522" max="11522" width="7.140625" customWidth="1"/>
    <col min="11523" max="11523" width="34" customWidth="1"/>
    <col min="11524" max="11524" width="10.85546875" customWidth="1"/>
    <col min="11525" max="11525" width="12.140625" customWidth="1"/>
    <col min="11526" max="11526" width="0" hidden="1" customWidth="1"/>
    <col min="11527" max="11527" width="13" customWidth="1"/>
    <col min="11778" max="11778" width="7.140625" customWidth="1"/>
    <col min="11779" max="11779" width="34" customWidth="1"/>
    <col min="11780" max="11780" width="10.85546875" customWidth="1"/>
    <col min="11781" max="11781" width="12.140625" customWidth="1"/>
    <col min="11782" max="11782" width="0" hidden="1" customWidth="1"/>
    <col min="11783" max="11783" width="13" customWidth="1"/>
    <col min="12034" max="12034" width="7.140625" customWidth="1"/>
    <col min="12035" max="12035" width="34" customWidth="1"/>
    <col min="12036" max="12036" width="10.85546875" customWidth="1"/>
    <col min="12037" max="12037" width="12.140625" customWidth="1"/>
    <col min="12038" max="12038" width="0" hidden="1" customWidth="1"/>
    <col min="12039" max="12039" width="13" customWidth="1"/>
    <col min="12290" max="12290" width="7.140625" customWidth="1"/>
    <col min="12291" max="12291" width="34" customWidth="1"/>
    <col min="12292" max="12292" width="10.85546875" customWidth="1"/>
    <col min="12293" max="12293" width="12.140625" customWidth="1"/>
    <col min="12294" max="12294" width="0" hidden="1" customWidth="1"/>
    <col min="12295" max="12295" width="13" customWidth="1"/>
    <col min="12546" max="12546" width="7.140625" customWidth="1"/>
    <col min="12547" max="12547" width="34" customWidth="1"/>
    <col min="12548" max="12548" width="10.85546875" customWidth="1"/>
    <col min="12549" max="12549" width="12.140625" customWidth="1"/>
    <col min="12550" max="12550" width="0" hidden="1" customWidth="1"/>
    <col min="12551" max="12551" width="13" customWidth="1"/>
    <col min="12802" max="12802" width="7.140625" customWidth="1"/>
    <col min="12803" max="12803" width="34" customWidth="1"/>
    <col min="12804" max="12804" width="10.85546875" customWidth="1"/>
    <col min="12805" max="12805" width="12.140625" customWidth="1"/>
    <col min="12806" max="12806" width="0" hidden="1" customWidth="1"/>
    <col min="12807" max="12807" width="13" customWidth="1"/>
    <col min="13058" max="13058" width="7.140625" customWidth="1"/>
    <col min="13059" max="13059" width="34" customWidth="1"/>
    <col min="13060" max="13060" width="10.85546875" customWidth="1"/>
    <col min="13061" max="13061" width="12.140625" customWidth="1"/>
    <col min="13062" max="13062" width="0" hidden="1" customWidth="1"/>
    <col min="13063" max="13063" width="13" customWidth="1"/>
    <col min="13314" max="13314" width="7.140625" customWidth="1"/>
    <col min="13315" max="13315" width="34" customWidth="1"/>
    <col min="13316" max="13316" width="10.85546875" customWidth="1"/>
    <col min="13317" max="13317" width="12.140625" customWidth="1"/>
    <col min="13318" max="13318" width="0" hidden="1" customWidth="1"/>
    <col min="13319" max="13319" width="13" customWidth="1"/>
    <col min="13570" max="13570" width="7.140625" customWidth="1"/>
    <col min="13571" max="13571" width="34" customWidth="1"/>
    <col min="13572" max="13572" width="10.85546875" customWidth="1"/>
    <col min="13573" max="13573" width="12.140625" customWidth="1"/>
    <col min="13574" max="13574" width="0" hidden="1" customWidth="1"/>
    <col min="13575" max="13575" width="13" customWidth="1"/>
    <col min="13826" max="13826" width="7.140625" customWidth="1"/>
    <col min="13827" max="13827" width="34" customWidth="1"/>
    <col min="13828" max="13828" width="10.85546875" customWidth="1"/>
    <col min="13829" max="13829" width="12.140625" customWidth="1"/>
    <col min="13830" max="13830" width="0" hidden="1" customWidth="1"/>
    <col min="13831" max="13831" width="13" customWidth="1"/>
    <col min="14082" max="14082" width="7.140625" customWidth="1"/>
    <col min="14083" max="14083" width="34" customWidth="1"/>
    <col min="14084" max="14084" width="10.85546875" customWidth="1"/>
    <col min="14085" max="14085" width="12.140625" customWidth="1"/>
    <col min="14086" max="14086" width="0" hidden="1" customWidth="1"/>
    <col min="14087" max="14087" width="13" customWidth="1"/>
    <col min="14338" max="14338" width="7.140625" customWidth="1"/>
    <col min="14339" max="14339" width="34" customWidth="1"/>
    <col min="14340" max="14340" width="10.85546875" customWidth="1"/>
    <col min="14341" max="14341" width="12.140625" customWidth="1"/>
    <col min="14342" max="14342" width="0" hidden="1" customWidth="1"/>
    <col min="14343" max="14343" width="13" customWidth="1"/>
    <col min="14594" max="14594" width="7.140625" customWidth="1"/>
    <col min="14595" max="14595" width="34" customWidth="1"/>
    <col min="14596" max="14596" width="10.85546875" customWidth="1"/>
    <col min="14597" max="14597" width="12.140625" customWidth="1"/>
    <col min="14598" max="14598" width="0" hidden="1" customWidth="1"/>
    <col min="14599" max="14599" width="13" customWidth="1"/>
    <col min="14850" max="14850" width="7.140625" customWidth="1"/>
    <col min="14851" max="14851" width="34" customWidth="1"/>
    <col min="14852" max="14852" width="10.85546875" customWidth="1"/>
    <col min="14853" max="14853" width="12.140625" customWidth="1"/>
    <col min="14854" max="14854" width="0" hidden="1" customWidth="1"/>
    <col min="14855" max="14855" width="13" customWidth="1"/>
    <col min="15106" max="15106" width="7.140625" customWidth="1"/>
    <col min="15107" max="15107" width="34" customWidth="1"/>
    <col min="15108" max="15108" width="10.85546875" customWidth="1"/>
    <col min="15109" max="15109" width="12.140625" customWidth="1"/>
    <col min="15110" max="15110" width="0" hidden="1" customWidth="1"/>
    <col min="15111" max="15111" width="13" customWidth="1"/>
    <col min="15362" max="15362" width="7.140625" customWidth="1"/>
    <col min="15363" max="15363" width="34" customWidth="1"/>
    <col min="15364" max="15364" width="10.85546875" customWidth="1"/>
    <col min="15365" max="15365" width="12.140625" customWidth="1"/>
    <col min="15366" max="15366" width="0" hidden="1" customWidth="1"/>
    <col min="15367" max="15367" width="13" customWidth="1"/>
    <col min="15618" max="15618" width="7.140625" customWidth="1"/>
    <col min="15619" max="15619" width="34" customWidth="1"/>
    <col min="15620" max="15620" width="10.85546875" customWidth="1"/>
    <col min="15621" max="15621" width="12.140625" customWidth="1"/>
    <col min="15622" max="15622" width="0" hidden="1" customWidth="1"/>
    <col min="15623" max="15623" width="13" customWidth="1"/>
    <col min="15874" max="15874" width="7.140625" customWidth="1"/>
    <col min="15875" max="15875" width="34" customWidth="1"/>
    <col min="15876" max="15876" width="10.85546875" customWidth="1"/>
    <col min="15877" max="15877" width="12.140625" customWidth="1"/>
    <col min="15878" max="15878" width="0" hidden="1" customWidth="1"/>
    <col min="15879" max="15879" width="13" customWidth="1"/>
    <col min="16130" max="16130" width="7.140625" customWidth="1"/>
    <col min="16131" max="16131" width="34" customWidth="1"/>
    <col min="16132" max="16132" width="10.85546875" customWidth="1"/>
    <col min="16133" max="16133" width="12.140625" customWidth="1"/>
    <col min="16134" max="16134" width="0" hidden="1" customWidth="1"/>
    <col min="16135" max="16135" width="13" customWidth="1"/>
  </cols>
  <sheetData>
    <row r="1" spans="1:7" x14ac:dyDescent="0.25">
      <c r="C1" s="394" t="s">
        <v>648</v>
      </c>
      <c r="D1" s="395"/>
    </row>
    <row r="2" spans="1:7" x14ac:dyDescent="0.25">
      <c r="C2" s="394" t="s">
        <v>377</v>
      </c>
      <c r="D2" s="395"/>
    </row>
    <row r="3" spans="1:7" x14ac:dyDescent="0.25">
      <c r="C3" s="394" t="s">
        <v>378</v>
      </c>
      <c r="D3" s="395"/>
    </row>
    <row r="4" spans="1:7" x14ac:dyDescent="0.25">
      <c r="C4" s="394" t="s">
        <v>379</v>
      </c>
      <c r="D4" s="395"/>
    </row>
    <row r="5" spans="1:7" x14ac:dyDescent="0.25">
      <c r="C5" s="394" t="s">
        <v>756</v>
      </c>
      <c r="D5" s="395"/>
    </row>
    <row r="6" spans="1:7" x14ac:dyDescent="0.25">
      <c r="C6" s="394" t="s">
        <v>757</v>
      </c>
      <c r="D6" s="395"/>
    </row>
    <row r="7" spans="1:7" x14ac:dyDescent="0.25">
      <c r="C7" s="375" t="s">
        <v>962</v>
      </c>
      <c r="D7" s="128"/>
    </row>
    <row r="8" spans="1:7" x14ac:dyDescent="0.25">
      <c r="C8" s="663" t="s">
        <v>990</v>
      </c>
      <c r="D8" s="663"/>
      <c r="E8" s="663"/>
      <c r="F8" s="663"/>
      <c r="G8" s="663"/>
    </row>
    <row r="9" spans="1:7" x14ac:dyDescent="0.25">
      <c r="C9" s="666"/>
      <c r="D9" s="666"/>
    </row>
    <row r="10" spans="1:7" ht="15.75" x14ac:dyDescent="0.25">
      <c r="C10" s="171" t="s">
        <v>527</v>
      </c>
      <c r="D10" s="171"/>
      <c r="E10" s="393"/>
    </row>
    <row r="11" spans="1:7" ht="15.75" x14ac:dyDescent="0.25">
      <c r="A11" s="677" t="s">
        <v>528</v>
      </c>
      <c r="B11" s="677"/>
      <c r="C11" s="677"/>
      <c r="D11" s="677"/>
      <c r="E11" s="677"/>
      <c r="F11" s="677"/>
      <c r="G11" s="677"/>
    </row>
    <row r="12" spans="1:7" ht="15.75" x14ac:dyDescent="0.25">
      <c r="C12" s="700" t="s">
        <v>877</v>
      </c>
      <c r="D12" s="700"/>
    </row>
    <row r="13" spans="1:7" x14ac:dyDescent="0.25">
      <c r="C13" s="396"/>
      <c r="D13" s="396"/>
    </row>
    <row r="14" spans="1:7" x14ac:dyDescent="0.25">
      <c r="C14" s="701"/>
      <c r="D14" s="701"/>
    </row>
    <row r="15" spans="1:7" ht="15.75" x14ac:dyDescent="0.25">
      <c r="C15" s="396"/>
      <c r="D15" s="376"/>
      <c r="F15" s="376"/>
      <c r="G15" s="376" t="s">
        <v>649</v>
      </c>
    </row>
    <row r="16" spans="1:7" ht="15.75" x14ac:dyDescent="0.25">
      <c r="C16" s="396"/>
      <c r="D16" s="376"/>
    </row>
    <row r="17" spans="2:7" ht="132.75" customHeight="1" x14ac:dyDescent="0.25">
      <c r="C17" s="688" t="s">
        <v>650</v>
      </c>
      <c r="D17" s="688"/>
      <c r="E17" s="688"/>
      <c r="F17" s="688"/>
    </row>
    <row r="18" spans="2:7" ht="15.75" x14ac:dyDescent="0.25">
      <c r="C18" s="364"/>
      <c r="D18" s="376"/>
    </row>
    <row r="19" spans="2:7" x14ac:dyDescent="0.25">
      <c r="D19" s="210"/>
      <c r="F19" s="210"/>
      <c r="G19" s="210" t="s">
        <v>526</v>
      </c>
    </row>
    <row r="20" spans="2:7" x14ac:dyDescent="0.25">
      <c r="B20" s="689" t="s">
        <v>380</v>
      </c>
      <c r="C20" s="689" t="s">
        <v>381</v>
      </c>
      <c r="D20" s="689" t="s">
        <v>5</v>
      </c>
      <c r="E20" s="692" t="s">
        <v>529</v>
      </c>
      <c r="F20" s="693"/>
      <c r="G20" s="694"/>
    </row>
    <row r="21" spans="2:7" ht="84" x14ac:dyDescent="0.25">
      <c r="B21" s="691"/>
      <c r="C21" s="691"/>
      <c r="D21" s="691"/>
      <c r="E21" s="397" t="s">
        <v>530</v>
      </c>
      <c r="F21" s="397" t="s">
        <v>531</v>
      </c>
      <c r="G21" s="397" t="s">
        <v>532</v>
      </c>
    </row>
    <row r="22" spans="2:7" ht="18" customHeight="1" x14ac:dyDescent="0.25">
      <c r="B22" s="365">
        <v>1</v>
      </c>
      <c r="C22" s="203" t="s">
        <v>382</v>
      </c>
      <c r="D22" s="425">
        <f>SUM(E22:G22)</f>
        <v>35960</v>
      </c>
      <c r="E22" s="426">
        <v>5960</v>
      </c>
      <c r="F22" s="426"/>
      <c r="G22" s="426">
        <v>30000</v>
      </c>
    </row>
    <row r="23" spans="2:7" ht="15.75" x14ac:dyDescent="0.25">
      <c r="B23" s="365">
        <v>2</v>
      </c>
      <c r="C23" s="203" t="s">
        <v>383</v>
      </c>
      <c r="D23" s="425">
        <f t="shared" ref="D23:D28" si="0">SUM(E23:G23)</f>
        <v>58830</v>
      </c>
      <c r="E23" s="426">
        <v>13926</v>
      </c>
      <c r="F23" s="426"/>
      <c r="G23" s="426">
        <v>44904</v>
      </c>
    </row>
    <row r="24" spans="2:7" ht="15.75" x14ac:dyDescent="0.25">
      <c r="B24" s="365">
        <v>3</v>
      </c>
      <c r="C24" s="203" t="s">
        <v>384</v>
      </c>
      <c r="D24" s="425">
        <f t="shared" si="0"/>
        <v>35934</v>
      </c>
      <c r="E24" s="426">
        <v>5934</v>
      </c>
      <c r="F24" s="426"/>
      <c r="G24" s="426">
        <v>30000</v>
      </c>
    </row>
    <row r="25" spans="2:7" ht="15.75" x14ac:dyDescent="0.25">
      <c r="B25" s="365">
        <v>4</v>
      </c>
      <c r="C25" s="203" t="s">
        <v>385</v>
      </c>
      <c r="D25" s="425">
        <f t="shared" si="0"/>
        <v>17159</v>
      </c>
      <c r="E25" s="426">
        <v>7159</v>
      </c>
      <c r="F25" s="426"/>
      <c r="G25" s="426">
        <v>10000</v>
      </c>
    </row>
    <row r="26" spans="2:7" ht="15.75" x14ac:dyDescent="0.25">
      <c r="B26" s="365">
        <v>5</v>
      </c>
      <c r="C26" s="203" t="s">
        <v>386</v>
      </c>
      <c r="D26" s="425">
        <f t="shared" si="0"/>
        <v>35386</v>
      </c>
      <c r="E26" s="426">
        <v>5386</v>
      </c>
      <c r="F26" s="426"/>
      <c r="G26" s="426">
        <v>30000</v>
      </c>
    </row>
    <row r="27" spans="2:7" ht="15.75" x14ac:dyDescent="0.25">
      <c r="B27" s="365">
        <v>6</v>
      </c>
      <c r="C27" s="203" t="s">
        <v>387</v>
      </c>
      <c r="D27" s="425">
        <f t="shared" si="0"/>
        <v>27350</v>
      </c>
      <c r="E27" s="426">
        <v>7350</v>
      </c>
      <c r="F27" s="426"/>
      <c r="G27" s="426">
        <v>20000</v>
      </c>
    </row>
    <row r="28" spans="2:7" ht="15.75" x14ac:dyDescent="0.25">
      <c r="B28" s="365">
        <v>7</v>
      </c>
      <c r="C28" s="203" t="s">
        <v>388</v>
      </c>
      <c r="D28" s="425">
        <f t="shared" si="0"/>
        <v>15421</v>
      </c>
      <c r="E28" s="426">
        <v>5421</v>
      </c>
      <c r="F28" s="426"/>
      <c r="G28" s="426">
        <v>10000</v>
      </c>
    </row>
    <row r="29" spans="2:7" ht="15.75" x14ac:dyDescent="0.25">
      <c r="B29" s="211"/>
      <c r="C29" s="209" t="s">
        <v>389</v>
      </c>
      <c r="D29" s="399">
        <f>SUM(D22:D28)</f>
        <v>226040</v>
      </c>
      <c r="E29" s="399">
        <f>SUM(E22:E28)</f>
        <v>51136</v>
      </c>
      <c r="F29" s="399">
        <f>SUM(F22:F28)</f>
        <v>0</v>
      </c>
      <c r="G29" s="399">
        <f>SUM(G22:G28)</f>
        <v>174904</v>
      </c>
    </row>
  </sheetData>
  <mergeCells count="10">
    <mergeCell ref="C8:G8"/>
    <mergeCell ref="B20:B21"/>
    <mergeCell ref="C20:C21"/>
    <mergeCell ref="D20:D21"/>
    <mergeCell ref="E20:G20"/>
    <mergeCell ref="C9:D9"/>
    <mergeCell ref="A11:G11"/>
    <mergeCell ref="C12:D12"/>
    <mergeCell ref="C14:D14"/>
    <mergeCell ref="C17:F17"/>
  </mergeCells>
  <pageMargins left="0.70866141732283472" right="0.70866141732283472" top="0.74803149606299213" bottom="0.74803149606299213" header="0.31496062992125984" footer="0.31496062992125984"/>
  <pageSetup paperSize="9" scale="91" orientation="portrait" blackAndWhite="1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71B1-B365-4E58-A79F-AA4B3554FD7D}">
  <dimension ref="A1:H33"/>
  <sheetViews>
    <sheetView zoomScaleNormal="100" workbookViewId="0">
      <selection activeCell="A9" sqref="A9:G9"/>
    </sheetView>
  </sheetViews>
  <sheetFormatPr defaultRowHeight="15" x14ac:dyDescent="0.25"/>
  <cols>
    <col min="1" max="1" width="38.85546875" style="584" customWidth="1"/>
    <col min="2" max="2" width="12.85546875" style="584" customWidth="1"/>
    <col min="3" max="4" width="3.85546875" style="588" customWidth="1"/>
    <col min="5" max="6" width="13.28515625" style="584" customWidth="1"/>
    <col min="7" max="7" width="13.7109375" style="584" customWidth="1"/>
    <col min="8" max="16384" width="9.140625" style="584"/>
  </cols>
  <sheetData>
    <row r="1" spans="1:8" x14ac:dyDescent="0.25">
      <c r="B1" s="583" t="s">
        <v>942</v>
      </c>
    </row>
    <row r="2" spans="1:8" x14ac:dyDescent="0.25">
      <c r="B2" s="583" t="s">
        <v>377</v>
      </c>
    </row>
    <row r="3" spans="1:8" x14ac:dyDescent="0.25">
      <c r="B3" s="583" t="s">
        <v>378</v>
      </c>
    </row>
    <row r="4" spans="1:8" x14ac:dyDescent="0.25">
      <c r="A4" s="584" t="s">
        <v>916</v>
      </c>
      <c r="B4" s="583" t="s">
        <v>379</v>
      </c>
    </row>
    <row r="5" spans="1:8" x14ac:dyDescent="0.25">
      <c r="B5" s="583" t="s">
        <v>759</v>
      </c>
    </row>
    <row r="6" spans="1:8" x14ac:dyDescent="0.25">
      <c r="B6" s="582" t="s">
        <v>760</v>
      </c>
    </row>
    <row r="7" spans="1:8" x14ac:dyDescent="0.25">
      <c r="B7" s="581" t="s">
        <v>949</v>
      </c>
    </row>
    <row r="8" spans="1:8" ht="15.75" customHeight="1" x14ac:dyDescent="0.25">
      <c r="A8" s="585" t="s">
        <v>916</v>
      </c>
      <c r="B8" s="702" t="s">
        <v>989</v>
      </c>
      <c r="C8" s="702"/>
      <c r="D8" s="702"/>
      <c r="E8" s="702"/>
      <c r="F8" s="702"/>
      <c r="G8" s="702"/>
      <c r="H8" s="702"/>
    </row>
    <row r="9" spans="1:8" ht="15.75" customHeight="1" x14ac:dyDescent="0.25">
      <c r="A9" s="704" t="s">
        <v>916</v>
      </c>
      <c r="B9" s="704"/>
      <c r="C9" s="704"/>
      <c r="D9" s="704"/>
      <c r="E9" s="704"/>
      <c r="F9" s="704"/>
      <c r="G9" s="704"/>
    </row>
    <row r="10" spans="1:8" ht="59.25" customHeight="1" x14ac:dyDescent="0.25">
      <c r="A10" s="705" t="s">
        <v>927</v>
      </c>
      <c r="B10" s="705"/>
      <c r="C10" s="705"/>
      <c r="D10" s="705"/>
      <c r="E10" s="705"/>
      <c r="F10" s="705"/>
      <c r="G10" s="705"/>
    </row>
    <row r="11" spans="1:8" ht="14.25" customHeight="1" x14ac:dyDescent="0.25">
      <c r="A11" s="706" t="s">
        <v>526</v>
      </c>
      <c r="B11" s="706"/>
      <c r="C11" s="706"/>
      <c r="D11" s="706"/>
      <c r="E11" s="706"/>
      <c r="F11" s="706"/>
      <c r="G11" s="706"/>
    </row>
    <row r="12" spans="1:8" ht="28.5" customHeight="1" x14ac:dyDescent="0.25">
      <c r="A12" s="603" t="s">
        <v>917</v>
      </c>
      <c r="B12" s="603" t="s">
        <v>3</v>
      </c>
      <c r="C12" s="604" t="s">
        <v>1</v>
      </c>
      <c r="D12" s="604" t="s">
        <v>918</v>
      </c>
      <c r="E12" s="603" t="s">
        <v>919</v>
      </c>
      <c r="F12" s="603" t="s">
        <v>920</v>
      </c>
      <c r="G12" s="603" t="s">
        <v>921</v>
      </c>
    </row>
    <row r="13" spans="1:8" ht="14.45" customHeight="1" x14ac:dyDescent="0.25">
      <c r="A13" s="707" t="s">
        <v>723</v>
      </c>
      <c r="B13" s="707"/>
      <c r="C13" s="707"/>
      <c r="D13" s="707"/>
      <c r="E13" s="646">
        <f>SUM(E14+E17)</f>
        <v>14328966</v>
      </c>
      <c r="F13" s="646">
        <f>SUM(F14+F17)</f>
        <v>5773443</v>
      </c>
      <c r="G13" s="646">
        <f>SUM(G14+G17)</f>
        <v>5248584</v>
      </c>
    </row>
    <row r="14" spans="1:8" ht="43.5" customHeight="1" x14ac:dyDescent="0.25">
      <c r="A14" s="703" t="s">
        <v>928</v>
      </c>
      <c r="B14" s="703"/>
      <c r="C14" s="703"/>
      <c r="D14" s="703"/>
      <c r="E14" s="645">
        <f>SUM(E15)</f>
        <v>5784349</v>
      </c>
      <c r="F14" s="645">
        <f t="shared" ref="F14:G15" si="0">SUM(F15)</f>
        <v>5773443</v>
      </c>
      <c r="G14" s="645">
        <f t="shared" si="0"/>
        <v>5248584</v>
      </c>
    </row>
    <row r="15" spans="1:8" ht="87.75" customHeight="1" x14ac:dyDescent="0.25">
      <c r="A15" s="597" t="s">
        <v>125</v>
      </c>
      <c r="B15" s="598" t="s">
        <v>924</v>
      </c>
      <c r="C15" s="599" t="s">
        <v>916</v>
      </c>
      <c r="D15" s="599" t="s">
        <v>916</v>
      </c>
      <c r="E15" s="644">
        <f>SUM(E16)</f>
        <v>5784349</v>
      </c>
      <c r="F15" s="644">
        <f t="shared" si="0"/>
        <v>5773443</v>
      </c>
      <c r="G15" s="644">
        <f t="shared" si="0"/>
        <v>5248584</v>
      </c>
    </row>
    <row r="16" spans="1:8" ht="78" customHeight="1" x14ac:dyDescent="0.25">
      <c r="A16" s="592" t="s">
        <v>506</v>
      </c>
      <c r="B16" s="594" t="s">
        <v>929</v>
      </c>
      <c r="C16" s="596" t="s">
        <v>922</v>
      </c>
      <c r="D16" s="596" t="s">
        <v>10</v>
      </c>
      <c r="E16" s="595">
        <v>5784349</v>
      </c>
      <c r="F16" s="595">
        <v>5773443</v>
      </c>
      <c r="G16" s="595">
        <v>5248584</v>
      </c>
    </row>
    <row r="17" spans="1:7" ht="48" customHeight="1" x14ac:dyDescent="0.25">
      <c r="A17" s="703" t="s">
        <v>930</v>
      </c>
      <c r="B17" s="703"/>
      <c r="C17" s="703"/>
      <c r="D17" s="703"/>
      <c r="E17" s="645">
        <f>SUM(E18+E21+E28+E32)</f>
        <v>8544617</v>
      </c>
      <c r="F17" s="645">
        <f>SUM(F18+F21+F28)</f>
        <v>0</v>
      </c>
      <c r="G17" s="645">
        <f>SUM(G18+G21+G28)</f>
        <v>0</v>
      </c>
    </row>
    <row r="18" spans="1:7" ht="73.5" customHeight="1" x14ac:dyDescent="0.25">
      <c r="A18" s="597" t="s">
        <v>243</v>
      </c>
      <c r="B18" s="598" t="s">
        <v>931</v>
      </c>
      <c r="C18" s="600" t="s">
        <v>916</v>
      </c>
      <c r="D18" s="600" t="s">
        <v>916</v>
      </c>
      <c r="E18" s="644">
        <f>SUM(E19:E20)</f>
        <v>226040</v>
      </c>
      <c r="F18" s="644">
        <f t="shared" ref="F18:G18" si="1">SUM(F19:F20)</f>
        <v>0</v>
      </c>
      <c r="G18" s="644">
        <f t="shared" si="1"/>
        <v>0</v>
      </c>
    </row>
    <row r="19" spans="1:7" ht="46.5" customHeight="1" x14ac:dyDescent="0.25">
      <c r="A19" s="592" t="s">
        <v>451</v>
      </c>
      <c r="B19" s="594" t="s">
        <v>932</v>
      </c>
      <c r="C19" s="596" t="s">
        <v>10</v>
      </c>
      <c r="D19" s="596">
        <v>13</v>
      </c>
      <c r="E19" s="595">
        <v>51136</v>
      </c>
      <c r="F19" s="587">
        <v>0</v>
      </c>
      <c r="G19" s="587">
        <v>0</v>
      </c>
    </row>
    <row r="20" spans="1:7" ht="60.75" customHeight="1" x14ac:dyDescent="0.25">
      <c r="A20" s="592" t="s">
        <v>653</v>
      </c>
      <c r="B20" s="594" t="s">
        <v>933</v>
      </c>
      <c r="C20" s="596" t="s">
        <v>35</v>
      </c>
      <c r="D20" s="596" t="s">
        <v>20</v>
      </c>
      <c r="E20" s="595">
        <v>174904</v>
      </c>
      <c r="F20" s="587">
        <v>0</v>
      </c>
      <c r="G20" s="587">
        <v>0</v>
      </c>
    </row>
    <row r="21" spans="1:7" ht="101.25" customHeight="1" x14ac:dyDescent="0.25">
      <c r="A21" s="597" t="s">
        <v>184</v>
      </c>
      <c r="B21" s="598" t="s">
        <v>926</v>
      </c>
      <c r="C21" s="601" t="s">
        <v>916</v>
      </c>
      <c r="D21" s="601" t="s">
        <v>916</v>
      </c>
      <c r="E21" s="644">
        <f>SUM(E22:E27)</f>
        <v>1225010</v>
      </c>
      <c r="F21" s="644">
        <f t="shared" ref="F21:G21" si="2">SUM(F22:F27)</f>
        <v>0</v>
      </c>
      <c r="G21" s="644">
        <f t="shared" si="2"/>
        <v>0</v>
      </c>
    </row>
    <row r="22" spans="1:7" ht="48" customHeight="1" x14ac:dyDescent="0.25">
      <c r="A22" s="593" t="s">
        <v>451</v>
      </c>
      <c r="B22" s="590" t="s">
        <v>934</v>
      </c>
      <c r="C22" s="589" t="s">
        <v>10</v>
      </c>
      <c r="D22" s="589" t="s">
        <v>925</v>
      </c>
      <c r="E22" s="643">
        <v>51136</v>
      </c>
      <c r="F22" s="591"/>
      <c r="G22" s="591"/>
    </row>
    <row r="23" spans="1:7" ht="54" customHeight="1" x14ac:dyDescent="0.25">
      <c r="A23" s="593" t="s">
        <v>451</v>
      </c>
      <c r="B23" s="590" t="s">
        <v>935</v>
      </c>
      <c r="C23" s="589" t="s">
        <v>10</v>
      </c>
      <c r="D23" s="589" t="s">
        <v>925</v>
      </c>
      <c r="E23" s="643">
        <v>102272</v>
      </c>
      <c r="F23" s="591"/>
      <c r="G23" s="591"/>
    </row>
    <row r="24" spans="1:7" ht="73.5" customHeight="1" x14ac:dyDescent="0.25">
      <c r="A24" s="593" t="s">
        <v>828</v>
      </c>
      <c r="B24" s="590" t="s">
        <v>936</v>
      </c>
      <c r="C24" s="589" t="s">
        <v>20</v>
      </c>
      <c r="D24" s="589" t="s">
        <v>76</v>
      </c>
      <c r="E24" s="643">
        <v>329100</v>
      </c>
      <c r="F24" s="591"/>
      <c r="G24" s="591"/>
    </row>
    <row r="25" spans="1:7" ht="60.75" customHeight="1" x14ac:dyDescent="0.25">
      <c r="A25" s="593" t="s">
        <v>829</v>
      </c>
      <c r="B25" s="590" t="s">
        <v>937</v>
      </c>
      <c r="C25" s="589" t="s">
        <v>20</v>
      </c>
      <c r="D25" s="589" t="s">
        <v>76</v>
      </c>
      <c r="E25" s="643">
        <v>141043</v>
      </c>
      <c r="F25" s="591"/>
      <c r="G25" s="591"/>
    </row>
    <row r="26" spans="1:7" ht="60" customHeight="1" x14ac:dyDescent="0.25">
      <c r="A26" s="593" t="s">
        <v>448</v>
      </c>
      <c r="B26" s="590" t="s">
        <v>938</v>
      </c>
      <c r="C26" s="589" t="s">
        <v>103</v>
      </c>
      <c r="D26" s="589" t="s">
        <v>10</v>
      </c>
      <c r="E26" s="643">
        <v>23759</v>
      </c>
      <c r="F26" s="591"/>
      <c r="G26" s="591"/>
    </row>
    <row r="27" spans="1:7" ht="45.75" customHeight="1" x14ac:dyDescent="0.25">
      <c r="A27" s="593" t="s">
        <v>514</v>
      </c>
      <c r="B27" s="590" t="s">
        <v>939</v>
      </c>
      <c r="C27" s="589" t="s">
        <v>103</v>
      </c>
      <c r="D27" s="589" t="s">
        <v>12</v>
      </c>
      <c r="E27" s="643">
        <v>577700</v>
      </c>
      <c r="F27" s="591"/>
      <c r="G27" s="591"/>
    </row>
    <row r="28" spans="1:7" ht="126.75" customHeight="1" x14ac:dyDescent="0.25">
      <c r="A28" s="602" t="s">
        <v>137</v>
      </c>
      <c r="B28" s="598" t="s">
        <v>923</v>
      </c>
      <c r="C28" s="601" t="s">
        <v>916</v>
      </c>
      <c r="D28" s="601" t="s">
        <v>916</v>
      </c>
      <c r="E28" s="644">
        <f>SUM(E29:E31)</f>
        <v>6693567</v>
      </c>
      <c r="F28" s="644">
        <f>SUM(F29:F31)</f>
        <v>0</v>
      </c>
      <c r="G28" s="644">
        <f>SUM(G29:G31)</f>
        <v>0</v>
      </c>
    </row>
    <row r="29" spans="1:7" ht="48" customHeight="1" x14ac:dyDescent="0.25">
      <c r="A29" s="593" t="s">
        <v>451</v>
      </c>
      <c r="B29" s="590" t="s">
        <v>940</v>
      </c>
      <c r="C29" s="589" t="s">
        <v>10</v>
      </c>
      <c r="D29" s="589" t="s">
        <v>925</v>
      </c>
      <c r="E29" s="643">
        <v>51136</v>
      </c>
      <c r="F29" s="586"/>
      <c r="G29" s="586"/>
    </row>
    <row r="30" spans="1:7" ht="48" customHeight="1" x14ac:dyDescent="0.25">
      <c r="A30" s="642" t="s">
        <v>436</v>
      </c>
      <c r="B30" s="590" t="s">
        <v>952</v>
      </c>
      <c r="C30" s="589" t="s">
        <v>20</v>
      </c>
      <c r="D30" s="589" t="s">
        <v>32</v>
      </c>
      <c r="E30" s="643">
        <v>2919683</v>
      </c>
      <c r="F30" s="586"/>
      <c r="G30" s="586"/>
    </row>
    <row r="31" spans="1:7" ht="78" customHeight="1" x14ac:dyDescent="0.25">
      <c r="A31" s="593" t="s">
        <v>436</v>
      </c>
      <c r="B31" s="590" t="s">
        <v>941</v>
      </c>
      <c r="C31" s="589" t="s">
        <v>20</v>
      </c>
      <c r="D31" s="589" t="s">
        <v>32</v>
      </c>
      <c r="E31" s="643">
        <v>3722748</v>
      </c>
      <c r="F31" s="586"/>
      <c r="G31" s="586"/>
    </row>
    <row r="32" spans="1:7" ht="87.75" customHeight="1" x14ac:dyDescent="0.25">
      <c r="A32" s="597" t="s">
        <v>125</v>
      </c>
      <c r="B32" s="598" t="s">
        <v>924</v>
      </c>
      <c r="C32" s="599" t="s">
        <v>916</v>
      </c>
      <c r="D32" s="599" t="s">
        <v>916</v>
      </c>
      <c r="E32" s="644">
        <f>SUM(E33:E34)</f>
        <v>400000</v>
      </c>
      <c r="F32" s="644">
        <f t="shared" ref="F32:G32" si="3">SUM(F34)</f>
        <v>0</v>
      </c>
      <c r="G32" s="644">
        <f t="shared" si="3"/>
        <v>0</v>
      </c>
    </row>
    <row r="33" spans="1:7" ht="61.5" customHeight="1" x14ac:dyDescent="0.25">
      <c r="A33" s="592" t="s">
        <v>950</v>
      </c>
      <c r="B33" s="594" t="s">
        <v>951</v>
      </c>
      <c r="C33" s="596" t="s">
        <v>922</v>
      </c>
      <c r="D33" s="596" t="s">
        <v>15</v>
      </c>
      <c r="E33" s="595">
        <v>400000</v>
      </c>
      <c r="F33" s="595"/>
      <c r="G33" s="595"/>
    </row>
  </sheetData>
  <mergeCells count="7">
    <mergeCell ref="B8:H8"/>
    <mergeCell ref="A17:D17"/>
    <mergeCell ref="A9:G9"/>
    <mergeCell ref="A10:G10"/>
    <mergeCell ref="A11:G11"/>
    <mergeCell ref="A13:D13"/>
    <mergeCell ref="A14:D14"/>
  </mergeCells>
  <pageMargins left="0.70866141732283472" right="0.70866141732283472" top="0.74803149606299213" bottom="0.74803149606299213" header="0.31496062992125984" footer="0.31496062992125984"/>
  <pageSetup paperSize="9" scale="80" orientation="portrait" blackAndWhite="1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3"/>
  <sheetViews>
    <sheetView zoomScaleNormal="100" workbookViewId="0">
      <selection activeCell="C9" sqref="C9"/>
    </sheetView>
  </sheetViews>
  <sheetFormatPr defaultRowHeight="15" x14ac:dyDescent="0.25"/>
  <cols>
    <col min="1" max="1" width="1" customWidth="1"/>
    <col min="2" max="2" width="28" customWidth="1"/>
    <col min="3" max="3" width="64.42578125" customWidth="1"/>
    <col min="4" max="5" width="14.7109375" customWidth="1"/>
    <col min="6" max="6" width="8.140625" customWidth="1"/>
    <col min="7" max="8" width="8" customWidth="1"/>
    <col min="9" max="9" width="8.28515625" customWidth="1"/>
  </cols>
  <sheetData>
    <row r="1" spans="2:5" x14ac:dyDescent="0.25">
      <c r="C1" s="664" t="s">
        <v>639</v>
      </c>
      <c r="D1" s="664"/>
      <c r="E1" s="665"/>
    </row>
    <row r="2" spans="2:5" x14ac:dyDescent="0.25">
      <c r="C2" s="664" t="s">
        <v>328</v>
      </c>
      <c r="D2" s="664"/>
      <c r="E2" s="665"/>
    </row>
    <row r="3" spans="2:5" x14ac:dyDescent="0.25">
      <c r="C3" s="664" t="s">
        <v>329</v>
      </c>
      <c r="D3" s="664"/>
      <c r="E3" s="665"/>
    </row>
    <row r="4" spans="2:5" x14ac:dyDescent="0.25">
      <c r="C4" s="664" t="s">
        <v>330</v>
      </c>
      <c r="D4" s="664"/>
      <c r="E4" s="665"/>
    </row>
    <row r="5" spans="2:5" x14ac:dyDescent="0.25">
      <c r="C5" s="664" t="s">
        <v>751</v>
      </c>
      <c r="D5" s="664"/>
      <c r="E5" s="665"/>
    </row>
    <row r="6" spans="2:5" x14ac:dyDescent="0.25">
      <c r="C6" s="661" t="s">
        <v>752</v>
      </c>
      <c r="D6" s="661"/>
      <c r="E6" s="662"/>
    </row>
    <row r="7" spans="2:5" x14ac:dyDescent="0.25">
      <c r="C7" s="661" t="s">
        <v>946</v>
      </c>
      <c r="D7" s="661"/>
      <c r="E7" s="662"/>
    </row>
    <row r="8" spans="2:5" x14ac:dyDescent="0.25">
      <c r="C8" s="663" t="s">
        <v>998</v>
      </c>
      <c r="D8" s="663"/>
      <c r="E8" s="663"/>
    </row>
    <row r="9" spans="2:5" x14ac:dyDescent="0.25">
      <c r="C9" s="375"/>
      <c r="D9" s="375"/>
      <c r="E9" s="375"/>
    </row>
    <row r="10" spans="2:5" ht="18.75" x14ac:dyDescent="0.25">
      <c r="C10" s="379" t="s">
        <v>331</v>
      </c>
      <c r="D10" s="379"/>
    </row>
    <row r="11" spans="2:5" ht="18.75" x14ac:dyDescent="0.25">
      <c r="C11" s="379" t="s">
        <v>671</v>
      </c>
      <c r="D11" s="379"/>
    </row>
    <row r="12" spans="2:5" ht="18.75" x14ac:dyDescent="0.25">
      <c r="C12" s="379" t="s">
        <v>868</v>
      </c>
      <c r="D12" s="379"/>
    </row>
    <row r="13" spans="2:5" x14ac:dyDescent="0.25">
      <c r="E13" s="4" t="s">
        <v>526</v>
      </c>
    </row>
    <row r="14" spans="2:5" ht="49.5" customHeight="1" x14ac:dyDescent="0.25">
      <c r="B14" s="380" t="s">
        <v>332</v>
      </c>
      <c r="C14" s="12" t="s">
        <v>333</v>
      </c>
      <c r="D14" s="365" t="s">
        <v>758</v>
      </c>
      <c r="E14" s="365" t="s">
        <v>869</v>
      </c>
    </row>
    <row r="15" spans="2:5" ht="44.25" customHeight="1" x14ac:dyDescent="0.25">
      <c r="B15" s="540" t="s">
        <v>334</v>
      </c>
      <c r="C15" s="541" t="s">
        <v>335</v>
      </c>
      <c r="D15" s="542">
        <f>SUM(D16,D25)</f>
        <v>0</v>
      </c>
      <c r="E15" s="542">
        <f>SUM(E16,E25)</f>
        <v>0</v>
      </c>
    </row>
    <row r="16" spans="2:5" ht="31.5" x14ac:dyDescent="0.25">
      <c r="B16" s="200" t="s">
        <v>337</v>
      </c>
      <c r="C16" s="132" t="s">
        <v>338</v>
      </c>
      <c r="D16" s="525">
        <f>SUM(D17,D21)</f>
        <v>0</v>
      </c>
      <c r="E16" s="525">
        <f>SUM(E17,E21)</f>
        <v>0</v>
      </c>
    </row>
    <row r="17" spans="2:5" ht="15.75" x14ac:dyDescent="0.25">
      <c r="B17" s="201" t="s">
        <v>339</v>
      </c>
      <c r="C17" s="45" t="s">
        <v>340</v>
      </c>
      <c r="D17" s="530">
        <f t="shared" ref="D17:E19" si="0">SUM(D18)</f>
        <v>-388931406</v>
      </c>
      <c r="E17" s="530">
        <f t="shared" si="0"/>
        <v>-379513407</v>
      </c>
    </row>
    <row r="18" spans="2:5" ht="15.75" x14ac:dyDescent="0.25">
      <c r="B18" s="202" t="s">
        <v>341</v>
      </c>
      <c r="C18" s="203" t="s">
        <v>342</v>
      </c>
      <c r="D18" s="531">
        <f t="shared" si="0"/>
        <v>-388931406</v>
      </c>
      <c r="E18" s="531">
        <f t="shared" si="0"/>
        <v>-379513407</v>
      </c>
    </row>
    <row r="19" spans="2:5" ht="15.75" x14ac:dyDescent="0.25">
      <c r="B19" s="202" t="s">
        <v>343</v>
      </c>
      <c r="C19" s="203" t="s">
        <v>344</v>
      </c>
      <c r="D19" s="531">
        <f t="shared" si="0"/>
        <v>-388931406</v>
      </c>
      <c r="E19" s="531">
        <f t="shared" si="0"/>
        <v>-379513407</v>
      </c>
    </row>
    <row r="20" spans="2:5" ht="31.5" x14ac:dyDescent="0.25">
      <c r="B20" s="555" t="s">
        <v>345</v>
      </c>
      <c r="C20" s="203" t="s">
        <v>346</v>
      </c>
      <c r="D20" s="527">
        <v>-388931406</v>
      </c>
      <c r="E20" s="527">
        <v>-379513407</v>
      </c>
    </row>
    <row r="21" spans="2:5" ht="15.75" x14ac:dyDescent="0.25">
      <c r="B21" s="201" t="s">
        <v>347</v>
      </c>
      <c r="C21" s="45" t="s">
        <v>348</v>
      </c>
      <c r="D21" s="530">
        <f t="shared" ref="D21:E23" si="1">SUM(D22)</f>
        <v>388931406</v>
      </c>
      <c r="E21" s="530">
        <f t="shared" si="1"/>
        <v>379513407</v>
      </c>
    </row>
    <row r="22" spans="2:5" ht="15.75" x14ac:dyDescent="0.25">
      <c r="B22" s="202" t="s">
        <v>349</v>
      </c>
      <c r="C22" s="203" t="s">
        <v>350</v>
      </c>
      <c r="D22" s="532">
        <f t="shared" si="1"/>
        <v>388931406</v>
      </c>
      <c r="E22" s="532">
        <f t="shared" si="1"/>
        <v>379513407</v>
      </c>
    </row>
    <row r="23" spans="2:5" ht="15.75" x14ac:dyDescent="0.25">
      <c r="B23" s="202" t="s">
        <v>351</v>
      </c>
      <c r="C23" s="203" t="s">
        <v>352</v>
      </c>
      <c r="D23" s="532">
        <f t="shared" si="1"/>
        <v>388931406</v>
      </c>
      <c r="E23" s="532">
        <f t="shared" si="1"/>
        <v>379513407</v>
      </c>
    </row>
    <row r="24" spans="2:5" ht="31.5" x14ac:dyDescent="0.25">
      <c r="B24" s="555" t="s">
        <v>353</v>
      </c>
      <c r="C24" s="205" t="s">
        <v>354</v>
      </c>
      <c r="D24" s="527">
        <v>388931406</v>
      </c>
      <c r="E24" s="527">
        <v>379513407</v>
      </c>
    </row>
    <row r="25" spans="2:5" ht="31.5" x14ac:dyDescent="0.25">
      <c r="B25" s="556" t="s">
        <v>355</v>
      </c>
      <c r="C25" s="132" t="s">
        <v>356</v>
      </c>
      <c r="D25" s="525">
        <f>SUM(D26)</f>
        <v>0</v>
      </c>
      <c r="E25" s="525">
        <f>SUM(E26)</f>
        <v>0</v>
      </c>
    </row>
    <row r="26" spans="2:5" ht="31.5" x14ac:dyDescent="0.25">
      <c r="B26" s="557" t="s">
        <v>357</v>
      </c>
      <c r="C26" s="207" t="s">
        <v>358</v>
      </c>
      <c r="D26" s="526">
        <f>SUM(D27,D30)</f>
        <v>0</v>
      </c>
      <c r="E26" s="526">
        <f>SUM(E27,E30)</f>
        <v>0</v>
      </c>
    </row>
    <row r="27" spans="2:5" ht="31.5" x14ac:dyDescent="0.25">
      <c r="B27" s="558" t="s">
        <v>359</v>
      </c>
      <c r="C27" s="153" t="s">
        <v>360</v>
      </c>
      <c r="D27" s="528">
        <f>SUM(D28)</f>
        <v>500000</v>
      </c>
      <c r="E27" s="528">
        <f>SUM(E28)</f>
        <v>500000</v>
      </c>
    </row>
    <row r="28" spans="2:5" ht="45.75" customHeight="1" x14ac:dyDescent="0.25">
      <c r="B28" s="555" t="s">
        <v>361</v>
      </c>
      <c r="C28" s="203" t="s">
        <v>362</v>
      </c>
      <c r="D28" s="531">
        <f>SUM(D29)</f>
        <v>500000</v>
      </c>
      <c r="E28" s="531">
        <f>SUM(E29)</f>
        <v>500000</v>
      </c>
    </row>
    <row r="29" spans="2:5" ht="63" x14ac:dyDescent="0.25">
      <c r="B29" s="555" t="s">
        <v>363</v>
      </c>
      <c r="C29" s="203" t="s">
        <v>364</v>
      </c>
      <c r="D29" s="529">
        <v>500000</v>
      </c>
      <c r="E29" s="529">
        <v>500000</v>
      </c>
    </row>
    <row r="30" spans="2:5" ht="31.5" x14ac:dyDescent="0.25">
      <c r="B30" s="558" t="s">
        <v>365</v>
      </c>
      <c r="C30" s="153" t="s">
        <v>366</v>
      </c>
      <c r="D30" s="528">
        <f>SUM(D31)</f>
        <v>-500000</v>
      </c>
      <c r="E30" s="528">
        <f>SUM(E31)</f>
        <v>-500000</v>
      </c>
    </row>
    <row r="31" spans="2:5" ht="47.25" x14ac:dyDescent="0.25">
      <c r="B31" s="555" t="s">
        <v>367</v>
      </c>
      <c r="C31" s="203" t="s">
        <v>368</v>
      </c>
      <c r="D31" s="531">
        <f>SUM(D32)</f>
        <v>-500000</v>
      </c>
      <c r="E31" s="531">
        <f>SUM(E32)</f>
        <v>-500000</v>
      </c>
    </row>
    <row r="32" spans="2:5" ht="47.25" x14ac:dyDescent="0.25">
      <c r="B32" s="555" t="s">
        <v>369</v>
      </c>
      <c r="C32" s="203" t="s">
        <v>370</v>
      </c>
      <c r="D32" s="529">
        <v>-500000</v>
      </c>
      <c r="E32" s="529">
        <v>-500000</v>
      </c>
    </row>
    <row r="33" spans="2:5" ht="15.75" x14ac:dyDescent="0.25">
      <c r="B33" s="208"/>
      <c r="C33" s="209" t="s">
        <v>371</v>
      </c>
      <c r="D33" s="533">
        <f>SUM(D15)</f>
        <v>0</v>
      </c>
      <c r="E33" s="533">
        <f>SUM(E15)</f>
        <v>0</v>
      </c>
    </row>
  </sheetData>
  <mergeCells count="8">
    <mergeCell ref="C7:E7"/>
    <mergeCell ref="C8:E8"/>
    <mergeCell ref="C1:E1"/>
    <mergeCell ref="C2:E2"/>
    <mergeCell ref="C3:E3"/>
    <mergeCell ref="C4:E4"/>
    <mergeCell ref="C5:E5"/>
    <mergeCell ref="C6:E6"/>
  </mergeCells>
  <pageMargins left="0.70866141732283472" right="0.70866141732283472" top="0.74803149606299213" bottom="0.74803149606299213" header="0.31496062992125984" footer="0.31496062992125984"/>
  <pageSetup paperSize="9" scale="68" orientation="portrait" blackAndWhite="1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105"/>
  <sheetViews>
    <sheetView zoomScaleNormal="100" workbookViewId="0">
      <selection activeCell="D9" sqref="D9"/>
    </sheetView>
  </sheetViews>
  <sheetFormatPr defaultRowHeight="15" x14ac:dyDescent="0.25"/>
  <cols>
    <col min="2" max="2" width="10.85546875" customWidth="1"/>
    <col min="3" max="3" width="28.28515625" customWidth="1"/>
    <col min="4" max="4" width="85" customWidth="1"/>
  </cols>
  <sheetData>
    <row r="1" spans="2:5" x14ac:dyDescent="0.25">
      <c r="C1" s="667" t="s">
        <v>567</v>
      </c>
      <c r="D1" s="668"/>
    </row>
    <row r="2" spans="2:5" x14ac:dyDescent="0.25">
      <c r="C2" s="667" t="s">
        <v>568</v>
      </c>
      <c r="D2" s="668"/>
    </row>
    <row r="3" spans="2:5" x14ac:dyDescent="0.25">
      <c r="C3" s="669" t="s">
        <v>569</v>
      </c>
      <c r="D3" s="670"/>
    </row>
    <row r="4" spans="2:5" x14ac:dyDescent="0.25">
      <c r="C4" s="667" t="s">
        <v>570</v>
      </c>
      <c r="D4" s="668"/>
    </row>
    <row r="5" spans="2:5" x14ac:dyDescent="0.25">
      <c r="C5" s="667" t="s">
        <v>749</v>
      </c>
      <c r="D5" s="668"/>
    </row>
    <row r="6" spans="2:5" x14ac:dyDescent="0.25">
      <c r="C6" s="663" t="s">
        <v>750</v>
      </c>
      <c r="D6" s="666"/>
    </row>
    <row r="7" spans="2:5" x14ac:dyDescent="0.25">
      <c r="C7" s="663" t="s">
        <v>996</v>
      </c>
      <c r="D7" s="666"/>
    </row>
    <row r="8" spans="2:5" x14ac:dyDescent="0.25">
      <c r="C8" s="387"/>
      <c r="D8" s="375" t="s">
        <v>997</v>
      </c>
      <c r="E8" s="375"/>
    </row>
    <row r="9" spans="2:5" x14ac:dyDescent="0.25">
      <c r="D9" s="375"/>
      <c r="E9" s="375"/>
    </row>
    <row r="10" spans="2:5" ht="18.75" x14ac:dyDescent="0.25">
      <c r="C10" s="671" t="s">
        <v>638</v>
      </c>
      <c r="D10" s="662"/>
    </row>
    <row r="11" spans="2:5" ht="18.75" x14ac:dyDescent="0.25">
      <c r="C11" s="671" t="s">
        <v>575</v>
      </c>
      <c r="D11" s="662"/>
    </row>
    <row r="12" spans="2:5" ht="18.75" x14ac:dyDescent="0.25">
      <c r="C12" s="379"/>
    </row>
    <row r="13" spans="2:5" ht="77.25" customHeight="1" x14ac:dyDescent="0.25">
      <c r="B13" s="381" t="s">
        <v>576</v>
      </c>
      <c r="C13" s="10" t="s">
        <v>577</v>
      </c>
      <c r="D13" s="12" t="s">
        <v>578</v>
      </c>
    </row>
    <row r="14" spans="2:5" ht="15.75" x14ac:dyDescent="0.25">
      <c r="B14" s="382" t="s">
        <v>50</v>
      </c>
      <c r="C14" s="383"/>
      <c r="D14" s="46" t="s">
        <v>579</v>
      </c>
    </row>
    <row r="15" spans="2:5" ht="30.75" customHeight="1" x14ac:dyDescent="0.25">
      <c r="B15" s="385" t="s">
        <v>50</v>
      </c>
      <c r="C15" s="14" t="s">
        <v>580</v>
      </c>
      <c r="D15" s="13" t="s">
        <v>581</v>
      </c>
    </row>
    <row r="16" spans="2:5" ht="66.75" customHeight="1" x14ac:dyDescent="0.25">
      <c r="B16" s="8" t="s">
        <v>50</v>
      </c>
      <c r="C16" s="378" t="s">
        <v>582</v>
      </c>
      <c r="D16" s="62" t="s">
        <v>583</v>
      </c>
    </row>
    <row r="17" spans="2:4" ht="47.25" x14ac:dyDescent="0.25">
      <c r="B17" s="385" t="s">
        <v>50</v>
      </c>
      <c r="C17" s="14" t="s">
        <v>584</v>
      </c>
      <c r="D17" s="13" t="s">
        <v>585</v>
      </c>
    </row>
    <row r="18" spans="2:4" ht="31.5" x14ac:dyDescent="0.25">
      <c r="B18" s="385" t="s">
        <v>50</v>
      </c>
      <c r="C18" s="14" t="s">
        <v>586</v>
      </c>
      <c r="D18" s="13" t="s">
        <v>587</v>
      </c>
    </row>
    <row r="19" spans="2:4" ht="66.75" customHeight="1" x14ac:dyDescent="0.25">
      <c r="B19" s="385" t="s">
        <v>50</v>
      </c>
      <c r="C19" s="14" t="s">
        <v>673</v>
      </c>
      <c r="D19" s="62" t="s">
        <v>674</v>
      </c>
    </row>
    <row r="20" spans="2:4" ht="63" x14ac:dyDescent="0.25">
      <c r="B20" s="385" t="s">
        <v>50</v>
      </c>
      <c r="C20" s="14" t="s">
        <v>60</v>
      </c>
      <c r="D20" s="13" t="s">
        <v>61</v>
      </c>
    </row>
    <row r="21" spans="2:4" ht="47.25" x14ac:dyDescent="0.25">
      <c r="B21" s="385" t="s">
        <v>50</v>
      </c>
      <c r="C21" s="14" t="s">
        <v>588</v>
      </c>
      <c r="D21" s="13" t="s">
        <v>589</v>
      </c>
    </row>
    <row r="22" spans="2:4" ht="47.25" x14ac:dyDescent="0.25">
      <c r="B22" s="385" t="s">
        <v>50</v>
      </c>
      <c r="C22" s="14" t="s">
        <v>62</v>
      </c>
      <c r="D22" s="13" t="s">
        <v>63</v>
      </c>
    </row>
    <row r="23" spans="2:4" ht="31.5" x14ac:dyDescent="0.25">
      <c r="B23" s="385" t="s">
        <v>50</v>
      </c>
      <c r="C23" s="63" t="s">
        <v>590</v>
      </c>
      <c r="D23" s="13" t="s">
        <v>591</v>
      </c>
    </row>
    <row r="24" spans="2:4" ht="63" x14ac:dyDescent="0.25">
      <c r="B24" s="385" t="s">
        <v>50</v>
      </c>
      <c r="C24" s="388" t="s">
        <v>592</v>
      </c>
      <c r="D24" s="13" t="s">
        <v>593</v>
      </c>
    </row>
    <row r="25" spans="2:4" s="653" customFormat="1" ht="126" x14ac:dyDescent="0.25">
      <c r="B25" s="385" t="s">
        <v>50</v>
      </c>
      <c r="C25" s="388" t="s">
        <v>966</v>
      </c>
      <c r="D25" s="13" t="s">
        <v>967</v>
      </c>
    </row>
    <row r="26" spans="2:4" s="515" customFormat="1" ht="81.75" customHeight="1" x14ac:dyDescent="0.25">
      <c r="B26" s="516" t="s">
        <v>50</v>
      </c>
      <c r="C26" s="203" t="s">
        <v>761</v>
      </c>
      <c r="D26" s="13" t="s">
        <v>762</v>
      </c>
    </row>
    <row r="27" spans="2:4" ht="47.25" x14ac:dyDescent="0.25">
      <c r="B27" s="385" t="s">
        <v>50</v>
      </c>
      <c r="C27" s="14" t="s">
        <v>594</v>
      </c>
      <c r="D27" s="13" t="s">
        <v>595</v>
      </c>
    </row>
    <row r="28" spans="2:4" s="515" customFormat="1" ht="66.75" customHeight="1" x14ac:dyDescent="0.25">
      <c r="B28" s="516" t="s">
        <v>50</v>
      </c>
      <c r="C28" s="203" t="s">
        <v>620</v>
      </c>
      <c r="D28" s="62" t="s">
        <v>621</v>
      </c>
    </row>
    <row r="29" spans="2:4" s="515" customFormat="1" ht="47.25" x14ac:dyDescent="0.25">
      <c r="B29" s="517" t="s">
        <v>50</v>
      </c>
      <c r="C29" s="518" t="s">
        <v>622</v>
      </c>
      <c r="D29" s="519" t="s">
        <v>623</v>
      </c>
    </row>
    <row r="30" spans="2:4" s="515" customFormat="1" ht="31.5" x14ac:dyDescent="0.25">
      <c r="B30" s="516" t="s">
        <v>50</v>
      </c>
      <c r="C30" s="203" t="s">
        <v>624</v>
      </c>
      <c r="D30" s="13" t="s">
        <v>625</v>
      </c>
    </row>
    <row r="31" spans="2:4" ht="31.5" x14ac:dyDescent="0.25">
      <c r="B31" s="385" t="s">
        <v>50</v>
      </c>
      <c r="C31" s="14" t="s">
        <v>596</v>
      </c>
      <c r="D31" s="13" t="s">
        <v>597</v>
      </c>
    </row>
    <row r="32" spans="2:4" ht="63" x14ac:dyDescent="0.25">
      <c r="B32" s="385" t="s">
        <v>50</v>
      </c>
      <c r="C32" s="14" t="s">
        <v>598</v>
      </c>
      <c r="D32" s="13" t="s">
        <v>599</v>
      </c>
    </row>
    <row r="33" spans="2:4" s="653" customFormat="1" ht="78.75" x14ac:dyDescent="0.25">
      <c r="B33" s="385" t="s">
        <v>50</v>
      </c>
      <c r="C33" s="14" t="s">
        <v>968</v>
      </c>
      <c r="D33" s="13" t="s">
        <v>969</v>
      </c>
    </row>
    <row r="34" spans="2:4" s="515" customFormat="1" ht="47.25" x14ac:dyDescent="0.25">
      <c r="B34" s="516" t="s">
        <v>50</v>
      </c>
      <c r="C34" s="203" t="s">
        <v>763</v>
      </c>
      <c r="D34" s="13" t="s">
        <v>764</v>
      </c>
    </row>
    <row r="35" spans="2:4" s="515" customFormat="1" ht="31.5" x14ac:dyDescent="0.25">
      <c r="B35" s="516" t="s">
        <v>50</v>
      </c>
      <c r="C35" s="203" t="s">
        <v>765</v>
      </c>
      <c r="D35" s="13" t="s">
        <v>766</v>
      </c>
    </row>
    <row r="36" spans="2:4" s="515" customFormat="1" ht="31.5" x14ac:dyDescent="0.25">
      <c r="B36" s="516" t="s">
        <v>50</v>
      </c>
      <c r="C36" s="203" t="s">
        <v>767</v>
      </c>
      <c r="D36" s="13" t="s">
        <v>768</v>
      </c>
    </row>
    <row r="37" spans="2:4" ht="31.5" x14ac:dyDescent="0.25">
      <c r="B37" s="385" t="s">
        <v>50</v>
      </c>
      <c r="C37" s="14" t="s">
        <v>600</v>
      </c>
      <c r="D37" s="13" t="s">
        <v>601</v>
      </c>
    </row>
    <row r="38" spans="2:4" ht="63" x14ac:dyDescent="0.25">
      <c r="B38" s="385" t="s">
        <v>50</v>
      </c>
      <c r="C38" s="14" t="s">
        <v>602</v>
      </c>
      <c r="D38" s="13" t="s">
        <v>603</v>
      </c>
    </row>
    <row r="39" spans="2:4" ht="63" x14ac:dyDescent="0.25">
      <c r="B39" s="385" t="s">
        <v>50</v>
      </c>
      <c r="C39" s="14" t="s">
        <v>604</v>
      </c>
      <c r="D39" s="13" t="s">
        <v>605</v>
      </c>
    </row>
    <row r="40" spans="2:4" ht="78.75" x14ac:dyDescent="0.25">
      <c r="B40" s="385" t="s">
        <v>50</v>
      </c>
      <c r="C40" s="14" t="s">
        <v>606</v>
      </c>
      <c r="D40" s="13" t="s">
        <v>607</v>
      </c>
    </row>
    <row r="41" spans="2:4" ht="78.75" x14ac:dyDescent="0.25">
      <c r="B41" s="385" t="s">
        <v>50</v>
      </c>
      <c r="C41" s="14" t="s">
        <v>608</v>
      </c>
      <c r="D41" s="13" t="s">
        <v>609</v>
      </c>
    </row>
    <row r="42" spans="2:4" s="515" customFormat="1" ht="47.25" x14ac:dyDescent="0.25">
      <c r="B42" s="516" t="s">
        <v>50</v>
      </c>
      <c r="C42" s="203" t="s">
        <v>769</v>
      </c>
      <c r="D42" s="13" t="s">
        <v>770</v>
      </c>
    </row>
    <row r="43" spans="2:4" ht="47.25" x14ac:dyDescent="0.25">
      <c r="B43" s="385" t="s">
        <v>50</v>
      </c>
      <c r="C43" s="14" t="s">
        <v>610</v>
      </c>
      <c r="D43" s="13" t="s">
        <v>833</v>
      </c>
    </row>
    <row r="44" spans="2:4" ht="47.25" x14ac:dyDescent="0.25">
      <c r="B44" s="385" t="s">
        <v>50</v>
      </c>
      <c r="C44" s="14" t="s">
        <v>611</v>
      </c>
      <c r="D44" s="13" t="s">
        <v>834</v>
      </c>
    </row>
    <row r="45" spans="2:4" ht="31.5" x14ac:dyDescent="0.25">
      <c r="B45" s="385" t="s">
        <v>50</v>
      </c>
      <c r="C45" s="14" t="s">
        <v>612</v>
      </c>
      <c r="D45" s="13" t="s">
        <v>613</v>
      </c>
    </row>
    <row r="46" spans="2:4" ht="49.5" customHeight="1" x14ac:dyDescent="0.25">
      <c r="B46" s="385" t="s">
        <v>50</v>
      </c>
      <c r="C46" s="14" t="s">
        <v>676</v>
      </c>
      <c r="D46" s="62" t="s">
        <v>675</v>
      </c>
    </row>
    <row r="47" spans="2:4" ht="47.25" x14ac:dyDescent="0.25">
      <c r="B47" s="385" t="s">
        <v>50</v>
      </c>
      <c r="C47" s="14" t="s">
        <v>614</v>
      </c>
      <c r="D47" s="13" t="s">
        <v>615</v>
      </c>
    </row>
    <row r="48" spans="2:4" s="515" customFormat="1" ht="47.25" x14ac:dyDescent="0.25">
      <c r="B48" s="516" t="s">
        <v>50</v>
      </c>
      <c r="C48" s="203" t="s">
        <v>771</v>
      </c>
      <c r="D48" s="13" t="s">
        <v>772</v>
      </c>
    </row>
    <row r="49" spans="2:4" ht="81" customHeight="1" x14ac:dyDescent="0.25">
      <c r="B49" s="385" t="s">
        <v>50</v>
      </c>
      <c r="C49" s="14" t="s">
        <v>696</v>
      </c>
      <c r="D49" s="62" t="s">
        <v>697</v>
      </c>
    </row>
    <row r="50" spans="2:4" s="515" customFormat="1" ht="47.25" x14ac:dyDescent="0.25">
      <c r="B50" s="516" t="s">
        <v>50</v>
      </c>
      <c r="C50" s="203" t="s">
        <v>773</v>
      </c>
      <c r="D50" s="13" t="s">
        <v>774</v>
      </c>
    </row>
    <row r="51" spans="2:4" s="515" customFormat="1" ht="47.25" x14ac:dyDescent="0.25">
      <c r="B51" s="516" t="s">
        <v>50</v>
      </c>
      <c r="C51" s="203" t="s">
        <v>775</v>
      </c>
      <c r="D51" s="13" t="s">
        <v>776</v>
      </c>
    </row>
    <row r="52" spans="2:4" s="515" customFormat="1" ht="47.25" x14ac:dyDescent="0.25">
      <c r="B52" s="516" t="s">
        <v>50</v>
      </c>
      <c r="C52" s="203" t="s">
        <v>777</v>
      </c>
      <c r="D52" s="13" t="s">
        <v>778</v>
      </c>
    </row>
    <row r="53" spans="2:4" s="515" customFormat="1" ht="94.5" x14ac:dyDescent="0.25">
      <c r="B53" s="516" t="s">
        <v>50</v>
      </c>
      <c r="C53" s="203" t="s">
        <v>779</v>
      </c>
      <c r="D53" s="13" t="s">
        <v>780</v>
      </c>
    </row>
    <row r="54" spans="2:4" s="515" customFormat="1" ht="47.25" x14ac:dyDescent="0.25">
      <c r="B54" s="516" t="s">
        <v>50</v>
      </c>
      <c r="C54" s="203" t="s">
        <v>781</v>
      </c>
      <c r="D54" s="13" t="s">
        <v>782</v>
      </c>
    </row>
    <row r="55" spans="2:4" s="515" customFormat="1" ht="31.5" x14ac:dyDescent="0.25">
      <c r="B55" s="516" t="s">
        <v>50</v>
      </c>
      <c r="C55" s="203" t="s">
        <v>631</v>
      </c>
      <c r="D55" s="13" t="s">
        <v>632</v>
      </c>
    </row>
    <row r="56" spans="2:4" s="515" customFormat="1" ht="31.5" x14ac:dyDescent="0.25">
      <c r="B56" s="516" t="s">
        <v>50</v>
      </c>
      <c r="C56" s="203" t="s">
        <v>783</v>
      </c>
      <c r="D56" s="13" t="s">
        <v>784</v>
      </c>
    </row>
    <row r="57" spans="2:4" s="545" customFormat="1" ht="63" x14ac:dyDescent="0.25">
      <c r="B57" s="516" t="s">
        <v>50</v>
      </c>
      <c r="C57" s="203" t="s">
        <v>815</v>
      </c>
      <c r="D57" s="551" t="s">
        <v>816</v>
      </c>
    </row>
    <row r="58" spans="2:4" s="653" customFormat="1" ht="173.25" x14ac:dyDescent="0.25">
      <c r="B58" s="516" t="s">
        <v>50</v>
      </c>
      <c r="C58" s="14" t="s">
        <v>964</v>
      </c>
      <c r="D58" s="13" t="s">
        <v>965</v>
      </c>
    </row>
    <row r="59" spans="2:4" s="653" customFormat="1" ht="66" customHeight="1" x14ac:dyDescent="0.25">
      <c r="B59" s="516" t="s">
        <v>50</v>
      </c>
      <c r="C59" s="14" t="s">
        <v>970</v>
      </c>
      <c r="D59" s="62" t="s">
        <v>971</v>
      </c>
    </row>
    <row r="60" spans="2:4" s="515" customFormat="1" ht="63" x14ac:dyDescent="0.25">
      <c r="B60" s="516" t="s">
        <v>50</v>
      </c>
      <c r="C60" s="203" t="s">
        <v>785</v>
      </c>
      <c r="D60" s="13" t="s">
        <v>786</v>
      </c>
    </row>
    <row r="61" spans="2:4" s="653" customFormat="1" ht="33.75" customHeight="1" x14ac:dyDescent="0.25">
      <c r="B61" s="516" t="s">
        <v>50</v>
      </c>
      <c r="C61" s="203" t="s">
        <v>972</v>
      </c>
      <c r="D61" s="62" t="s">
        <v>973</v>
      </c>
    </row>
    <row r="62" spans="2:4" s="515" customFormat="1" ht="63" x14ac:dyDescent="0.25">
      <c r="B62" s="516" t="s">
        <v>50</v>
      </c>
      <c r="C62" s="203" t="s">
        <v>787</v>
      </c>
      <c r="D62" s="13" t="s">
        <v>788</v>
      </c>
    </row>
    <row r="63" spans="2:4" s="561" customFormat="1" ht="126" customHeight="1" x14ac:dyDescent="0.25">
      <c r="B63" s="516" t="s">
        <v>50</v>
      </c>
      <c r="C63" s="203" t="s">
        <v>835</v>
      </c>
      <c r="D63" s="62" t="s">
        <v>837</v>
      </c>
    </row>
    <row r="64" spans="2:4" s="561" customFormat="1" ht="110.25" x14ac:dyDescent="0.25">
      <c r="B64" s="516" t="s">
        <v>50</v>
      </c>
      <c r="C64" s="203" t="s">
        <v>836</v>
      </c>
      <c r="D64" s="13" t="s">
        <v>838</v>
      </c>
    </row>
    <row r="65" spans="2:4" s="653" customFormat="1" ht="78.75" x14ac:dyDescent="0.25">
      <c r="B65" s="516" t="s">
        <v>50</v>
      </c>
      <c r="C65" s="203" t="s">
        <v>976</v>
      </c>
      <c r="D65" s="13" t="s">
        <v>977</v>
      </c>
    </row>
    <row r="66" spans="2:4" s="653" customFormat="1" ht="63" x14ac:dyDescent="0.25">
      <c r="B66" s="516" t="s">
        <v>50</v>
      </c>
      <c r="C66" s="203" t="s">
        <v>978</v>
      </c>
      <c r="D66" s="13" t="s">
        <v>979</v>
      </c>
    </row>
    <row r="67" spans="2:4" s="653" customFormat="1" ht="47.25" x14ac:dyDescent="0.25">
      <c r="B67" s="516" t="s">
        <v>50</v>
      </c>
      <c r="C67" s="203" t="s">
        <v>980</v>
      </c>
      <c r="D67" s="13" t="s">
        <v>981</v>
      </c>
    </row>
    <row r="68" spans="2:4" s="515" customFormat="1" ht="47.25" x14ac:dyDescent="0.25">
      <c r="B68" s="552" t="s">
        <v>50</v>
      </c>
      <c r="C68" s="509" t="s">
        <v>817</v>
      </c>
      <c r="D68" s="421" t="s">
        <v>963</v>
      </c>
    </row>
    <row r="69" spans="2:4" s="515" customFormat="1" ht="15.75" x14ac:dyDescent="0.25">
      <c r="B69" s="516" t="s">
        <v>50</v>
      </c>
      <c r="C69" s="203" t="s">
        <v>633</v>
      </c>
      <c r="D69" s="13" t="s">
        <v>634</v>
      </c>
    </row>
    <row r="70" spans="2:4" s="515" customFormat="1" ht="15.75" x14ac:dyDescent="0.25">
      <c r="B70" s="516" t="s">
        <v>50</v>
      </c>
      <c r="C70" s="203" t="s">
        <v>635</v>
      </c>
      <c r="D70" s="13" t="s">
        <v>636</v>
      </c>
    </row>
    <row r="71" spans="2:4" s="515" customFormat="1" ht="15.75" x14ac:dyDescent="0.25">
      <c r="B71" s="516" t="s">
        <v>50</v>
      </c>
      <c r="C71" s="520" t="s">
        <v>789</v>
      </c>
      <c r="D71" s="191" t="s">
        <v>790</v>
      </c>
    </row>
    <row r="72" spans="2:4" s="515" customFormat="1" ht="15.75" x14ac:dyDescent="0.25">
      <c r="B72" s="516" t="s">
        <v>50</v>
      </c>
      <c r="C72" s="521" t="s">
        <v>791</v>
      </c>
      <c r="D72" s="518" t="s">
        <v>792</v>
      </c>
    </row>
    <row r="73" spans="2:4" ht="15.75" x14ac:dyDescent="0.25">
      <c r="B73" s="389" t="s">
        <v>56</v>
      </c>
      <c r="C73" s="390"/>
      <c r="D73" s="46" t="s">
        <v>55</v>
      </c>
    </row>
    <row r="74" spans="2:4" ht="31.5" x14ac:dyDescent="0.25">
      <c r="B74" s="385" t="s">
        <v>56</v>
      </c>
      <c r="C74" s="14" t="s">
        <v>74</v>
      </c>
      <c r="D74" s="13" t="s">
        <v>616</v>
      </c>
    </row>
    <row r="75" spans="2:4" s="653" customFormat="1" ht="173.25" x14ac:dyDescent="0.25">
      <c r="B75" s="385" t="s">
        <v>56</v>
      </c>
      <c r="C75" s="14" t="s">
        <v>964</v>
      </c>
      <c r="D75" s="13" t="s">
        <v>965</v>
      </c>
    </row>
    <row r="76" spans="2:4" s="515" customFormat="1" ht="15.75" x14ac:dyDescent="0.25">
      <c r="B76" s="516" t="s">
        <v>56</v>
      </c>
      <c r="C76" s="203" t="s">
        <v>633</v>
      </c>
      <c r="D76" s="13" t="s">
        <v>634</v>
      </c>
    </row>
    <row r="77" spans="2:4" s="515" customFormat="1" ht="15.75" x14ac:dyDescent="0.25">
      <c r="B77" s="516" t="s">
        <v>56</v>
      </c>
      <c r="C77" s="203" t="s">
        <v>635</v>
      </c>
      <c r="D77" s="13" t="s">
        <v>636</v>
      </c>
    </row>
    <row r="78" spans="2:4" s="515" customFormat="1" ht="15.75" x14ac:dyDescent="0.25">
      <c r="B78" s="516" t="s">
        <v>56</v>
      </c>
      <c r="C78" s="191" t="s">
        <v>789</v>
      </c>
      <c r="D78" s="522" t="s">
        <v>790</v>
      </c>
    </row>
    <row r="79" spans="2:4" s="515" customFormat="1" ht="31.5" x14ac:dyDescent="0.25">
      <c r="B79" s="516" t="s">
        <v>56</v>
      </c>
      <c r="C79" s="203" t="s">
        <v>795</v>
      </c>
      <c r="D79" s="13" t="s">
        <v>796</v>
      </c>
    </row>
    <row r="80" spans="2:4" s="515" customFormat="1" ht="47.25" x14ac:dyDescent="0.25">
      <c r="B80" s="516" t="s">
        <v>56</v>
      </c>
      <c r="C80" s="203" t="s">
        <v>797</v>
      </c>
      <c r="D80" s="13" t="s">
        <v>798</v>
      </c>
    </row>
    <row r="81" spans="2:4" s="515" customFormat="1" ht="47.25" x14ac:dyDescent="0.25">
      <c r="B81" s="516" t="s">
        <v>56</v>
      </c>
      <c r="C81" s="203" t="s">
        <v>799</v>
      </c>
      <c r="D81" s="13" t="s">
        <v>800</v>
      </c>
    </row>
    <row r="82" spans="2:4" ht="15.75" x14ac:dyDescent="0.25">
      <c r="B82" s="385" t="s">
        <v>56</v>
      </c>
      <c r="C82" s="521" t="s">
        <v>791</v>
      </c>
      <c r="D82" s="518" t="s">
        <v>792</v>
      </c>
    </row>
    <row r="83" spans="2:4" ht="15.75" x14ac:dyDescent="0.25">
      <c r="B83" s="389" t="s">
        <v>54</v>
      </c>
      <c r="C83" s="390"/>
      <c r="D83" s="46" t="s">
        <v>53</v>
      </c>
    </row>
    <row r="84" spans="2:4" s="545" customFormat="1" ht="63" x14ac:dyDescent="0.25">
      <c r="B84" s="516" t="s">
        <v>54</v>
      </c>
      <c r="C84" s="203" t="s">
        <v>815</v>
      </c>
      <c r="D84" s="551" t="s">
        <v>816</v>
      </c>
    </row>
    <row r="85" spans="2:4" s="653" customFormat="1" ht="47.25" x14ac:dyDescent="0.25">
      <c r="B85" s="516" t="s">
        <v>54</v>
      </c>
      <c r="C85" s="203" t="s">
        <v>980</v>
      </c>
      <c r="D85" s="13" t="s">
        <v>981</v>
      </c>
    </row>
    <row r="86" spans="2:4" ht="15.75" x14ac:dyDescent="0.25">
      <c r="B86" s="389" t="s">
        <v>52</v>
      </c>
      <c r="C86" s="390"/>
      <c r="D86" s="46" t="s">
        <v>51</v>
      </c>
    </row>
    <row r="87" spans="2:4" ht="31.5" x14ac:dyDescent="0.25">
      <c r="B87" s="389" t="s">
        <v>59</v>
      </c>
      <c r="C87" s="390"/>
      <c r="D87" s="46" t="s">
        <v>58</v>
      </c>
    </row>
    <row r="88" spans="2:4" s="605" customFormat="1" ht="31.5" x14ac:dyDescent="0.25">
      <c r="B88" s="389" t="s">
        <v>943</v>
      </c>
      <c r="C88" s="390"/>
      <c r="D88" s="46" t="s">
        <v>944</v>
      </c>
    </row>
    <row r="89" spans="2:4" ht="47.25" x14ac:dyDescent="0.25">
      <c r="B89" s="389" t="s">
        <v>618</v>
      </c>
      <c r="C89" s="390"/>
      <c r="D89" s="46" t="s">
        <v>619</v>
      </c>
    </row>
    <row r="90" spans="2:4" s="515" customFormat="1" ht="31.5" x14ac:dyDescent="0.25">
      <c r="B90" s="385" t="s">
        <v>618</v>
      </c>
      <c r="C90" s="203" t="s">
        <v>793</v>
      </c>
      <c r="D90" s="13" t="s">
        <v>794</v>
      </c>
    </row>
    <row r="91" spans="2:4" ht="47.25" x14ac:dyDescent="0.25">
      <c r="B91" s="385" t="s">
        <v>618</v>
      </c>
      <c r="C91" s="63" t="s">
        <v>626</v>
      </c>
      <c r="D91" s="13" t="s">
        <v>627</v>
      </c>
    </row>
    <row r="92" spans="2:4" ht="31.5" x14ac:dyDescent="0.25">
      <c r="B92" s="385" t="s">
        <v>618</v>
      </c>
      <c r="C92" s="14" t="s">
        <v>67</v>
      </c>
      <c r="D92" s="13" t="s">
        <v>628</v>
      </c>
    </row>
    <row r="93" spans="2:4" ht="31.5" x14ac:dyDescent="0.25">
      <c r="B93" s="385" t="s">
        <v>618</v>
      </c>
      <c r="C93" s="388" t="s">
        <v>75</v>
      </c>
      <c r="D93" s="13" t="s">
        <v>629</v>
      </c>
    </row>
    <row r="94" spans="2:4" ht="15.75" x14ac:dyDescent="0.25">
      <c r="B94" s="385" t="s">
        <v>618</v>
      </c>
      <c r="C94" s="391" t="s">
        <v>392</v>
      </c>
      <c r="D94" s="13" t="s">
        <v>630</v>
      </c>
    </row>
    <row r="95" spans="2:4" ht="31.5" x14ac:dyDescent="0.25">
      <c r="B95" s="385" t="s">
        <v>618</v>
      </c>
      <c r="C95" s="14" t="s">
        <v>631</v>
      </c>
      <c r="D95" s="13" t="s">
        <v>632</v>
      </c>
    </row>
    <row r="96" spans="2:4" s="653" customFormat="1" ht="63" x14ac:dyDescent="0.25">
      <c r="B96" s="385" t="s">
        <v>618</v>
      </c>
      <c r="C96" s="14" t="s">
        <v>895</v>
      </c>
      <c r="D96" s="13" t="s">
        <v>896</v>
      </c>
    </row>
    <row r="97" spans="2:4" s="653" customFormat="1" ht="47.25" x14ac:dyDescent="0.25">
      <c r="B97" s="385" t="s">
        <v>618</v>
      </c>
      <c r="C97" s="14" t="s">
        <v>974</v>
      </c>
      <c r="D97" s="13" t="s">
        <v>975</v>
      </c>
    </row>
    <row r="98" spans="2:4" ht="15.75" x14ac:dyDescent="0.25">
      <c r="B98" s="385" t="s">
        <v>618</v>
      </c>
      <c r="C98" s="14" t="s">
        <v>633</v>
      </c>
      <c r="D98" s="13" t="s">
        <v>634</v>
      </c>
    </row>
    <row r="99" spans="2:4" ht="15.75" x14ac:dyDescent="0.25">
      <c r="B99" s="385" t="s">
        <v>618</v>
      </c>
      <c r="C99" s="14" t="s">
        <v>635</v>
      </c>
      <c r="D99" s="13" t="s">
        <v>636</v>
      </c>
    </row>
    <row r="100" spans="2:4" s="575" customFormat="1" ht="17.25" customHeight="1" x14ac:dyDescent="0.25">
      <c r="B100" s="385" t="s">
        <v>618</v>
      </c>
      <c r="C100" s="14" t="s">
        <v>901</v>
      </c>
      <c r="D100" s="62" t="s">
        <v>902</v>
      </c>
    </row>
    <row r="101" spans="2:4" ht="15.75" x14ac:dyDescent="0.25">
      <c r="B101" s="385" t="s">
        <v>618</v>
      </c>
      <c r="C101" s="14" t="s">
        <v>64</v>
      </c>
      <c r="D101" s="13" t="s">
        <v>801</v>
      </c>
    </row>
    <row r="103" spans="2:4" s="4" customFormat="1" ht="15" customHeight="1" x14ac:dyDescent="0.25">
      <c r="B103" s="672"/>
      <c r="C103" s="672"/>
      <c r="D103" s="672"/>
    </row>
    <row r="104" spans="2:4" s="4" customFormat="1" ht="45.75" customHeight="1" x14ac:dyDescent="0.25">
      <c r="B104" s="672" t="s">
        <v>982</v>
      </c>
      <c r="C104" s="672"/>
      <c r="D104" s="672"/>
    </row>
    <row r="105" spans="2:4" s="4" customFormat="1" x14ac:dyDescent="0.25"/>
  </sheetData>
  <mergeCells count="11">
    <mergeCell ref="C7:D7"/>
    <mergeCell ref="C10:D10"/>
    <mergeCell ref="C11:D11"/>
    <mergeCell ref="B103:D103"/>
    <mergeCell ref="B104:D104"/>
    <mergeCell ref="C6:D6"/>
    <mergeCell ref="C1:D1"/>
    <mergeCell ref="C2:D2"/>
    <mergeCell ref="C3:D3"/>
    <mergeCell ref="C4:D4"/>
    <mergeCell ref="C5:D5"/>
  </mergeCells>
  <pageMargins left="0.70866141732283472" right="0.70866141732283472" top="0.74803149606299213" bottom="0.74803149606299213" header="0.31496062992125984" footer="0.31496062992125984"/>
  <pageSetup paperSize="9" scale="65" orientation="portrait" blackAndWhite="1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21"/>
  <sheetViews>
    <sheetView zoomScaleNormal="100" workbookViewId="0">
      <selection activeCell="C9" sqref="C9"/>
    </sheetView>
  </sheetViews>
  <sheetFormatPr defaultRowHeight="15" x14ac:dyDescent="0.25"/>
  <cols>
    <col min="1" max="1" width="5.5703125" customWidth="1"/>
    <col min="2" max="2" width="10.85546875" customWidth="1"/>
    <col min="3" max="3" width="28.28515625" customWidth="1"/>
    <col min="4" max="4" width="79.5703125" customWidth="1"/>
  </cols>
  <sheetData>
    <row r="1" spans="2:4" x14ac:dyDescent="0.25">
      <c r="C1" s="667" t="s">
        <v>640</v>
      </c>
      <c r="D1" s="668"/>
    </row>
    <row r="2" spans="2:4" x14ac:dyDescent="0.25">
      <c r="C2" s="667" t="s">
        <v>568</v>
      </c>
      <c r="D2" s="668"/>
    </row>
    <row r="3" spans="2:4" x14ac:dyDescent="0.25">
      <c r="C3" s="667" t="s">
        <v>569</v>
      </c>
      <c r="D3" s="668"/>
    </row>
    <row r="4" spans="2:4" x14ac:dyDescent="0.25">
      <c r="C4" s="667" t="s">
        <v>570</v>
      </c>
      <c r="D4" s="668"/>
    </row>
    <row r="5" spans="2:4" x14ac:dyDescent="0.25">
      <c r="C5" s="667" t="s">
        <v>749</v>
      </c>
      <c r="D5" s="668"/>
    </row>
    <row r="6" spans="2:4" x14ac:dyDescent="0.25">
      <c r="C6" s="663" t="s">
        <v>750</v>
      </c>
      <c r="D6" s="666"/>
    </row>
    <row r="7" spans="2:4" x14ac:dyDescent="0.25">
      <c r="C7" s="663" t="s">
        <v>994</v>
      </c>
      <c r="D7" s="666"/>
    </row>
    <row r="8" spans="2:4" x14ac:dyDescent="0.25">
      <c r="C8" s="674" t="s">
        <v>995</v>
      </c>
      <c r="D8" s="674"/>
    </row>
    <row r="9" spans="2:4" s="560" customFormat="1" x14ac:dyDescent="0.25">
      <c r="D9" s="559"/>
    </row>
    <row r="10" spans="2:4" x14ac:dyDescent="0.25">
      <c r="C10" s="673" t="s">
        <v>571</v>
      </c>
      <c r="D10" s="662"/>
    </row>
    <row r="11" spans="2:4" ht="18.75" x14ac:dyDescent="0.25">
      <c r="C11" s="671" t="s">
        <v>572</v>
      </c>
      <c r="D11" s="662"/>
    </row>
    <row r="12" spans="2:4" ht="18.75" x14ac:dyDescent="0.25">
      <c r="C12" s="379"/>
    </row>
    <row r="13" spans="2:4" x14ac:dyDescent="0.25">
      <c r="D13" s="210"/>
    </row>
    <row r="14" spans="2:4" ht="31.5" x14ac:dyDescent="0.25">
      <c r="B14" s="381" t="s">
        <v>573</v>
      </c>
      <c r="C14" s="10" t="s">
        <v>574</v>
      </c>
      <c r="D14" s="12" t="s">
        <v>0</v>
      </c>
    </row>
    <row r="15" spans="2:4" ht="31.5" x14ac:dyDescent="0.25">
      <c r="B15" s="382" t="s">
        <v>56</v>
      </c>
      <c r="C15" s="383"/>
      <c r="D15" s="46" t="s">
        <v>55</v>
      </c>
    </row>
    <row r="16" spans="2:4" ht="47.25" x14ac:dyDescent="0.25">
      <c r="B16" s="60" t="s">
        <v>56</v>
      </c>
      <c r="C16" s="384" t="s">
        <v>566</v>
      </c>
      <c r="D16" s="203" t="s">
        <v>983</v>
      </c>
    </row>
    <row r="17" spans="2:4" ht="35.25" customHeight="1" x14ac:dyDescent="0.25">
      <c r="B17" s="385" t="s">
        <v>56</v>
      </c>
      <c r="C17" s="386" t="s">
        <v>336</v>
      </c>
      <c r="D17" s="84" t="s">
        <v>984</v>
      </c>
    </row>
    <row r="18" spans="2:4" ht="47.25" x14ac:dyDescent="0.25">
      <c r="B18" s="385" t="s">
        <v>56</v>
      </c>
      <c r="C18" s="14" t="s">
        <v>363</v>
      </c>
      <c r="D18" s="13" t="s">
        <v>364</v>
      </c>
    </row>
    <row r="19" spans="2:4" ht="47.25" x14ac:dyDescent="0.25">
      <c r="B19" s="385" t="s">
        <v>56</v>
      </c>
      <c r="C19" s="14" t="s">
        <v>369</v>
      </c>
      <c r="D19" s="13" t="s">
        <v>370</v>
      </c>
    </row>
    <row r="20" spans="2:4" ht="31.5" x14ac:dyDescent="0.25">
      <c r="B20" s="385" t="s">
        <v>56</v>
      </c>
      <c r="C20" s="14" t="s">
        <v>345</v>
      </c>
      <c r="D20" s="13" t="s">
        <v>346</v>
      </c>
    </row>
    <row r="21" spans="2:4" ht="31.5" x14ac:dyDescent="0.25">
      <c r="B21" s="385" t="s">
        <v>56</v>
      </c>
      <c r="C21" s="14" t="s">
        <v>353</v>
      </c>
      <c r="D21" s="13" t="s">
        <v>354</v>
      </c>
    </row>
  </sheetData>
  <mergeCells count="10">
    <mergeCell ref="C7:D7"/>
    <mergeCell ref="C10:D10"/>
    <mergeCell ref="C11:D11"/>
    <mergeCell ref="C1:D1"/>
    <mergeCell ref="C2:D2"/>
    <mergeCell ref="C3:D3"/>
    <mergeCell ref="C4:D4"/>
    <mergeCell ref="C5:D5"/>
    <mergeCell ref="C6:D6"/>
    <mergeCell ref="C8:D8"/>
  </mergeCells>
  <pageMargins left="0.70866141732283472" right="0.70866141732283472" top="0.74803149606299213" bottom="0.74803149606299213" header="0.31496062992125984" footer="0.31496062992125984"/>
  <pageSetup paperSize="9" scale="70" orientation="portrait" blackAndWhite="1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7"/>
  <sheetViews>
    <sheetView topLeftCell="A87" zoomScaleNormal="100" workbookViewId="0">
      <selection activeCell="C96" sqref="C96"/>
    </sheetView>
  </sheetViews>
  <sheetFormatPr defaultRowHeight="15" x14ac:dyDescent="0.25"/>
  <cols>
    <col min="1" max="1" width="23.28515625" customWidth="1"/>
    <col min="2" max="2" width="86.7109375" customWidth="1"/>
    <col min="3" max="3" width="13.28515625" customWidth="1"/>
    <col min="4" max="4" width="10.28515625" customWidth="1"/>
    <col min="5" max="6" width="9.85546875" bestFit="1" customWidth="1"/>
  </cols>
  <sheetData>
    <row r="1" spans="1:9" x14ac:dyDescent="0.25">
      <c r="B1" s="664" t="s">
        <v>641</v>
      </c>
      <c r="C1" s="665"/>
    </row>
    <row r="2" spans="1:9" x14ac:dyDescent="0.25">
      <c r="B2" s="664" t="s">
        <v>251</v>
      </c>
      <c r="C2" s="665"/>
    </row>
    <row r="3" spans="1:9" x14ac:dyDescent="0.25">
      <c r="B3" s="664" t="s">
        <v>252</v>
      </c>
      <c r="C3" s="665"/>
    </row>
    <row r="4" spans="1:9" x14ac:dyDescent="0.25">
      <c r="B4" s="664" t="s">
        <v>253</v>
      </c>
      <c r="C4" s="665"/>
    </row>
    <row r="5" spans="1:9" x14ac:dyDescent="0.25">
      <c r="B5" s="664" t="s">
        <v>740</v>
      </c>
      <c r="C5" s="665"/>
    </row>
    <row r="6" spans="1:9" x14ac:dyDescent="0.25">
      <c r="B6" s="661" t="s">
        <v>741</v>
      </c>
      <c r="C6" s="662"/>
    </row>
    <row r="7" spans="1:9" x14ac:dyDescent="0.25">
      <c r="B7" s="661" t="s">
        <v>947</v>
      </c>
      <c r="C7" s="662"/>
    </row>
    <row r="8" spans="1:9" x14ac:dyDescent="0.25">
      <c r="B8" s="663" t="s">
        <v>993</v>
      </c>
      <c r="C8" s="663"/>
    </row>
    <row r="9" spans="1:9" x14ac:dyDescent="0.25">
      <c r="I9" s="4"/>
    </row>
    <row r="10" spans="1:9" ht="15.75" x14ac:dyDescent="0.25">
      <c r="A10" s="676" t="s">
        <v>813</v>
      </c>
      <c r="B10" s="676"/>
      <c r="C10" s="676"/>
      <c r="I10" s="4"/>
    </row>
    <row r="11" spans="1:9" ht="15.75" x14ac:dyDescent="0.25">
      <c r="A11" s="677" t="s">
        <v>870</v>
      </c>
      <c r="B11" s="677"/>
      <c r="C11" s="677"/>
    </row>
    <row r="12" spans="1:9" x14ac:dyDescent="0.25">
      <c r="C12" s="4" t="s">
        <v>526</v>
      </c>
    </row>
    <row r="13" spans="1:9" ht="63" customHeight="1" x14ac:dyDescent="0.25">
      <c r="A13" s="172" t="s">
        <v>254</v>
      </c>
      <c r="B13" s="11" t="s">
        <v>255</v>
      </c>
      <c r="C13" s="365" t="s">
        <v>637</v>
      </c>
    </row>
    <row r="14" spans="1:9" ht="22.5" customHeight="1" x14ac:dyDescent="0.25">
      <c r="A14" s="423" t="s">
        <v>256</v>
      </c>
      <c r="B14" s="46" t="s">
        <v>257</v>
      </c>
      <c r="C14" s="427">
        <f>SUM(C15,C20,C26,C36,C39,C49,C56,C62,C67,C76)</f>
        <v>104060338</v>
      </c>
    </row>
    <row r="15" spans="1:9" ht="18.75" customHeight="1" x14ac:dyDescent="0.25">
      <c r="A15" s="173" t="s">
        <v>258</v>
      </c>
      <c r="B15" s="174" t="s">
        <v>259</v>
      </c>
      <c r="C15" s="428">
        <f>SUM(C16)</f>
        <v>71686273</v>
      </c>
      <c r="E15" s="493"/>
      <c r="F15" s="493"/>
    </row>
    <row r="16" spans="1:9" ht="17.25" customHeight="1" x14ac:dyDescent="0.25">
      <c r="A16" s="175" t="s">
        <v>260</v>
      </c>
      <c r="B16" s="176" t="s">
        <v>261</v>
      </c>
      <c r="C16" s="429">
        <f>SUM(C17:C19)</f>
        <v>71686273</v>
      </c>
    </row>
    <row r="17" spans="1:10" ht="66" x14ac:dyDescent="0.25">
      <c r="A17" s="177" t="s">
        <v>262</v>
      </c>
      <c r="B17" s="49" t="s">
        <v>263</v>
      </c>
      <c r="C17" s="430">
        <v>70442688</v>
      </c>
    </row>
    <row r="18" spans="1:10" ht="81" customHeight="1" x14ac:dyDescent="0.25">
      <c r="A18" s="61" t="s">
        <v>264</v>
      </c>
      <c r="B18" s="62" t="s">
        <v>265</v>
      </c>
      <c r="C18" s="430">
        <v>501695</v>
      </c>
    </row>
    <row r="19" spans="1:10" ht="36" customHeight="1" x14ac:dyDescent="0.25">
      <c r="A19" s="61" t="s">
        <v>266</v>
      </c>
      <c r="B19" s="62" t="s">
        <v>267</v>
      </c>
      <c r="C19" s="430">
        <v>741890</v>
      </c>
    </row>
    <row r="20" spans="1:10" ht="33" customHeight="1" x14ac:dyDescent="0.25">
      <c r="A20" s="178" t="s">
        <v>268</v>
      </c>
      <c r="B20" s="179" t="s">
        <v>269</v>
      </c>
      <c r="C20" s="428">
        <f>SUM(C21)</f>
        <v>7504640</v>
      </c>
    </row>
    <row r="21" spans="1:10" ht="33" customHeight="1" x14ac:dyDescent="0.25">
      <c r="A21" s="180" t="s">
        <v>270</v>
      </c>
      <c r="B21" s="411" t="s">
        <v>271</v>
      </c>
      <c r="C21" s="429">
        <f>SUM(C22:C25)</f>
        <v>7504640</v>
      </c>
    </row>
    <row r="22" spans="1:10" ht="83.25" customHeight="1" x14ac:dyDescent="0.25">
      <c r="A22" s="61" t="s">
        <v>730</v>
      </c>
      <c r="B22" s="62" t="s">
        <v>734</v>
      </c>
      <c r="C22" s="430">
        <v>3445860</v>
      </c>
    </row>
    <row r="23" spans="1:10" ht="94.5" x14ac:dyDescent="0.25">
      <c r="A23" s="61" t="s">
        <v>731</v>
      </c>
      <c r="B23" s="62" t="s">
        <v>735</v>
      </c>
      <c r="C23" s="430">
        <v>19640</v>
      </c>
      <c r="G23" s="675"/>
      <c r="H23" s="675"/>
      <c r="I23" s="675"/>
      <c r="J23" s="675"/>
    </row>
    <row r="24" spans="1:10" ht="79.5" customHeight="1" x14ac:dyDescent="0.25">
      <c r="A24" s="61" t="s">
        <v>732</v>
      </c>
      <c r="B24" s="62" t="s">
        <v>736</v>
      </c>
      <c r="C24" s="430">
        <v>4532830</v>
      </c>
    </row>
    <row r="25" spans="1:10" ht="81" customHeight="1" x14ac:dyDescent="0.25">
      <c r="A25" s="61" t="s">
        <v>733</v>
      </c>
      <c r="B25" s="62" t="s">
        <v>737</v>
      </c>
      <c r="C25" s="430">
        <v>-493690</v>
      </c>
    </row>
    <row r="26" spans="1:10" ht="16.5" customHeight="1" x14ac:dyDescent="0.25">
      <c r="A26" s="178" t="s">
        <v>272</v>
      </c>
      <c r="B26" s="174" t="s">
        <v>273</v>
      </c>
      <c r="C26" s="428">
        <f>SUM(C27+C30+C32+C34)</f>
        <v>4027276</v>
      </c>
    </row>
    <row r="27" spans="1:10" ht="16.5" customHeight="1" x14ac:dyDescent="0.25">
      <c r="A27" s="181" t="s">
        <v>508</v>
      </c>
      <c r="B27" s="176" t="s">
        <v>507</v>
      </c>
      <c r="C27" s="429">
        <f>SUM(C28:C29)</f>
        <v>555952</v>
      </c>
    </row>
    <row r="28" spans="1:10" ht="31.5" customHeight="1" x14ac:dyDescent="0.25">
      <c r="A28" s="285" t="s">
        <v>664</v>
      </c>
      <c r="B28" s="80" t="s">
        <v>509</v>
      </c>
      <c r="C28" s="432">
        <v>348492</v>
      </c>
    </row>
    <row r="29" spans="1:10" ht="48.75" customHeight="1" x14ac:dyDescent="0.25">
      <c r="A29" s="285" t="s">
        <v>665</v>
      </c>
      <c r="B29" s="80" t="s">
        <v>666</v>
      </c>
      <c r="C29" s="432">
        <v>207460</v>
      </c>
    </row>
    <row r="30" spans="1:10" ht="17.25" customHeight="1" x14ac:dyDescent="0.25">
      <c r="A30" s="181" t="s">
        <v>274</v>
      </c>
      <c r="B30" s="176" t="s">
        <v>275</v>
      </c>
      <c r="C30" s="429">
        <f>SUM(C31)</f>
        <v>397949</v>
      </c>
    </row>
    <row r="31" spans="1:10" ht="18.75" customHeight="1" x14ac:dyDescent="0.25">
      <c r="A31" s="14" t="s">
        <v>276</v>
      </c>
      <c r="B31" s="182" t="s">
        <v>275</v>
      </c>
      <c r="C31" s="430">
        <v>397949</v>
      </c>
    </row>
    <row r="32" spans="1:10" ht="16.5" customHeight="1" x14ac:dyDescent="0.25">
      <c r="A32" s="181" t="s">
        <v>277</v>
      </c>
      <c r="B32" s="176" t="s">
        <v>278</v>
      </c>
      <c r="C32" s="429">
        <f>SUM(C33)</f>
        <v>2383375</v>
      </c>
    </row>
    <row r="33" spans="1:3" ht="17.25" customHeight="1" x14ac:dyDescent="0.25">
      <c r="A33" s="14" t="s">
        <v>279</v>
      </c>
      <c r="B33" s="182" t="s">
        <v>278</v>
      </c>
      <c r="C33" s="430">
        <v>2383375</v>
      </c>
    </row>
    <row r="34" spans="1:3" s="510" customFormat="1" ht="16.5" customHeight="1" x14ac:dyDescent="0.25">
      <c r="A34" s="181" t="s">
        <v>743</v>
      </c>
      <c r="B34" s="176" t="s">
        <v>742</v>
      </c>
      <c r="C34" s="429">
        <f>SUM(C35)</f>
        <v>690000</v>
      </c>
    </row>
    <row r="35" spans="1:3" s="510" customFormat="1" ht="35.25" customHeight="1" x14ac:dyDescent="0.25">
      <c r="A35" s="14" t="s">
        <v>745</v>
      </c>
      <c r="B35" s="182" t="s">
        <v>744</v>
      </c>
      <c r="C35" s="430">
        <v>690000</v>
      </c>
    </row>
    <row r="36" spans="1:3" ht="19.5" customHeight="1" x14ac:dyDescent="0.25">
      <c r="A36" s="178" t="s">
        <v>280</v>
      </c>
      <c r="B36" s="174" t="s">
        <v>281</v>
      </c>
      <c r="C36" s="428">
        <f>SUM(C37 )</f>
        <v>1300468</v>
      </c>
    </row>
    <row r="37" spans="1:3" ht="31.5" x14ac:dyDescent="0.25">
      <c r="A37" s="183" t="s">
        <v>282</v>
      </c>
      <c r="B37" s="176" t="s">
        <v>283</v>
      </c>
      <c r="C37" s="429">
        <f>SUM(C38)</f>
        <v>1300468</v>
      </c>
    </row>
    <row r="38" spans="1:3" ht="31.5" x14ac:dyDescent="0.25">
      <c r="A38" s="14" t="s">
        <v>284</v>
      </c>
      <c r="B38" s="13" t="s">
        <v>285</v>
      </c>
      <c r="C38" s="430">
        <v>1300468</v>
      </c>
    </row>
    <row r="39" spans="1:3" ht="31.5" x14ac:dyDescent="0.25">
      <c r="A39" s="178" t="s">
        <v>286</v>
      </c>
      <c r="B39" s="132" t="s">
        <v>287</v>
      </c>
      <c r="C39" s="428">
        <f>SUM(C40,C44)</f>
        <v>6804478</v>
      </c>
    </row>
    <row r="40" spans="1:3" ht="22.5" hidden="1" customHeight="1" x14ac:dyDescent="0.25">
      <c r="A40" s="181" t="s">
        <v>288</v>
      </c>
      <c r="B40" s="176" t="s">
        <v>289</v>
      </c>
      <c r="C40" s="429">
        <f>SUM(C41)</f>
        <v>0</v>
      </c>
    </row>
    <row r="41" spans="1:3" ht="31.5" hidden="1" x14ac:dyDescent="0.25">
      <c r="A41" s="184" t="s">
        <v>74</v>
      </c>
      <c r="B41" s="185" t="s">
        <v>290</v>
      </c>
      <c r="C41" s="433"/>
    </row>
    <row r="42" spans="1:3" ht="31.5" hidden="1" x14ac:dyDescent="0.25">
      <c r="A42" s="14" t="s">
        <v>74</v>
      </c>
      <c r="B42" s="13" t="s">
        <v>291</v>
      </c>
      <c r="C42" s="430"/>
    </row>
    <row r="43" spans="1:3" ht="63" hidden="1" x14ac:dyDescent="0.25">
      <c r="A43" s="14" t="s">
        <v>292</v>
      </c>
      <c r="B43" s="13" t="s">
        <v>293</v>
      </c>
      <c r="C43" s="430"/>
    </row>
    <row r="44" spans="1:3" ht="78.75" x14ac:dyDescent="0.25">
      <c r="A44" s="181" t="s">
        <v>294</v>
      </c>
      <c r="B44" s="176" t="s">
        <v>295</v>
      </c>
      <c r="C44" s="429">
        <f>SUM(C45:C48)</f>
        <v>6804478</v>
      </c>
    </row>
    <row r="45" spans="1:3" ht="78" customHeight="1" x14ac:dyDescent="0.25">
      <c r="A45" s="14" t="s">
        <v>673</v>
      </c>
      <c r="B45" s="13" t="s">
        <v>674</v>
      </c>
      <c r="C45" s="430">
        <v>5821678</v>
      </c>
    </row>
    <row r="46" spans="1:3" ht="61.5" customHeight="1" x14ac:dyDescent="0.25">
      <c r="A46" s="14" t="s">
        <v>296</v>
      </c>
      <c r="B46" s="13" t="s">
        <v>297</v>
      </c>
      <c r="C46" s="430">
        <v>403542</v>
      </c>
    </row>
    <row r="47" spans="1:3" ht="63" customHeight="1" x14ac:dyDescent="0.25">
      <c r="A47" s="186" t="s">
        <v>60</v>
      </c>
      <c r="B47" s="49" t="s">
        <v>61</v>
      </c>
      <c r="C47" s="430">
        <v>509418</v>
      </c>
    </row>
    <row r="48" spans="1:3" ht="31.5" x14ac:dyDescent="0.25">
      <c r="A48" s="14" t="s">
        <v>590</v>
      </c>
      <c r="B48" s="13" t="s">
        <v>660</v>
      </c>
      <c r="C48" s="430">
        <v>69840</v>
      </c>
    </row>
    <row r="49" spans="1:3" ht="21" customHeight="1" x14ac:dyDescent="0.25">
      <c r="A49" s="178" t="s">
        <v>298</v>
      </c>
      <c r="B49" s="174" t="s">
        <v>299</v>
      </c>
      <c r="C49" s="428">
        <f>SUM(C50)</f>
        <v>17520</v>
      </c>
    </row>
    <row r="50" spans="1:3" ht="17.25" customHeight="1" x14ac:dyDescent="0.25">
      <c r="A50" s="187" t="s">
        <v>300</v>
      </c>
      <c r="B50" s="188" t="s">
        <v>301</v>
      </c>
      <c r="C50" s="431">
        <f>SUM(C51:C55)</f>
        <v>17520</v>
      </c>
    </row>
    <row r="51" spans="1:3" ht="32.25" customHeight="1" x14ac:dyDescent="0.25">
      <c r="A51" s="63" t="s">
        <v>302</v>
      </c>
      <c r="B51" s="189" t="s">
        <v>303</v>
      </c>
      <c r="C51" s="434">
        <v>15420</v>
      </c>
    </row>
    <row r="52" spans="1:3" ht="30" hidden="1" customHeight="1" x14ac:dyDescent="0.25">
      <c r="A52" s="63" t="s">
        <v>304</v>
      </c>
      <c r="B52" s="190" t="s">
        <v>305</v>
      </c>
      <c r="C52" s="435"/>
    </row>
    <row r="53" spans="1:3" ht="16.5" hidden="1" customHeight="1" x14ac:dyDescent="0.25">
      <c r="A53" s="191" t="s">
        <v>306</v>
      </c>
      <c r="B53" s="190" t="s">
        <v>307</v>
      </c>
      <c r="C53" s="435"/>
    </row>
    <row r="54" spans="1:3" ht="14.25" customHeight="1" x14ac:dyDescent="0.25">
      <c r="A54" s="191" t="s">
        <v>690</v>
      </c>
      <c r="B54" s="191" t="s">
        <v>692</v>
      </c>
      <c r="C54" s="432">
        <v>2100</v>
      </c>
    </row>
    <row r="55" spans="1:3" ht="14.25" hidden="1" customHeight="1" x14ac:dyDescent="0.25">
      <c r="A55" s="191" t="s">
        <v>691</v>
      </c>
      <c r="B55" s="422" t="s">
        <v>693</v>
      </c>
      <c r="C55" s="432"/>
    </row>
    <row r="56" spans="1:3" ht="31.5" x14ac:dyDescent="0.25">
      <c r="A56" s="178" t="s">
        <v>308</v>
      </c>
      <c r="B56" s="174" t="s">
        <v>738</v>
      </c>
      <c r="C56" s="428">
        <f>SUM(C57,C59)</f>
        <v>4619604</v>
      </c>
    </row>
    <row r="57" spans="1:3" ht="15.75" x14ac:dyDescent="0.25">
      <c r="A57" s="192" t="s">
        <v>309</v>
      </c>
      <c r="B57" s="176" t="s">
        <v>310</v>
      </c>
      <c r="C57" s="429">
        <f>SUM(C58)</f>
        <v>4477184</v>
      </c>
    </row>
    <row r="58" spans="1:3" ht="31.5" x14ac:dyDescent="0.25">
      <c r="A58" s="14" t="s">
        <v>67</v>
      </c>
      <c r="B58" s="13" t="s">
        <v>311</v>
      </c>
      <c r="C58" s="430">
        <v>4477184</v>
      </c>
    </row>
    <row r="59" spans="1:3" ht="18.75" customHeight="1" x14ac:dyDescent="0.25">
      <c r="A59" s="192" t="s">
        <v>312</v>
      </c>
      <c r="B59" s="176" t="s">
        <v>313</v>
      </c>
      <c r="C59" s="429">
        <f>SUM(C60:C61)</f>
        <v>142420</v>
      </c>
    </row>
    <row r="60" spans="1:3" ht="33" customHeight="1" x14ac:dyDescent="0.25">
      <c r="A60" s="14" t="s">
        <v>75</v>
      </c>
      <c r="B60" s="13" t="s">
        <v>314</v>
      </c>
      <c r="C60" s="430">
        <v>140254</v>
      </c>
    </row>
    <row r="61" spans="1:3" ht="18" customHeight="1" x14ac:dyDescent="0.25">
      <c r="A61" s="14" t="s">
        <v>392</v>
      </c>
      <c r="B61" s="13" t="s">
        <v>393</v>
      </c>
      <c r="C61" s="430">
        <v>2166</v>
      </c>
    </row>
    <row r="62" spans="1:3" ht="20.25" customHeight="1" x14ac:dyDescent="0.25">
      <c r="A62" s="178" t="s">
        <v>315</v>
      </c>
      <c r="B62" s="174" t="s">
        <v>316</v>
      </c>
      <c r="C62" s="428">
        <f>SUM(+C63)</f>
        <v>7618001</v>
      </c>
    </row>
    <row r="63" spans="1:3" ht="31.5" x14ac:dyDescent="0.25">
      <c r="A63" s="181" t="s">
        <v>317</v>
      </c>
      <c r="B63" s="176" t="s">
        <v>667</v>
      </c>
      <c r="C63" s="429">
        <f>SUM(C64:C66)</f>
        <v>7618001</v>
      </c>
    </row>
    <row r="64" spans="1:3" ht="47.25" x14ac:dyDescent="0.25">
      <c r="A64" s="186" t="s">
        <v>676</v>
      </c>
      <c r="B64" s="49" t="s">
        <v>675</v>
      </c>
      <c r="C64" s="430">
        <v>7536400</v>
      </c>
    </row>
    <row r="65" spans="1:9" ht="31.5" x14ac:dyDescent="0.25">
      <c r="A65" s="186" t="s">
        <v>318</v>
      </c>
      <c r="B65" s="49" t="s">
        <v>319</v>
      </c>
      <c r="C65" s="430">
        <v>60000</v>
      </c>
    </row>
    <row r="66" spans="1:9" s="657" customFormat="1" ht="47.25" x14ac:dyDescent="0.25">
      <c r="A66" s="186" t="s">
        <v>614</v>
      </c>
      <c r="B66" s="49" t="s">
        <v>615</v>
      </c>
      <c r="C66" s="430">
        <v>21601</v>
      </c>
    </row>
    <row r="67" spans="1:9" s="576" customFormat="1" ht="31.5" x14ac:dyDescent="0.25">
      <c r="A67" s="178" t="s">
        <v>879</v>
      </c>
      <c r="B67" s="174" t="s">
        <v>880</v>
      </c>
      <c r="C67" s="428">
        <f>SUM(C68+C74)</f>
        <v>32078</v>
      </c>
    </row>
    <row r="68" spans="1:9" s="576" customFormat="1" ht="31.5" x14ac:dyDescent="0.25">
      <c r="A68" s="181" t="s">
        <v>881</v>
      </c>
      <c r="B68" s="176" t="s">
        <v>882</v>
      </c>
      <c r="C68" s="429">
        <f>SUM(C69:C73)</f>
        <v>31600</v>
      </c>
    </row>
    <row r="69" spans="1:9" s="576" customFormat="1" ht="63" x14ac:dyDescent="0.25">
      <c r="A69" s="186" t="s">
        <v>884</v>
      </c>
      <c r="B69" s="577" t="s">
        <v>883</v>
      </c>
      <c r="C69" s="430">
        <v>1400</v>
      </c>
    </row>
    <row r="70" spans="1:9" s="576" customFormat="1" ht="78.75" x14ac:dyDescent="0.25">
      <c r="A70" s="186" t="s">
        <v>886</v>
      </c>
      <c r="B70" s="577" t="s">
        <v>885</v>
      </c>
      <c r="C70" s="430">
        <v>5000</v>
      </c>
    </row>
    <row r="71" spans="1:9" s="576" customFormat="1" ht="63" x14ac:dyDescent="0.25">
      <c r="A71" s="186" t="s">
        <v>890</v>
      </c>
      <c r="B71" s="577" t="s">
        <v>889</v>
      </c>
      <c r="C71" s="430">
        <v>500</v>
      </c>
    </row>
    <row r="72" spans="1:9" s="576" customFormat="1" ht="63" x14ac:dyDescent="0.25">
      <c r="A72" s="186" t="s">
        <v>888</v>
      </c>
      <c r="B72" s="577" t="s">
        <v>887</v>
      </c>
      <c r="C72" s="430">
        <v>4000</v>
      </c>
    </row>
    <row r="73" spans="1:9" s="576" customFormat="1" ht="67.5" customHeight="1" x14ac:dyDescent="0.25">
      <c r="A73" s="186" t="s">
        <v>892</v>
      </c>
      <c r="B73" s="577" t="s">
        <v>891</v>
      </c>
      <c r="C73" s="430">
        <v>20700</v>
      </c>
    </row>
    <row r="74" spans="1:9" s="576" customFormat="1" ht="94.5" x14ac:dyDescent="0.25">
      <c r="A74" s="181" t="s">
        <v>894</v>
      </c>
      <c r="B74" s="176" t="s">
        <v>893</v>
      </c>
      <c r="C74" s="429">
        <f>SUM(C75)</f>
        <v>478</v>
      </c>
    </row>
    <row r="75" spans="1:9" s="576" customFormat="1" ht="63" x14ac:dyDescent="0.25">
      <c r="A75" s="186" t="s">
        <v>895</v>
      </c>
      <c r="B75" s="49" t="s">
        <v>896</v>
      </c>
      <c r="C75" s="430">
        <v>478</v>
      </c>
    </row>
    <row r="76" spans="1:9" s="576" customFormat="1" ht="24" customHeight="1" x14ac:dyDescent="0.25">
      <c r="A76" s="178" t="s">
        <v>897</v>
      </c>
      <c r="B76" s="174" t="s">
        <v>899</v>
      </c>
      <c r="C76" s="428">
        <f>SUM(C77)</f>
        <v>450000</v>
      </c>
    </row>
    <row r="77" spans="1:9" s="576" customFormat="1" ht="21.75" customHeight="1" x14ac:dyDescent="0.25">
      <c r="A77" s="181" t="s">
        <v>900</v>
      </c>
      <c r="B77" s="176" t="s">
        <v>898</v>
      </c>
      <c r="C77" s="429">
        <f>SUM(C78)</f>
        <v>450000</v>
      </c>
    </row>
    <row r="78" spans="1:9" s="578" customFormat="1" ht="21.75" customHeight="1" x14ac:dyDescent="0.25">
      <c r="A78" s="285" t="s">
        <v>901</v>
      </c>
      <c r="B78" s="57" t="s">
        <v>915</v>
      </c>
      <c r="C78" s="432">
        <v>450000</v>
      </c>
    </row>
    <row r="79" spans="1:9" ht="23.25" customHeight="1" x14ac:dyDescent="0.25">
      <c r="A79" s="390" t="s">
        <v>64</v>
      </c>
      <c r="B79" s="209" t="s">
        <v>320</v>
      </c>
      <c r="C79" s="436">
        <f>SUM(C80,C104,C106,C105)</f>
        <v>310155120</v>
      </c>
      <c r="I79" s="507"/>
    </row>
    <row r="80" spans="1:9" ht="31.5" x14ac:dyDescent="0.25">
      <c r="A80" s="178" t="s">
        <v>321</v>
      </c>
      <c r="B80" s="174" t="s">
        <v>537</v>
      </c>
      <c r="C80" s="428">
        <f>SUM(C81+C84+C92+C101)</f>
        <v>311084036</v>
      </c>
      <c r="I80" s="507"/>
    </row>
    <row r="81" spans="1:9" ht="21" customHeight="1" x14ac:dyDescent="0.25">
      <c r="A81" s="181" t="s">
        <v>702</v>
      </c>
      <c r="B81" s="176" t="s">
        <v>695</v>
      </c>
      <c r="C81" s="429">
        <f>SUM(C82:C83)</f>
        <v>49447242</v>
      </c>
      <c r="I81" s="507"/>
    </row>
    <row r="82" spans="1:9" ht="31.5" x14ac:dyDescent="0.25">
      <c r="A82" s="14" t="s">
        <v>703</v>
      </c>
      <c r="B82" s="13" t="s">
        <v>65</v>
      </c>
      <c r="C82" s="430">
        <v>48331987</v>
      </c>
    </row>
    <row r="83" spans="1:9" ht="31.5" x14ac:dyDescent="0.25">
      <c r="A83" s="14" t="s">
        <v>704</v>
      </c>
      <c r="B83" s="13" t="s">
        <v>617</v>
      </c>
      <c r="C83" s="430">
        <v>1115255</v>
      </c>
    </row>
    <row r="84" spans="1:9" ht="31.5" x14ac:dyDescent="0.25">
      <c r="A84" s="195" t="s">
        <v>802</v>
      </c>
      <c r="B84" s="196" t="s">
        <v>374</v>
      </c>
      <c r="C84" s="429">
        <f>SUM(C85:C91)</f>
        <v>21491696</v>
      </c>
    </row>
    <row r="85" spans="1:9" ht="68.25" customHeight="1" x14ac:dyDescent="0.25">
      <c r="A85" s="13" t="s">
        <v>818</v>
      </c>
      <c r="B85" s="203" t="s">
        <v>819</v>
      </c>
      <c r="C85" s="430">
        <v>1326202</v>
      </c>
      <c r="E85" s="675"/>
      <c r="F85" s="675"/>
      <c r="G85" s="675"/>
      <c r="H85" s="675"/>
    </row>
    <row r="86" spans="1:9" s="545" customFormat="1" ht="51" customHeight="1" x14ac:dyDescent="0.25">
      <c r="A86" s="13" t="s">
        <v>821</v>
      </c>
      <c r="B86" s="203" t="s">
        <v>820</v>
      </c>
      <c r="C86" s="430">
        <v>2620637</v>
      </c>
      <c r="E86" s="547"/>
      <c r="F86" s="547"/>
      <c r="G86" s="547"/>
      <c r="H86" s="547"/>
    </row>
    <row r="87" spans="1:9" s="562" customFormat="1" ht="51" customHeight="1" x14ac:dyDescent="0.25">
      <c r="A87" s="13" t="s">
        <v>839</v>
      </c>
      <c r="B87" s="203" t="s">
        <v>840</v>
      </c>
      <c r="C87" s="430">
        <v>3684189</v>
      </c>
      <c r="E87" s="563"/>
      <c r="F87" s="563"/>
      <c r="G87" s="563"/>
      <c r="H87" s="563"/>
    </row>
    <row r="88" spans="1:9" ht="48" customHeight="1" x14ac:dyDescent="0.25">
      <c r="A88" s="13" t="s">
        <v>705</v>
      </c>
      <c r="B88" s="62" t="s">
        <v>684</v>
      </c>
      <c r="C88" s="430">
        <v>760000</v>
      </c>
    </row>
    <row r="89" spans="1:9" s="545" customFormat="1" ht="48" customHeight="1" x14ac:dyDescent="0.25">
      <c r="A89" s="48" t="s">
        <v>822</v>
      </c>
      <c r="B89" s="203" t="s">
        <v>823</v>
      </c>
      <c r="C89" s="430">
        <v>1924439</v>
      </c>
    </row>
    <row r="90" spans="1:9" ht="33" customHeight="1" x14ac:dyDescent="0.25">
      <c r="A90" s="553" t="s">
        <v>706</v>
      </c>
      <c r="B90" s="62" t="s">
        <v>685</v>
      </c>
      <c r="C90" s="430">
        <v>397163</v>
      </c>
    </row>
    <row r="91" spans="1:9" ht="21" customHeight="1" x14ac:dyDescent="0.25">
      <c r="A91" s="14" t="s">
        <v>707</v>
      </c>
      <c r="B91" s="13" t="s">
        <v>375</v>
      </c>
      <c r="C91" s="430">
        <v>10779066</v>
      </c>
    </row>
    <row r="92" spans="1:9" ht="20.25" customHeight="1" x14ac:dyDescent="0.25">
      <c r="A92" s="181" t="s">
        <v>708</v>
      </c>
      <c r="B92" s="176" t="s">
        <v>945</v>
      </c>
      <c r="C92" s="429">
        <f>SUM(C93:C100)</f>
        <v>239624310</v>
      </c>
    </row>
    <row r="93" spans="1:9" ht="47.25" x14ac:dyDescent="0.25">
      <c r="A93" s="14" t="s">
        <v>709</v>
      </c>
      <c r="B93" s="13" t="s">
        <v>322</v>
      </c>
      <c r="C93" s="430">
        <v>43406</v>
      </c>
    </row>
    <row r="94" spans="1:9" ht="33" customHeight="1" x14ac:dyDescent="0.25">
      <c r="A94" s="14" t="s">
        <v>710</v>
      </c>
      <c r="B94" s="13" t="s">
        <v>323</v>
      </c>
      <c r="C94" s="430">
        <v>3834700</v>
      </c>
    </row>
    <row r="95" spans="1:9" ht="48.75" customHeight="1" x14ac:dyDescent="0.25">
      <c r="A95" s="47" t="s">
        <v>711</v>
      </c>
      <c r="B95" s="48" t="s">
        <v>698</v>
      </c>
      <c r="C95" s="430">
        <v>1034</v>
      </c>
    </row>
    <row r="96" spans="1:9" s="570" customFormat="1" ht="33" customHeight="1" x14ac:dyDescent="0.25">
      <c r="A96" s="47" t="s">
        <v>860</v>
      </c>
      <c r="B96" s="48" t="s">
        <v>859</v>
      </c>
      <c r="C96" s="430">
        <v>21524472</v>
      </c>
    </row>
    <row r="97" spans="1:3" s="571" customFormat="1" ht="51" customHeight="1" x14ac:dyDescent="0.25">
      <c r="A97" s="47" t="s">
        <v>861</v>
      </c>
      <c r="B97" s="199" t="s">
        <v>862</v>
      </c>
      <c r="C97" s="430">
        <v>11796120</v>
      </c>
    </row>
    <row r="98" spans="1:3" s="648" customFormat="1" ht="34.5" customHeight="1" x14ac:dyDescent="0.25">
      <c r="A98" s="47" t="s">
        <v>958</v>
      </c>
      <c r="B98" s="650" t="s">
        <v>959</v>
      </c>
      <c r="C98" s="651">
        <v>137109</v>
      </c>
    </row>
    <row r="99" spans="1:3" ht="18" customHeight="1" x14ac:dyDescent="0.25">
      <c r="A99" s="47" t="s">
        <v>712</v>
      </c>
      <c r="B99" s="48" t="s">
        <v>682</v>
      </c>
      <c r="C99" s="430">
        <v>746500</v>
      </c>
    </row>
    <row r="100" spans="1:3" ht="20.25" customHeight="1" x14ac:dyDescent="0.25">
      <c r="A100" s="14" t="s">
        <v>713</v>
      </c>
      <c r="B100" s="13" t="s">
        <v>66</v>
      </c>
      <c r="C100" s="430">
        <v>201540969</v>
      </c>
    </row>
    <row r="101" spans="1:3" ht="17.25" customHeight="1" x14ac:dyDescent="0.25">
      <c r="A101" s="195" t="s">
        <v>714</v>
      </c>
      <c r="B101" s="196" t="s">
        <v>324</v>
      </c>
      <c r="C101" s="429">
        <f>SUM(C102:C103)</f>
        <v>520788</v>
      </c>
    </row>
    <row r="102" spans="1:3" ht="48.75" customHeight="1" x14ac:dyDescent="0.25">
      <c r="A102" s="48" t="s">
        <v>716</v>
      </c>
      <c r="B102" s="199" t="s">
        <v>391</v>
      </c>
      <c r="C102" s="430">
        <v>520788</v>
      </c>
    </row>
    <row r="103" spans="1:3" ht="48.75" hidden="1" customHeight="1" x14ac:dyDescent="0.25">
      <c r="A103" s="48" t="s">
        <v>659</v>
      </c>
      <c r="B103" s="199" t="s">
        <v>238</v>
      </c>
      <c r="C103" s="430"/>
    </row>
    <row r="104" spans="1:3" s="9" customFormat="1" ht="17.25" customHeight="1" x14ac:dyDescent="0.25">
      <c r="A104" s="197" t="s">
        <v>715</v>
      </c>
      <c r="B104" s="174" t="s">
        <v>536</v>
      </c>
      <c r="C104" s="428">
        <v>170000</v>
      </c>
    </row>
    <row r="105" spans="1:3" s="9" customFormat="1" ht="83.25" customHeight="1" x14ac:dyDescent="0.25">
      <c r="A105" s="197" t="s">
        <v>533</v>
      </c>
      <c r="B105" s="193" t="s">
        <v>534</v>
      </c>
      <c r="C105" s="428">
        <v>9052</v>
      </c>
    </row>
    <row r="106" spans="1:3" s="9" customFormat="1" ht="47.25" x14ac:dyDescent="0.25">
      <c r="A106" s="197" t="s">
        <v>325</v>
      </c>
      <c r="B106" s="174" t="s">
        <v>535</v>
      </c>
      <c r="C106" s="428">
        <v>-1107968</v>
      </c>
    </row>
    <row r="107" spans="1:3" ht="15.75" x14ac:dyDescent="0.25">
      <c r="A107" s="198"/>
      <c r="B107" s="46" t="s">
        <v>326</v>
      </c>
      <c r="C107" s="436">
        <f>SUM(C79,C14)</f>
        <v>414215458</v>
      </c>
    </row>
  </sheetData>
  <mergeCells count="12">
    <mergeCell ref="B1:C1"/>
    <mergeCell ref="B2:C2"/>
    <mergeCell ref="B3:C3"/>
    <mergeCell ref="B4:C4"/>
    <mergeCell ref="B5:C5"/>
    <mergeCell ref="E85:H85"/>
    <mergeCell ref="B6:C6"/>
    <mergeCell ref="B8:C8"/>
    <mergeCell ref="A10:C10"/>
    <mergeCell ref="A11:C11"/>
    <mergeCell ref="B7:C7"/>
    <mergeCell ref="G23:J23"/>
  </mergeCells>
  <pageMargins left="0.70866141732283472" right="0.70866141732283472" top="0.74803149606299213" bottom="0.74803149606299213" header="0.31496062992125984" footer="0.31496062992125984"/>
  <pageSetup paperSize="9" scale="70" orientation="portrait" blackAndWhite="1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9"/>
  <sheetViews>
    <sheetView zoomScaleNormal="100" workbookViewId="0">
      <selection activeCell="B9" sqref="B9"/>
    </sheetView>
  </sheetViews>
  <sheetFormatPr defaultRowHeight="15" x14ac:dyDescent="0.25"/>
  <cols>
    <col min="1" max="1" width="23.28515625" customWidth="1"/>
    <col min="2" max="2" width="86.7109375" customWidth="1"/>
    <col min="3" max="3" width="13.42578125" customWidth="1"/>
    <col min="4" max="4" width="13.85546875" customWidth="1"/>
    <col min="6" max="6" width="9.85546875" bestFit="1" customWidth="1"/>
    <col min="7" max="7" width="12.140625" customWidth="1"/>
  </cols>
  <sheetData>
    <row r="1" spans="1:10" x14ac:dyDescent="0.25">
      <c r="B1" s="664" t="s">
        <v>642</v>
      </c>
      <c r="C1" s="664"/>
      <c r="D1" s="665"/>
    </row>
    <row r="2" spans="1:10" x14ac:dyDescent="0.25">
      <c r="B2" s="664" t="s">
        <v>251</v>
      </c>
      <c r="C2" s="664"/>
      <c r="D2" s="665"/>
    </row>
    <row r="3" spans="1:10" x14ac:dyDescent="0.25">
      <c r="B3" s="664" t="s">
        <v>252</v>
      </c>
      <c r="C3" s="664"/>
      <c r="D3" s="665"/>
    </row>
    <row r="4" spans="1:10" x14ac:dyDescent="0.25">
      <c r="B4" s="664" t="s">
        <v>253</v>
      </c>
      <c r="C4" s="664"/>
      <c r="D4" s="665"/>
    </row>
    <row r="5" spans="1:10" x14ac:dyDescent="0.25">
      <c r="B5" s="664" t="s">
        <v>746</v>
      </c>
      <c r="C5" s="664"/>
      <c r="D5" s="665"/>
    </row>
    <row r="6" spans="1:10" x14ac:dyDescent="0.25">
      <c r="B6" s="661" t="s">
        <v>747</v>
      </c>
      <c r="C6" s="661"/>
      <c r="D6" s="662"/>
    </row>
    <row r="7" spans="1:10" x14ac:dyDescent="0.25">
      <c r="B7" s="661" t="s">
        <v>947</v>
      </c>
      <c r="C7" s="661"/>
      <c r="D7" s="662"/>
    </row>
    <row r="8" spans="1:10" x14ac:dyDescent="0.25">
      <c r="B8" s="663" t="s">
        <v>993</v>
      </c>
      <c r="C8" s="663"/>
      <c r="D8" s="663"/>
    </row>
    <row r="9" spans="1:10" x14ac:dyDescent="0.25">
      <c r="J9" s="4"/>
    </row>
    <row r="10" spans="1:10" ht="15.75" x14ac:dyDescent="0.25">
      <c r="A10" s="676" t="s">
        <v>814</v>
      </c>
      <c r="B10" s="676"/>
      <c r="C10" s="676"/>
      <c r="D10" s="676"/>
      <c r="J10" s="4"/>
    </row>
    <row r="11" spans="1:10" ht="15.75" x14ac:dyDescent="0.25">
      <c r="A11" s="677" t="s">
        <v>871</v>
      </c>
      <c r="B11" s="677"/>
      <c r="C11" s="677"/>
      <c r="D11" s="677"/>
    </row>
    <row r="12" spans="1:10" ht="15.75" x14ac:dyDescent="0.25">
      <c r="A12" s="377"/>
      <c r="B12" s="377"/>
      <c r="C12" s="377"/>
      <c r="D12" s="377"/>
    </row>
    <row r="13" spans="1:10" x14ac:dyDescent="0.25">
      <c r="D13" s="4" t="s">
        <v>526</v>
      </c>
    </row>
    <row r="14" spans="1:10" ht="62.25" customHeight="1" x14ac:dyDescent="0.25">
      <c r="A14" s="172" t="s">
        <v>254</v>
      </c>
      <c r="B14" s="11" t="s">
        <v>255</v>
      </c>
      <c r="C14" s="10" t="s">
        <v>748</v>
      </c>
      <c r="D14" s="10" t="s">
        <v>873</v>
      </c>
    </row>
    <row r="15" spans="1:10" ht="22.5" customHeight="1" x14ac:dyDescent="0.25">
      <c r="A15" s="423" t="s">
        <v>256</v>
      </c>
      <c r="B15" s="46" t="s">
        <v>257</v>
      </c>
      <c r="C15" s="427">
        <f>SUM(C16,C21,C27,C35,C38,C46,C51,C57,C61)</f>
        <v>86246862</v>
      </c>
      <c r="D15" s="427">
        <f>SUM(D16,D21,D27,D35,D38,D46,D51,D57,D61)</f>
        <v>99316594</v>
      </c>
    </row>
    <row r="16" spans="1:10" ht="18.75" customHeight="1" x14ac:dyDescent="0.25">
      <c r="A16" s="173" t="s">
        <v>258</v>
      </c>
      <c r="B16" s="174" t="s">
        <v>259</v>
      </c>
      <c r="C16" s="428">
        <f>SUM(C17)</f>
        <v>64250673</v>
      </c>
      <c r="D16" s="428">
        <f>SUM(D17)</f>
        <v>77154851</v>
      </c>
      <c r="F16" s="493"/>
      <c r="G16" s="493"/>
    </row>
    <row r="17" spans="1:7" ht="17.25" customHeight="1" x14ac:dyDescent="0.25">
      <c r="A17" s="175" t="s">
        <v>260</v>
      </c>
      <c r="B17" s="176" t="s">
        <v>261</v>
      </c>
      <c r="C17" s="429">
        <f>SUM(C18:C20)</f>
        <v>64250673</v>
      </c>
      <c r="D17" s="429">
        <f>SUM(D18:D20)</f>
        <v>77154851</v>
      </c>
      <c r="F17" s="493"/>
      <c r="G17" s="493"/>
    </row>
    <row r="18" spans="1:7" ht="66" x14ac:dyDescent="0.25">
      <c r="A18" s="177" t="s">
        <v>262</v>
      </c>
      <c r="B18" s="49" t="s">
        <v>263</v>
      </c>
      <c r="C18" s="430">
        <v>63163153</v>
      </c>
      <c r="D18" s="430">
        <v>75878405</v>
      </c>
    </row>
    <row r="19" spans="1:7" ht="81.75" customHeight="1" x14ac:dyDescent="0.25">
      <c r="A19" s="61" t="s">
        <v>264</v>
      </c>
      <c r="B19" s="62" t="s">
        <v>265</v>
      </c>
      <c r="C19" s="430">
        <v>449629</v>
      </c>
      <c r="D19" s="430">
        <v>540097</v>
      </c>
    </row>
    <row r="20" spans="1:7" ht="36.75" customHeight="1" x14ac:dyDescent="0.25">
      <c r="A20" s="61" t="s">
        <v>266</v>
      </c>
      <c r="B20" s="62" t="s">
        <v>267</v>
      </c>
      <c r="C20" s="430">
        <v>637891</v>
      </c>
      <c r="D20" s="430">
        <v>736349</v>
      </c>
    </row>
    <row r="21" spans="1:7" ht="31.5" x14ac:dyDescent="0.25">
      <c r="A21" s="178" t="s">
        <v>268</v>
      </c>
      <c r="B21" s="179" t="s">
        <v>269</v>
      </c>
      <c r="C21" s="428">
        <f>SUM(C22)</f>
        <v>7681810</v>
      </c>
      <c r="D21" s="428">
        <f>SUM(D22)</f>
        <v>7809400</v>
      </c>
    </row>
    <row r="22" spans="1:7" ht="31.5" x14ac:dyDescent="0.25">
      <c r="A22" s="180" t="s">
        <v>270</v>
      </c>
      <c r="B22" s="411" t="s">
        <v>271</v>
      </c>
      <c r="C22" s="429">
        <f>SUM(C23:C26)</f>
        <v>7681810</v>
      </c>
      <c r="D22" s="429">
        <f>SUM(D23:D26)</f>
        <v>7809400</v>
      </c>
    </row>
    <row r="23" spans="1:7" ht="80.25" customHeight="1" x14ac:dyDescent="0.25">
      <c r="A23" s="61" t="s">
        <v>730</v>
      </c>
      <c r="B23" s="62" t="s">
        <v>734</v>
      </c>
      <c r="C23" s="430">
        <v>3531470</v>
      </c>
      <c r="D23" s="430">
        <v>3615620</v>
      </c>
    </row>
    <row r="24" spans="1:7" ht="94.5" x14ac:dyDescent="0.25">
      <c r="A24" s="61" t="s">
        <v>731</v>
      </c>
      <c r="B24" s="62" t="s">
        <v>735</v>
      </c>
      <c r="C24" s="430">
        <v>19930</v>
      </c>
      <c r="D24" s="430">
        <v>20190</v>
      </c>
    </row>
    <row r="25" spans="1:7" ht="78.75" customHeight="1" x14ac:dyDescent="0.25">
      <c r="A25" s="61" t="s">
        <v>732</v>
      </c>
      <c r="B25" s="62" t="s">
        <v>736</v>
      </c>
      <c r="C25" s="430">
        <v>4633470</v>
      </c>
      <c r="D25" s="430">
        <v>4728680</v>
      </c>
    </row>
    <row r="26" spans="1:7" ht="79.5" customHeight="1" x14ac:dyDescent="0.25">
      <c r="A26" s="61" t="s">
        <v>733</v>
      </c>
      <c r="B26" s="62" t="s">
        <v>737</v>
      </c>
      <c r="C26" s="430">
        <v>-503060</v>
      </c>
      <c r="D26" s="430">
        <v>-555090</v>
      </c>
    </row>
    <row r="27" spans="1:7" ht="31.5" x14ac:dyDescent="0.25">
      <c r="A27" s="178" t="s">
        <v>272</v>
      </c>
      <c r="B27" s="174" t="s">
        <v>273</v>
      </c>
      <c r="C27" s="428">
        <f>SUM(C28+C31+C33)</f>
        <v>1282397</v>
      </c>
      <c r="D27" s="428">
        <f>SUM(D28+D31+D33)</f>
        <v>1330361</v>
      </c>
    </row>
    <row r="28" spans="1:7" ht="31.5" x14ac:dyDescent="0.25">
      <c r="A28" s="181" t="s">
        <v>508</v>
      </c>
      <c r="B28" s="176" t="s">
        <v>507</v>
      </c>
      <c r="C28" s="429">
        <f>SUM(C29:C30)</f>
        <v>575965</v>
      </c>
      <c r="D28" s="429">
        <f>SUM(D29:D30)</f>
        <v>596701</v>
      </c>
    </row>
    <row r="29" spans="1:7" ht="31.5" x14ac:dyDescent="0.25">
      <c r="A29" s="285" t="s">
        <v>664</v>
      </c>
      <c r="B29" s="80" t="s">
        <v>509</v>
      </c>
      <c r="C29" s="432">
        <v>361037</v>
      </c>
      <c r="D29" s="432">
        <v>374035</v>
      </c>
    </row>
    <row r="30" spans="1:7" ht="47.25" x14ac:dyDescent="0.25">
      <c r="A30" s="285" t="s">
        <v>665</v>
      </c>
      <c r="B30" s="80" t="s">
        <v>666</v>
      </c>
      <c r="C30" s="432">
        <v>214928</v>
      </c>
      <c r="D30" s="432">
        <v>222666</v>
      </c>
    </row>
    <row r="31" spans="1:7" ht="18" customHeight="1" x14ac:dyDescent="0.25">
      <c r="A31" s="181" t="s">
        <v>277</v>
      </c>
      <c r="B31" s="176" t="s">
        <v>278</v>
      </c>
      <c r="C31" s="429">
        <f>SUM(C32)</f>
        <v>698152</v>
      </c>
      <c r="D31" s="429">
        <f>SUM(D32)</f>
        <v>725380</v>
      </c>
    </row>
    <row r="32" spans="1:7" ht="21" customHeight="1" x14ac:dyDescent="0.25">
      <c r="A32" s="14" t="s">
        <v>279</v>
      </c>
      <c r="B32" s="182" t="s">
        <v>278</v>
      </c>
      <c r="C32" s="430">
        <v>698152</v>
      </c>
      <c r="D32" s="430">
        <v>725380</v>
      </c>
    </row>
    <row r="33" spans="1:4" s="510" customFormat="1" ht="18.75" customHeight="1" x14ac:dyDescent="0.25">
      <c r="A33" s="181" t="s">
        <v>743</v>
      </c>
      <c r="B33" s="176" t="s">
        <v>742</v>
      </c>
      <c r="C33" s="429">
        <f>SUM(C34)</f>
        <v>8280</v>
      </c>
      <c r="D33" s="429">
        <f>SUM(D34)</f>
        <v>8280</v>
      </c>
    </row>
    <row r="34" spans="1:4" s="510" customFormat="1" ht="30.75" customHeight="1" x14ac:dyDescent="0.25">
      <c r="A34" s="14" t="s">
        <v>745</v>
      </c>
      <c r="B34" s="182" t="s">
        <v>744</v>
      </c>
      <c r="C34" s="430">
        <v>8280</v>
      </c>
      <c r="D34" s="430">
        <v>8280</v>
      </c>
    </row>
    <row r="35" spans="1:4" ht="22.5" customHeight="1" x14ac:dyDescent="0.25">
      <c r="A35" s="178" t="s">
        <v>280</v>
      </c>
      <c r="B35" s="174" t="s">
        <v>281</v>
      </c>
      <c r="C35" s="428">
        <f>SUM(C36 )</f>
        <v>1300468</v>
      </c>
      <c r="D35" s="428">
        <f>SUM(D36 )</f>
        <v>1300468</v>
      </c>
    </row>
    <row r="36" spans="1:4" ht="31.5" x14ac:dyDescent="0.25">
      <c r="A36" s="183" t="s">
        <v>282</v>
      </c>
      <c r="B36" s="176" t="s">
        <v>283</v>
      </c>
      <c r="C36" s="429">
        <f>SUM(C37)</f>
        <v>1300468</v>
      </c>
      <c r="D36" s="429">
        <f>SUM(D37)</f>
        <v>1300468</v>
      </c>
    </row>
    <row r="37" spans="1:4" ht="31.5" x14ac:dyDescent="0.25">
      <c r="A37" s="14" t="s">
        <v>284</v>
      </c>
      <c r="B37" s="13" t="s">
        <v>285</v>
      </c>
      <c r="C37" s="430">
        <v>1300468</v>
      </c>
      <c r="D37" s="430">
        <v>1300468</v>
      </c>
    </row>
    <row r="38" spans="1:4" ht="31.5" x14ac:dyDescent="0.25">
      <c r="A38" s="178" t="s">
        <v>286</v>
      </c>
      <c r="B38" s="132" t="s">
        <v>287</v>
      </c>
      <c r="C38" s="428">
        <f>SUM(C39,C41)</f>
        <v>6804478</v>
      </c>
      <c r="D38" s="428">
        <f>SUM(D39,D41)</f>
        <v>6804478</v>
      </c>
    </row>
    <row r="39" spans="1:4" ht="31.5" hidden="1" x14ac:dyDescent="0.25">
      <c r="A39" s="181" t="s">
        <v>288</v>
      </c>
      <c r="B39" s="176" t="s">
        <v>289</v>
      </c>
      <c r="C39" s="429">
        <f>SUM(C40)</f>
        <v>0</v>
      </c>
      <c r="D39" s="429">
        <f>SUM(D40)</f>
        <v>0</v>
      </c>
    </row>
    <row r="40" spans="1:4" ht="31.5" hidden="1" x14ac:dyDescent="0.25">
      <c r="A40" s="184" t="s">
        <v>74</v>
      </c>
      <c r="B40" s="185" t="s">
        <v>290</v>
      </c>
      <c r="C40" s="433"/>
      <c r="D40" s="433"/>
    </row>
    <row r="41" spans="1:4" ht="78.75" x14ac:dyDescent="0.25">
      <c r="A41" s="181" t="s">
        <v>294</v>
      </c>
      <c r="B41" s="176" t="s">
        <v>295</v>
      </c>
      <c r="C41" s="429">
        <f>SUM(C42:C45)</f>
        <v>6804478</v>
      </c>
      <c r="D41" s="429">
        <f>SUM(D42:D45)</f>
        <v>6804478</v>
      </c>
    </row>
    <row r="42" spans="1:4" ht="78.75" x14ac:dyDescent="0.25">
      <c r="A42" s="14" t="s">
        <v>673</v>
      </c>
      <c r="B42" s="13" t="s">
        <v>674</v>
      </c>
      <c r="C42" s="430">
        <v>5821678</v>
      </c>
      <c r="D42" s="430">
        <v>5821678</v>
      </c>
    </row>
    <row r="43" spans="1:4" ht="63" x14ac:dyDescent="0.25">
      <c r="A43" s="14" t="s">
        <v>296</v>
      </c>
      <c r="B43" s="13" t="s">
        <v>297</v>
      </c>
      <c r="C43" s="430">
        <v>403542</v>
      </c>
      <c r="D43" s="430">
        <v>403542</v>
      </c>
    </row>
    <row r="44" spans="1:4" ht="63" x14ac:dyDescent="0.25">
      <c r="A44" s="186" t="s">
        <v>60</v>
      </c>
      <c r="B44" s="49" t="s">
        <v>61</v>
      </c>
      <c r="C44" s="430">
        <v>509418</v>
      </c>
      <c r="D44" s="430">
        <v>509418</v>
      </c>
    </row>
    <row r="45" spans="1:4" ht="31.5" x14ac:dyDescent="0.25">
      <c r="A45" s="14" t="s">
        <v>590</v>
      </c>
      <c r="B45" s="13" t="s">
        <v>660</v>
      </c>
      <c r="C45" s="430">
        <v>69840</v>
      </c>
      <c r="D45" s="430">
        <v>69840</v>
      </c>
    </row>
    <row r="46" spans="1:4" ht="31.5" x14ac:dyDescent="0.25">
      <c r="A46" s="178" t="s">
        <v>298</v>
      </c>
      <c r="B46" s="174" t="s">
        <v>299</v>
      </c>
      <c r="C46" s="428">
        <f>SUM(C47)</f>
        <v>17520</v>
      </c>
      <c r="D46" s="428">
        <f>SUM(D47)</f>
        <v>17520</v>
      </c>
    </row>
    <row r="47" spans="1:4" ht="31.5" x14ac:dyDescent="0.25">
      <c r="A47" s="187" t="s">
        <v>300</v>
      </c>
      <c r="B47" s="188" t="s">
        <v>301</v>
      </c>
      <c r="C47" s="431">
        <f>SUM(C48:C50)</f>
        <v>17520</v>
      </c>
      <c r="D47" s="431">
        <f>SUM(D48:D50)</f>
        <v>17520</v>
      </c>
    </row>
    <row r="48" spans="1:4" ht="31.5" x14ac:dyDescent="0.25">
      <c r="A48" s="63" t="s">
        <v>302</v>
      </c>
      <c r="B48" s="189" t="s">
        <v>303</v>
      </c>
      <c r="C48" s="434">
        <v>15420</v>
      </c>
      <c r="D48" s="434">
        <v>15420</v>
      </c>
    </row>
    <row r="49" spans="1:4" ht="15.75" x14ac:dyDescent="0.25">
      <c r="A49" s="191" t="s">
        <v>690</v>
      </c>
      <c r="B49" s="191" t="s">
        <v>692</v>
      </c>
      <c r="C49" s="432">
        <v>2100</v>
      </c>
      <c r="D49" s="432">
        <v>2100</v>
      </c>
    </row>
    <row r="50" spans="1:4" ht="15.75" hidden="1" x14ac:dyDescent="0.25">
      <c r="A50" s="191" t="s">
        <v>691</v>
      </c>
      <c r="B50" s="422" t="s">
        <v>693</v>
      </c>
      <c r="C50" s="432"/>
      <c r="D50" s="435"/>
    </row>
    <row r="51" spans="1:4" ht="31.5" x14ac:dyDescent="0.25">
      <c r="A51" s="178" t="s">
        <v>308</v>
      </c>
      <c r="B51" s="174" t="s">
        <v>738</v>
      </c>
      <c r="C51" s="428">
        <f>SUM(C52,C54)</f>
        <v>4617438</v>
      </c>
      <c r="D51" s="428">
        <f>SUM(D52,D54)</f>
        <v>4617438</v>
      </c>
    </row>
    <row r="52" spans="1:4" ht="15.75" x14ac:dyDescent="0.25">
      <c r="A52" s="192" t="s">
        <v>309</v>
      </c>
      <c r="B52" s="176" t="s">
        <v>310</v>
      </c>
      <c r="C52" s="429">
        <f>SUM(C53)</f>
        <v>4477184</v>
      </c>
      <c r="D52" s="429">
        <f>SUM(D53)</f>
        <v>4477184</v>
      </c>
    </row>
    <row r="53" spans="1:4" ht="31.5" x14ac:dyDescent="0.25">
      <c r="A53" s="14" t="s">
        <v>67</v>
      </c>
      <c r="B53" s="13" t="s">
        <v>311</v>
      </c>
      <c r="C53" s="430">
        <v>4477184</v>
      </c>
      <c r="D53" s="430">
        <v>4477184</v>
      </c>
    </row>
    <row r="54" spans="1:4" ht="15.75" x14ac:dyDescent="0.25">
      <c r="A54" s="192" t="s">
        <v>312</v>
      </c>
      <c r="B54" s="176" t="s">
        <v>313</v>
      </c>
      <c r="C54" s="429">
        <f>SUM(C55:C56)</f>
        <v>140254</v>
      </c>
      <c r="D54" s="429">
        <f>SUM(D55:D56)</f>
        <v>140254</v>
      </c>
    </row>
    <row r="55" spans="1:4" ht="31.5" x14ac:dyDescent="0.25">
      <c r="A55" s="14" t="s">
        <v>75</v>
      </c>
      <c r="B55" s="13" t="s">
        <v>314</v>
      </c>
      <c r="C55" s="430">
        <v>140254</v>
      </c>
      <c r="D55" s="430">
        <v>140254</v>
      </c>
    </row>
    <row r="56" spans="1:4" ht="18.75" hidden="1" customHeight="1" x14ac:dyDescent="0.25">
      <c r="A56" s="14" t="s">
        <v>392</v>
      </c>
      <c r="B56" s="13" t="s">
        <v>393</v>
      </c>
      <c r="C56" s="430"/>
      <c r="D56" s="430"/>
    </row>
    <row r="57" spans="1:4" ht="27" customHeight="1" x14ac:dyDescent="0.25">
      <c r="A57" s="178" t="s">
        <v>315</v>
      </c>
      <c r="B57" s="174" t="s">
        <v>316</v>
      </c>
      <c r="C57" s="428">
        <f>SUM(C58 )</f>
        <v>260000</v>
      </c>
      <c r="D57" s="428">
        <f>SUM(D58 )</f>
        <v>250000</v>
      </c>
    </row>
    <row r="58" spans="1:4" ht="31.5" x14ac:dyDescent="0.25">
      <c r="A58" s="181" t="s">
        <v>317</v>
      </c>
      <c r="B58" s="176" t="s">
        <v>672</v>
      </c>
      <c r="C58" s="429">
        <f>SUM(C59:C60)</f>
        <v>260000</v>
      </c>
      <c r="D58" s="429">
        <f>SUM(D59:D60)</f>
        <v>250000</v>
      </c>
    </row>
    <row r="59" spans="1:4" ht="47.25" x14ac:dyDescent="0.25">
      <c r="A59" s="186" t="s">
        <v>676</v>
      </c>
      <c r="B59" s="49" t="s">
        <v>675</v>
      </c>
      <c r="C59" s="430">
        <v>200000</v>
      </c>
      <c r="D59" s="430">
        <v>200000</v>
      </c>
    </row>
    <row r="60" spans="1:4" ht="31.5" x14ac:dyDescent="0.25">
      <c r="A60" s="186" t="s">
        <v>318</v>
      </c>
      <c r="B60" s="49" t="s">
        <v>319</v>
      </c>
      <c r="C60" s="430">
        <v>60000</v>
      </c>
      <c r="D60" s="430">
        <v>50000</v>
      </c>
    </row>
    <row r="61" spans="1:4" s="576" customFormat="1" ht="31.5" x14ac:dyDescent="0.25">
      <c r="A61" s="178" t="s">
        <v>879</v>
      </c>
      <c r="B61" s="174" t="s">
        <v>880</v>
      </c>
      <c r="C61" s="428">
        <f>SUM(C62+C68 )</f>
        <v>32078</v>
      </c>
      <c r="D61" s="428">
        <f>SUM(D62+D68 )</f>
        <v>32078</v>
      </c>
    </row>
    <row r="62" spans="1:4" s="576" customFormat="1" ht="31.5" x14ac:dyDescent="0.25">
      <c r="A62" s="181" t="s">
        <v>881</v>
      </c>
      <c r="B62" s="176" t="s">
        <v>882</v>
      </c>
      <c r="C62" s="429">
        <f>SUM(C63:C67)</f>
        <v>31600</v>
      </c>
      <c r="D62" s="429">
        <f>SUM(D63:D67)</f>
        <v>31600</v>
      </c>
    </row>
    <row r="63" spans="1:4" s="576" customFormat="1" ht="63" x14ac:dyDescent="0.25">
      <c r="A63" s="186" t="s">
        <v>884</v>
      </c>
      <c r="B63" s="577" t="s">
        <v>883</v>
      </c>
      <c r="C63" s="430">
        <v>1400</v>
      </c>
      <c r="D63" s="430">
        <v>1400</v>
      </c>
    </row>
    <row r="64" spans="1:4" s="576" customFormat="1" ht="78.75" x14ac:dyDescent="0.25">
      <c r="A64" s="186" t="s">
        <v>886</v>
      </c>
      <c r="B64" s="577" t="s">
        <v>885</v>
      </c>
      <c r="C64" s="430">
        <v>5000</v>
      </c>
      <c r="D64" s="430">
        <v>5000</v>
      </c>
    </row>
    <row r="65" spans="1:8" s="576" customFormat="1" ht="63" x14ac:dyDescent="0.25">
      <c r="A65" s="186" t="s">
        <v>890</v>
      </c>
      <c r="B65" s="577" t="s">
        <v>889</v>
      </c>
      <c r="C65" s="430">
        <v>500</v>
      </c>
      <c r="D65" s="430">
        <v>500</v>
      </c>
    </row>
    <row r="66" spans="1:8" s="576" customFormat="1" ht="63" x14ac:dyDescent="0.25">
      <c r="A66" s="186" t="s">
        <v>888</v>
      </c>
      <c r="B66" s="577" t="s">
        <v>887</v>
      </c>
      <c r="C66" s="430">
        <v>4000</v>
      </c>
      <c r="D66" s="430">
        <v>4000</v>
      </c>
    </row>
    <row r="67" spans="1:8" s="576" customFormat="1" ht="66.75" customHeight="1" x14ac:dyDescent="0.25">
      <c r="A67" s="186" t="s">
        <v>892</v>
      </c>
      <c r="B67" s="577" t="s">
        <v>891</v>
      </c>
      <c r="C67" s="430">
        <v>20700</v>
      </c>
      <c r="D67" s="430">
        <v>20700</v>
      </c>
    </row>
    <row r="68" spans="1:8" s="576" customFormat="1" ht="94.5" x14ac:dyDescent="0.25">
      <c r="A68" s="181" t="s">
        <v>894</v>
      </c>
      <c r="B68" s="176" t="s">
        <v>893</v>
      </c>
      <c r="C68" s="429">
        <f>SUM(C69)</f>
        <v>478</v>
      </c>
      <c r="D68" s="429">
        <f>SUM(D69)</f>
        <v>478</v>
      </c>
    </row>
    <row r="69" spans="1:8" s="576" customFormat="1" ht="63" x14ac:dyDescent="0.25">
      <c r="A69" s="186" t="s">
        <v>895</v>
      </c>
      <c r="B69" s="49" t="s">
        <v>896</v>
      </c>
      <c r="C69" s="430">
        <v>478</v>
      </c>
      <c r="D69" s="430">
        <v>478</v>
      </c>
    </row>
    <row r="70" spans="1:8" ht="31.5" x14ac:dyDescent="0.25">
      <c r="A70" s="390" t="s">
        <v>64</v>
      </c>
      <c r="B70" s="209" t="s">
        <v>320</v>
      </c>
      <c r="C70" s="436">
        <f>SUM(C71,C88)</f>
        <v>302184544</v>
      </c>
      <c r="D70" s="436">
        <f>SUM(D71,D88)</f>
        <v>279696813</v>
      </c>
    </row>
    <row r="71" spans="1:8" ht="31.5" x14ac:dyDescent="0.25">
      <c r="A71" s="178" t="s">
        <v>321</v>
      </c>
      <c r="B71" s="174" t="s">
        <v>537</v>
      </c>
      <c r="C71" s="428">
        <f>SUM(C72+C74+C81)</f>
        <v>283094384</v>
      </c>
      <c r="D71" s="428">
        <f>SUM(D72+D74+D81)</f>
        <v>264526813</v>
      </c>
    </row>
    <row r="72" spans="1:8" ht="19.5" customHeight="1" x14ac:dyDescent="0.25">
      <c r="A72" s="194" t="s">
        <v>702</v>
      </c>
      <c r="B72" s="176" t="s">
        <v>695</v>
      </c>
      <c r="C72" s="429">
        <f>SUM(C73)</f>
        <v>35178492</v>
      </c>
      <c r="D72" s="429">
        <f>SUM(D73)</f>
        <v>19826481</v>
      </c>
    </row>
    <row r="73" spans="1:8" ht="31.5" x14ac:dyDescent="0.25">
      <c r="A73" s="14" t="s">
        <v>703</v>
      </c>
      <c r="B73" s="13" t="s">
        <v>65</v>
      </c>
      <c r="C73" s="430">
        <v>35178492</v>
      </c>
      <c r="D73" s="430">
        <v>19826481</v>
      </c>
    </row>
    <row r="74" spans="1:8" ht="31.5" x14ac:dyDescent="0.25">
      <c r="A74" s="181" t="s">
        <v>802</v>
      </c>
      <c r="B74" s="176" t="s">
        <v>374</v>
      </c>
      <c r="C74" s="429">
        <f>SUM(C75:C80)</f>
        <v>8837031</v>
      </c>
      <c r="D74" s="429">
        <f>SUM(D75:D80)</f>
        <v>5910689</v>
      </c>
    </row>
    <row r="75" spans="1:8" ht="46.5" customHeight="1" x14ac:dyDescent="0.25">
      <c r="A75" s="14" t="s">
        <v>830</v>
      </c>
      <c r="B75" s="62" t="s">
        <v>390</v>
      </c>
      <c r="C75" s="430">
        <v>1040000</v>
      </c>
      <c r="D75" s="430">
        <v>1365000</v>
      </c>
    </row>
    <row r="76" spans="1:8" ht="66" customHeight="1" x14ac:dyDescent="0.25">
      <c r="A76" s="13" t="s">
        <v>818</v>
      </c>
      <c r="B76" s="84" t="s">
        <v>819</v>
      </c>
      <c r="C76" s="430">
        <v>1568746</v>
      </c>
      <c r="D76" s="430"/>
    </row>
    <row r="77" spans="1:8" s="654" customFormat="1" ht="51" customHeight="1" x14ac:dyDescent="0.25">
      <c r="A77" s="13" t="s">
        <v>839</v>
      </c>
      <c r="B77" s="203" t="s">
        <v>840</v>
      </c>
      <c r="C77" s="430">
        <v>3854382</v>
      </c>
      <c r="D77" s="430">
        <v>3753893</v>
      </c>
      <c r="E77" s="655"/>
      <c r="F77" s="655"/>
      <c r="G77" s="655"/>
      <c r="H77" s="655"/>
    </row>
    <row r="78" spans="1:8" ht="47.25" x14ac:dyDescent="0.25">
      <c r="A78" s="13" t="s">
        <v>821</v>
      </c>
      <c r="B78" s="84" t="s">
        <v>820</v>
      </c>
      <c r="C78" s="430">
        <v>1582107</v>
      </c>
      <c r="D78" s="430"/>
    </row>
    <row r="79" spans="1:8" ht="47.25" hidden="1" x14ac:dyDescent="0.25">
      <c r="A79" s="48" t="s">
        <v>822</v>
      </c>
      <c r="B79" s="203" t="s">
        <v>823</v>
      </c>
      <c r="C79" s="430"/>
      <c r="D79" s="430"/>
    </row>
    <row r="80" spans="1:8" ht="18" customHeight="1" x14ac:dyDescent="0.25">
      <c r="A80" s="14" t="s">
        <v>707</v>
      </c>
      <c r="B80" s="13" t="s">
        <v>375</v>
      </c>
      <c r="C80" s="430">
        <v>791796</v>
      </c>
      <c r="D80" s="430">
        <v>791796</v>
      </c>
    </row>
    <row r="81" spans="1:4" ht="20.25" customHeight="1" x14ac:dyDescent="0.25">
      <c r="A81" s="181" t="s">
        <v>708</v>
      </c>
      <c r="B81" s="176" t="s">
        <v>945</v>
      </c>
      <c r="C81" s="429">
        <f>SUM(C82:C87)</f>
        <v>239078861</v>
      </c>
      <c r="D81" s="429">
        <f>SUM(D82:D87)</f>
        <v>238789643</v>
      </c>
    </row>
    <row r="82" spans="1:4" ht="47.25" x14ac:dyDescent="0.25">
      <c r="A82" s="14" t="s">
        <v>709</v>
      </c>
      <c r="B82" s="13" t="s">
        <v>322</v>
      </c>
      <c r="C82" s="430">
        <v>43406</v>
      </c>
      <c r="D82" s="430">
        <v>43406</v>
      </c>
    </row>
    <row r="83" spans="1:4" ht="37.5" customHeight="1" x14ac:dyDescent="0.25">
      <c r="A83" s="14" t="s">
        <v>710</v>
      </c>
      <c r="B83" s="13" t="s">
        <v>323</v>
      </c>
      <c r="C83" s="430">
        <v>3834700</v>
      </c>
      <c r="D83" s="430">
        <v>3834700</v>
      </c>
    </row>
    <row r="84" spans="1:4" s="636" customFormat="1" ht="34.5" customHeight="1" x14ac:dyDescent="0.25">
      <c r="A84" s="47" t="s">
        <v>860</v>
      </c>
      <c r="B84" s="199" t="s">
        <v>859</v>
      </c>
      <c r="C84" s="430">
        <v>21475807</v>
      </c>
      <c r="D84" s="430">
        <v>21675348</v>
      </c>
    </row>
    <row r="85" spans="1:4" ht="48.75" customHeight="1" x14ac:dyDescent="0.25">
      <c r="A85" s="47" t="s">
        <v>861</v>
      </c>
      <c r="B85" s="199" t="s">
        <v>862</v>
      </c>
      <c r="C85" s="430">
        <v>11796120</v>
      </c>
      <c r="D85" s="430">
        <v>11796120</v>
      </c>
    </row>
    <row r="86" spans="1:4" ht="17.25" customHeight="1" x14ac:dyDescent="0.25">
      <c r="A86" s="47" t="s">
        <v>712</v>
      </c>
      <c r="B86" s="48" t="s">
        <v>682</v>
      </c>
      <c r="C86" s="430">
        <v>749500</v>
      </c>
      <c r="D86" s="430">
        <v>785600</v>
      </c>
    </row>
    <row r="87" spans="1:4" ht="20.25" customHeight="1" x14ac:dyDescent="0.25">
      <c r="A87" s="14" t="s">
        <v>713</v>
      </c>
      <c r="B87" s="13" t="s">
        <v>66</v>
      </c>
      <c r="C87" s="430">
        <v>201179328</v>
      </c>
      <c r="D87" s="430">
        <v>200654469</v>
      </c>
    </row>
    <row r="88" spans="1:4" s="9" customFormat="1" ht="18" customHeight="1" x14ac:dyDescent="0.25">
      <c r="A88" s="197" t="s">
        <v>715</v>
      </c>
      <c r="B88" s="174" t="s">
        <v>536</v>
      </c>
      <c r="C88" s="437">
        <v>19090160</v>
      </c>
      <c r="D88" s="437">
        <v>15170000</v>
      </c>
    </row>
    <row r="89" spans="1:4" ht="15.75" x14ac:dyDescent="0.25">
      <c r="A89" s="198"/>
      <c r="B89" s="46" t="s">
        <v>326</v>
      </c>
      <c r="C89" s="436">
        <f>SUM(C70,C15)</f>
        <v>388431406</v>
      </c>
      <c r="D89" s="436">
        <f>SUM(D70,D15)</f>
        <v>379013407</v>
      </c>
    </row>
  </sheetData>
  <mergeCells count="10">
    <mergeCell ref="B7:D7"/>
    <mergeCell ref="B8:D8"/>
    <mergeCell ref="A10:D10"/>
    <mergeCell ref="A11:D11"/>
    <mergeCell ref="B1:D1"/>
    <mergeCell ref="B2:D2"/>
    <mergeCell ref="B3:D3"/>
    <mergeCell ref="B4:D4"/>
    <mergeCell ref="B5:D5"/>
    <mergeCell ref="B6:D6"/>
  </mergeCells>
  <pageMargins left="0.70866141732283472" right="0.70866141732283472" top="0.74803149606299213" bottom="0.74803149606299213" header="0.31496062992125984" footer="0.31496062992125984"/>
  <pageSetup paperSize="9" scale="63" orientation="portrait" blackAndWhite="1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14"/>
  <sheetViews>
    <sheetView topLeftCell="A70" zoomScale="95" zoomScaleNormal="95" workbookViewId="0">
      <selection activeCell="A76" sqref="A76:XFD82"/>
    </sheetView>
  </sheetViews>
  <sheetFormatPr defaultRowHeight="15" x14ac:dyDescent="0.25"/>
  <cols>
    <col min="1" max="1" width="79.5703125" customWidth="1"/>
    <col min="2" max="3" width="4.85546875" customWidth="1"/>
    <col min="4" max="4" width="5.42578125" customWidth="1"/>
    <col min="5" max="5" width="3.85546875" customWidth="1"/>
    <col min="6" max="6" width="7.140625" customWidth="1"/>
    <col min="7" max="7" width="5.85546875" customWidth="1"/>
    <col min="8" max="8" width="14.42578125" style="493" customWidth="1"/>
    <col min="9" max="9" width="11" customWidth="1"/>
  </cols>
  <sheetData>
    <row r="1" spans="1:8" x14ac:dyDescent="0.25">
      <c r="C1" s="392" t="s">
        <v>643</v>
      </c>
      <c r="D1" s="392"/>
      <c r="E1" s="392"/>
      <c r="F1" s="1"/>
    </row>
    <row r="2" spans="1:8" x14ac:dyDescent="0.25">
      <c r="C2" s="392" t="s">
        <v>7</v>
      </c>
      <c r="D2" s="392"/>
      <c r="E2" s="392"/>
    </row>
    <row r="3" spans="1:8" x14ac:dyDescent="0.25">
      <c r="C3" s="392" t="s">
        <v>6</v>
      </c>
      <c r="D3" s="392"/>
      <c r="E3" s="392"/>
    </row>
    <row r="4" spans="1:8" x14ac:dyDescent="0.25">
      <c r="C4" s="392" t="s">
        <v>97</v>
      </c>
      <c r="D4" s="392"/>
      <c r="E4" s="392"/>
    </row>
    <row r="5" spans="1:8" x14ac:dyDescent="0.25">
      <c r="C5" s="392" t="s">
        <v>754</v>
      </c>
      <c r="D5" s="392"/>
      <c r="E5" s="392"/>
    </row>
    <row r="6" spans="1:8" x14ac:dyDescent="0.25">
      <c r="C6" s="392" t="s">
        <v>755</v>
      </c>
      <c r="D6" s="392"/>
      <c r="E6" s="392"/>
    </row>
    <row r="7" spans="1:8" x14ac:dyDescent="0.25">
      <c r="C7" s="4" t="s">
        <v>948</v>
      </c>
      <c r="D7" s="4"/>
      <c r="E7" s="4"/>
    </row>
    <row r="8" spans="1:8" x14ac:dyDescent="0.25">
      <c r="C8" s="639" t="s">
        <v>992</v>
      </c>
      <c r="D8" s="392"/>
      <c r="E8" s="392"/>
    </row>
    <row r="9" spans="1:8" x14ac:dyDescent="0.25">
      <c r="C9" s="392"/>
      <c r="D9" s="392"/>
      <c r="E9" s="392"/>
    </row>
    <row r="10" spans="1:8" ht="18.75" customHeight="1" x14ac:dyDescent="0.25">
      <c r="A10" s="678" t="s">
        <v>872</v>
      </c>
      <c r="B10" s="678"/>
      <c r="C10" s="678"/>
      <c r="D10" s="678"/>
      <c r="E10" s="678"/>
      <c r="F10" s="678"/>
      <c r="G10" s="678"/>
    </row>
    <row r="11" spans="1:8" ht="18.75" customHeight="1" x14ac:dyDescent="0.25">
      <c r="A11" s="678"/>
      <c r="B11" s="678"/>
      <c r="C11" s="678"/>
      <c r="D11" s="678"/>
      <c r="E11" s="678"/>
      <c r="F11" s="678"/>
      <c r="G11" s="678"/>
    </row>
    <row r="12" spans="1:8" ht="63" customHeight="1" x14ac:dyDescent="0.25">
      <c r="A12" s="678"/>
      <c r="B12" s="678"/>
      <c r="C12" s="678"/>
      <c r="D12" s="678"/>
      <c r="E12" s="678"/>
      <c r="F12" s="678"/>
      <c r="G12" s="678"/>
    </row>
    <row r="13" spans="1:8" ht="15.75" x14ac:dyDescent="0.25">
      <c r="B13" s="377"/>
      <c r="H13" s="493" t="s">
        <v>526</v>
      </c>
    </row>
    <row r="14" spans="1:8" ht="45.75" customHeight="1" x14ac:dyDescent="0.25">
      <c r="A14" s="50" t="s">
        <v>0</v>
      </c>
      <c r="B14" s="50" t="s">
        <v>1</v>
      </c>
      <c r="C14" s="50" t="s">
        <v>2</v>
      </c>
      <c r="D14" s="679" t="s">
        <v>3</v>
      </c>
      <c r="E14" s="680"/>
      <c r="F14" s="681"/>
      <c r="G14" s="50" t="s">
        <v>4</v>
      </c>
      <c r="H14" s="443" t="s">
        <v>5</v>
      </c>
    </row>
    <row r="15" spans="1:8" ht="15.75" x14ac:dyDescent="0.25">
      <c r="A15" s="81" t="s">
        <v>8</v>
      </c>
      <c r="B15" s="38"/>
      <c r="C15" s="38"/>
      <c r="D15" s="214"/>
      <c r="E15" s="215"/>
      <c r="F15" s="216"/>
      <c r="G15" s="38"/>
      <c r="H15" s="438">
        <f>SUM(H16,H167,H182,H228,H249,H414,H476,H594,H601,H470)</f>
        <v>442251015</v>
      </c>
    </row>
    <row r="16" spans="1:8" ht="15.75" x14ac:dyDescent="0.25">
      <c r="A16" s="82" t="s">
        <v>9</v>
      </c>
      <c r="B16" s="16" t="s">
        <v>10</v>
      </c>
      <c r="C16" s="16"/>
      <c r="D16" s="217"/>
      <c r="E16" s="218"/>
      <c r="F16" s="219"/>
      <c r="G16" s="16"/>
      <c r="H16" s="494">
        <f>SUM(H17,H22,H36,H82,H99,H104,H77)</f>
        <v>43462227</v>
      </c>
    </row>
    <row r="17" spans="1:8" ht="31.5" x14ac:dyDescent="0.25">
      <c r="A17" s="41" t="s">
        <v>11</v>
      </c>
      <c r="B17" s="23" t="s">
        <v>10</v>
      </c>
      <c r="C17" s="23" t="s">
        <v>12</v>
      </c>
      <c r="D17" s="220"/>
      <c r="E17" s="221"/>
      <c r="F17" s="222"/>
      <c r="G17" s="23"/>
      <c r="H17" s="448">
        <f>SUM(H18)</f>
        <v>1482546</v>
      </c>
    </row>
    <row r="18" spans="1:8" ht="18.75" customHeight="1" x14ac:dyDescent="0.25">
      <c r="A18" s="27" t="s">
        <v>108</v>
      </c>
      <c r="B18" s="28" t="s">
        <v>10</v>
      </c>
      <c r="C18" s="28" t="s">
        <v>12</v>
      </c>
      <c r="D18" s="223" t="s">
        <v>396</v>
      </c>
      <c r="E18" s="224" t="s">
        <v>394</v>
      </c>
      <c r="F18" s="225" t="s">
        <v>395</v>
      </c>
      <c r="G18" s="28"/>
      <c r="H18" s="441">
        <f>SUM(H19)</f>
        <v>1482546</v>
      </c>
    </row>
    <row r="19" spans="1:8" ht="17.25" customHeight="1" x14ac:dyDescent="0.25">
      <c r="A19" s="83" t="s">
        <v>109</v>
      </c>
      <c r="B19" s="2" t="s">
        <v>10</v>
      </c>
      <c r="C19" s="2" t="s">
        <v>12</v>
      </c>
      <c r="D19" s="226" t="s">
        <v>187</v>
      </c>
      <c r="E19" s="227" t="s">
        <v>394</v>
      </c>
      <c r="F19" s="228" t="s">
        <v>395</v>
      </c>
      <c r="G19" s="2"/>
      <c r="H19" s="442">
        <f>SUM(H20)</f>
        <v>1482546</v>
      </c>
    </row>
    <row r="20" spans="1:8" ht="32.25" customHeight="1" x14ac:dyDescent="0.25">
      <c r="A20" s="3" t="s">
        <v>78</v>
      </c>
      <c r="B20" s="2" t="s">
        <v>10</v>
      </c>
      <c r="C20" s="2" t="s">
        <v>12</v>
      </c>
      <c r="D20" s="226" t="s">
        <v>187</v>
      </c>
      <c r="E20" s="227" t="s">
        <v>394</v>
      </c>
      <c r="F20" s="228" t="s">
        <v>399</v>
      </c>
      <c r="G20" s="2"/>
      <c r="H20" s="442">
        <f>SUM(H21)</f>
        <v>1482546</v>
      </c>
    </row>
    <row r="21" spans="1:8" ht="48" customHeight="1" x14ac:dyDescent="0.25">
      <c r="A21" s="84" t="s">
        <v>79</v>
      </c>
      <c r="B21" s="2" t="s">
        <v>10</v>
      </c>
      <c r="C21" s="2" t="s">
        <v>12</v>
      </c>
      <c r="D21" s="226" t="s">
        <v>187</v>
      </c>
      <c r="E21" s="227" t="s">
        <v>394</v>
      </c>
      <c r="F21" s="228" t="s">
        <v>399</v>
      </c>
      <c r="G21" s="2" t="s">
        <v>13</v>
      </c>
      <c r="H21" s="443">
        <f>SUM(прил9!I21)</f>
        <v>1482546</v>
      </c>
    </row>
    <row r="22" spans="1:8" ht="47.25" x14ac:dyDescent="0.25">
      <c r="A22" s="41" t="s">
        <v>14</v>
      </c>
      <c r="B22" s="23" t="s">
        <v>10</v>
      </c>
      <c r="C22" s="23" t="s">
        <v>15</v>
      </c>
      <c r="D22" s="220"/>
      <c r="E22" s="221"/>
      <c r="F22" s="222"/>
      <c r="G22" s="23"/>
      <c r="H22" s="448">
        <f>SUM(H23,H28)</f>
        <v>1167685</v>
      </c>
    </row>
    <row r="23" spans="1:8" ht="35.25" customHeight="1" x14ac:dyDescent="0.25">
      <c r="A23" s="75" t="s">
        <v>110</v>
      </c>
      <c r="B23" s="28" t="s">
        <v>10</v>
      </c>
      <c r="C23" s="28" t="s">
        <v>15</v>
      </c>
      <c r="D23" s="235" t="s">
        <v>397</v>
      </c>
      <c r="E23" s="236" t="s">
        <v>394</v>
      </c>
      <c r="F23" s="237" t="s">
        <v>395</v>
      </c>
      <c r="G23" s="28"/>
      <c r="H23" s="441">
        <f>SUM(H24)</f>
        <v>43000</v>
      </c>
    </row>
    <row r="24" spans="1:8" ht="48.75" customHeight="1" x14ac:dyDescent="0.25">
      <c r="A24" s="76" t="s">
        <v>111</v>
      </c>
      <c r="B24" s="2" t="s">
        <v>10</v>
      </c>
      <c r="C24" s="2" t="s">
        <v>15</v>
      </c>
      <c r="D24" s="238" t="s">
        <v>398</v>
      </c>
      <c r="E24" s="239" t="s">
        <v>394</v>
      </c>
      <c r="F24" s="240" t="s">
        <v>395</v>
      </c>
      <c r="G24" s="44"/>
      <c r="H24" s="442">
        <f>SUM(H25)</f>
        <v>43000</v>
      </c>
    </row>
    <row r="25" spans="1:8" ht="49.5" customHeight="1" x14ac:dyDescent="0.25">
      <c r="A25" s="76" t="s">
        <v>401</v>
      </c>
      <c r="B25" s="2" t="s">
        <v>10</v>
      </c>
      <c r="C25" s="2" t="s">
        <v>15</v>
      </c>
      <c r="D25" s="238" t="s">
        <v>398</v>
      </c>
      <c r="E25" s="239" t="s">
        <v>10</v>
      </c>
      <c r="F25" s="240" t="s">
        <v>395</v>
      </c>
      <c r="G25" s="44"/>
      <c r="H25" s="442">
        <f>SUM(H26)</f>
        <v>43000</v>
      </c>
    </row>
    <row r="26" spans="1:8" ht="18.75" customHeight="1" x14ac:dyDescent="0.25">
      <c r="A26" s="76" t="s">
        <v>112</v>
      </c>
      <c r="B26" s="2" t="s">
        <v>10</v>
      </c>
      <c r="C26" s="2" t="s">
        <v>15</v>
      </c>
      <c r="D26" s="238" t="s">
        <v>398</v>
      </c>
      <c r="E26" s="239" t="s">
        <v>10</v>
      </c>
      <c r="F26" s="240" t="s">
        <v>400</v>
      </c>
      <c r="G26" s="44"/>
      <c r="H26" s="442">
        <f>SUM(H27)</f>
        <v>43000</v>
      </c>
    </row>
    <row r="27" spans="1:8" ht="34.5" customHeight="1" x14ac:dyDescent="0.25">
      <c r="A27" s="85" t="s">
        <v>551</v>
      </c>
      <c r="B27" s="2" t="s">
        <v>10</v>
      </c>
      <c r="C27" s="2" t="s">
        <v>15</v>
      </c>
      <c r="D27" s="238" t="s">
        <v>398</v>
      </c>
      <c r="E27" s="239" t="s">
        <v>10</v>
      </c>
      <c r="F27" s="240" t="s">
        <v>400</v>
      </c>
      <c r="G27" s="2" t="s">
        <v>16</v>
      </c>
      <c r="H27" s="444">
        <f>SUM(прил9!I267)</f>
        <v>43000</v>
      </c>
    </row>
    <row r="28" spans="1:8" ht="31.5" x14ac:dyDescent="0.25">
      <c r="A28" s="27" t="s">
        <v>113</v>
      </c>
      <c r="B28" s="28" t="s">
        <v>10</v>
      </c>
      <c r="C28" s="28" t="s">
        <v>15</v>
      </c>
      <c r="D28" s="223" t="s">
        <v>219</v>
      </c>
      <c r="E28" s="224" t="s">
        <v>394</v>
      </c>
      <c r="F28" s="225" t="s">
        <v>395</v>
      </c>
      <c r="G28" s="28"/>
      <c r="H28" s="441">
        <f>SUM(H29+H32)</f>
        <v>1124685</v>
      </c>
    </row>
    <row r="29" spans="1:8" ht="18.75" customHeight="1" x14ac:dyDescent="0.25">
      <c r="A29" s="3" t="s">
        <v>114</v>
      </c>
      <c r="B29" s="2" t="s">
        <v>10</v>
      </c>
      <c r="C29" s="2" t="s">
        <v>15</v>
      </c>
      <c r="D29" s="226" t="s">
        <v>220</v>
      </c>
      <c r="E29" s="227" t="s">
        <v>394</v>
      </c>
      <c r="F29" s="228" t="s">
        <v>395</v>
      </c>
      <c r="G29" s="2"/>
      <c r="H29" s="442">
        <f>SUM(H30)</f>
        <v>668353</v>
      </c>
    </row>
    <row r="30" spans="1:8" ht="31.5" x14ac:dyDescent="0.25">
      <c r="A30" s="3" t="s">
        <v>78</v>
      </c>
      <c r="B30" s="2" t="s">
        <v>10</v>
      </c>
      <c r="C30" s="2" t="s">
        <v>15</v>
      </c>
      <c r="D30" s="226" t="s">
        <v>220</v>
      </c>
      <c r="E30" s="227" t="s">
        <v>394</v>
      </c>
      <c r="F30" s="228" t="s">
        <v>399</v>
      </c>
      <c r="G30" s="2"/>
      <c r="H30" s="442">
        <f>SUM(H31)</f>
        <v>668353</v>
      </c>
    </row>
    <row r="31" spans="1:8" ht="48" customHeight="1" x14ac:dyDescent="0.25">
      <c r="A31" s="84" t="s">
        <v>79</v>
      </c>
      <c r="B31" s="2" t="s">
        <v>10</v>
      </c>
      <c r="C31" s="2" t="s">
        <v>15</v>
      </c>
      <c r="D31" s="226" t="s">
        <v>220</v>
      </c>
      <c r="E31" s="227" t="s">
        <v>394</v>
      </c>
      <c r="F31" s="228" t="s">
        <v>399</v>
      </c>
      <c r="G31" s="2" t="s">
        <v>13</v>
      </c>
      <c r="H31" s="443">
        <f>SUM(прил9!I271)</f>
        <v>668353</v>
      </c>
    </row>
    <row r="32" spans="1:8" s="545" customFormat="1" ht="18" customHeight="1" x14ac:dyDescent="0.25">
      <c r="A32" s="84" t="s">
        <v>826</v>
      </c>
      <c r="B32" s="2" t="s">
        <v>10</v>
      </c>
      <c r="C32" s="2" t="s">
        <v>15</v>
      </c>
      <c r="D32" s="226" t="s">
        <v>824</v>
      </c>
      <c r="E32" s="227" t="s">
        <v>394</v>
      </c>
      <c r="F32" s="228" t="s">
        <v>395</v>
      </c>
      <c r="G32" s="2"/>
      <c r="H32" s="445">
        <f>SUM(H33)</f>
        <v>456332</v>
      </c>
    </row>
    <row r="33" spans="1:8" s="545" customFormat="1" ht="33" customHeight="1" x14ac:dyDescent="0.25">
      <c r="A33" s="84" t="s">
        <v>827</v>
      </c>
      <c r="B33" s="2" t="s">
        <v>10</v>
      </c>
      <c r="C33" s="2" t="s">
        <v>15</v>
      </c>
      <c r="D33" s="226" t="s">
        <v>824</v>
      </c>
      <c r="E33" s="227" t="s">
        <v>394</v>
      </c>
      <c r="F33" s="228" t="s">
        <v>825</v>
      </c>
      <c r="G33" s="2"/>
      <c r="H33" s="445">
        <f>SUM(H34:H35)</f>
        <v>456332</v>
      </c>
    </row>
    <row r="34" spans="1:8" s="545" customFormat="1" ht="48" customHeight="1" x14ac:dyDescent="0.25">
      <c r="A34" s="84" t="s">
        <v>79</v>
      </c>
      <c r="B34" s="2" t="s">
        <v>10</v>
      </c>
      <c r="C34" s="2" t="s">
        <v>15</v>
      </c>
      <c r="D34" s="226" t="s">
        <v>824</v>
      </c>
      <c r="E34" s="227" t="s">
        <v>394</v>
      </c>
      <c r="F34" s="228" t="s">
        <v>825</v>
      </c>
      <c r="G34" s="2" t="s">
        <v>13</v>
      </c>
      <c r="H34" s="443">
        <f>SUM(прил9!I274)</f>
        <v>431332</v>
      </c>
    </row>
    <row r="35" spans="1:8" s="545" customFormat="1" ht="33" customHeight="1" x14ac:dyDescent="0.25">
      <c r="A35" s="85" t="s">
        <v>551</v>
      </c>
      <c r="B35" s="2" t="s">
        <v>10</v>
      </c>
      <c r="C35" s="2" t="s">
        <v>15</v>
      </c>
      <c r="D35" s="226" t="s">
        <v>824</v>
      </c>
      <c r="E35" s="227" t="s">
        <v>394</v>
      </c>
      <c r="F35" s="228" t="s">
        <v>825</v>
      </c>
      <c r="G35" s="2" t="s">
        <v>16</v>
      </c>
      <c r="H35" s="443">
        <f>SUM(прил9!I275)</f>
        <v>25000</v>
      </c>
    </row>
    <row r="36" spans="1:8" ht="48.75" customHeight="1" x14ac:dyDescent="0.25">
      <c r="A36" s="86" t="s">
        <v>19</v>
      </c>
      <c r="B36" s="23" t="s">
        <v>10</v>
      </c>
      <c r="C36" s="23" t="s">
        <v>20</v>
      </c>
      <c r="D36" s="220"/>
      <c r="E36" s="221"/>
      <c r="F36" s="222"/>
      <c r="G36" s="23"/>
      <c r="H36" s="448">
        <f>SUM(H37,H50,H55,H60,H67,H72+H44)</f>
        <v>17158154</v>
      </c>
    </row>
    <row r="37" spans="1:8" ht="36.75" customHeight="1" x14ac:dyDescent="0.25">
      <c r="A37" s="75" t="s">
        <v>115</v>
      </c>
      <c r="B37" s="28" t="s">
        <v>10</v>
      </c>
      <c r="C37" s="28" t="s">
        <v>20</v>
      </c>
      <c r="D37" s="229" t="s">
        <v>186</v>
      </c>
      <c r="E37" s="230" t="s">
        <v>394</v>
      </c>
      <c r="F37" s="231" t="s">
        <v>395</v>
      </c>
      <c r="G37" s="28"/>
      <c r="H37" s="441">
        <f>SUM(H38)</f>
        <v>941000</v>
      </c>
    </row>
    <row r="38" spans="1:8" ht="66.75" customHeight="1" x14ac:dyDescent="0.25">
      <c r="A38" s="76" t="s">
        <v>116</v>
      </c>
      <c r="B38" s="2" t="s">
        <v>10</v>
      </c>
      <c r="C38" s="2" t="s">
        <v>20</v>
      </c>
      <c r="D38" s="241" t="s">
        <v>216</v>
      </c>
      <c r="E38" s="242" t="s">
        <v>394</v>
      </c>
      <c r="F38" s="243" t="s">
        <v>395</v>
      </c>
      <c r="G38" s="2"/>
      <c r="H38" s="442">
        <f>SUM(H39)</f>
        <v>941000</v>
      </c>
    </row>
    <row r="39" spans="1:8" ht="33.75" customHeight="1" x14ac:dyDescent="0.25">
      <c r="A39" s="76" t="s">
        <v>402</v>
      </c>
      <c r="B39" s="2" t="s">
        <v>10</v>
      </c>
      <c r="C39" s="2" t="s">
        <v>20</v>
      </c>
      <c r="D39" s="241" t="s">
        <v>216</v>
      </c>
      <c r="E39" s="242" t="s">
        <v>10</v>
      </c>
      <c r="F39" s="243" t="s">
        <v>395</v>
      </c>
      <c r="G39" s="2"/>
      <c r="H39" s="442">
        <f>SUM(H40+H42)</f>
        <v>941000</v>
      </c>
    </row>
    <row r="40" spans="1:8" ht="47.25" customHeight="1" x14ac:dyDescent="0.25">
      <c r="A40" s="84" t="s">
        <v>80</v>
      </c>
      <c r="B40" s="2" t="s">
        <v>10</v>
      </c>
      <c r="C40" s="2" t="s">
        <v>20</v>
      </c>
      <c r="D40" s="244" t="s">
        <v>216</v>
      </c>
      <c r="E40" s="245" t="s">
        <v>10</v>
      </c>
      <c r="F40" s="246" t="s">
        <v>403</v>
      </c>
      <c r="G40" s="2"/>
      <c r="H40" s="442">
        <f>SUM(H41)</f>
        <v>933000</v>
      </c>
    </row>
    <row r="41" spans="1:8" ht="49.5" customHeight="1" x14ac:dyDescent="0.25">
      <c r="A41" s="84" t="s">
        <v>79</v>
      </c>
      <c r="B41" s="2" t="s">
        <v>10</v>
      </c>
      <c r="C41" s="2" t="s">
        <v>20</v>
      </c>
      <c r="D41" s="244" t="s">
        <v>216</v>
      </c>
      <c r="E41" s="245" t="s">
        <v>10</v>
      </c>
      <c r="F41" s="246" t="s">
        <v>403</v>
      </c>
      <c r="G41" s="2" t="s">
        <v>13</v>
      </c>
      <c r="H41" s="443">
        <f>SUM(прил9!I27)</f>
        <v>933000</v>
      </c>
    </row>
    <row r="42" spans="1:8" ht="31.5" customHeight="1" x14ac:dyDescent="0.25">
      <c r="A42" s="79" t="s">
        <v>107</v>
      </c>
      <c r="B42" s="2" t="s">
        <v>10</v>
      </c>
      <c r="C42" s="2" t="s">
        <v>20</v>
      </c>
      <c r="D42" s="241" t="s">
        <v>216</v>
      </c>
      <c r="E42" s="242" t="s">
        <v>10</v>
      </c>
      <c r="F42" s="243" t="s">
        <v>404</v>
      </c>
      <c r="G42" s="2"/>
      <c r="H42" s="442">
        <f>SUM(H43)</f>
        <v>8000</v>
      </c>
    </row>
    <row r="43" spans="1:8" ht="30.75" customHeight="1" x14ac:dyDescent="0.25">
      <c r="A43" s="89" t="s">
        <v>551</v>
      </c>
      <c r="B43" s="2" t="s">
        <v>10</v>
      </c>
      <c r="C43" s="2" t="s">
        <v>20</v>
      </c>
      <c r="D43" s="241" t="s">
        <v>216</v>
      </c>
      <c r="E43" s="242" t="s">
        <v>10</v>
      </c>
      <c r="F43" s="243" t="s">
        <v>404</v>
      </c>
      <c r="G43" s="2" t="s">
        <v>16</v>
      </c>
      <c r="H43" s="443">
        <f>SUM(прил9!I29)</f>
        <v>8000</v>
      </c>
    </row>
    <row r="44" spans="1:8" ht="49.5" customHeight="1" x14ac:dyDescent="0.25">
      <c r="A44" s="27" t="s">
        <v>129</v>
      </c>
      <c r="B44" s="28" t="s">
        <v>10</v>
      </c>
      <c r="C44" s="28" t="s">
        <v>20</v>
      </c>
      <c r="D44" s="235" t="s">
        <v>420</v>
      </c>
      <c r="E44" s="236" t="s">
        <v>394</v>
      </c>
      <c r="F44" s="237" t="s">
        <v>395</v>
      </c>
      <c r="G44" s="28"/>
      <c r="H44" s="441">
        <f>SUM(H45)</f>
        <v>207994</v>
      </c>
    </row>
    <row r="45" spans="1:8" ht="66" customHeight="1" x14ac:dyDescent="0.25">
      <c r="A45" s="54" t="s">
        <v>130</v>
      </c>
      <c r="B45" s="2" t="s">
        <v>10</v>
      </c>
      <c r="C45" s="2" t="s">
        <v>20</v>
      </c>
      <c r="D45" s="238" t="s">
        <v>511</v>
      </c>
      <c r="E45" s="239" t="s">
        <v>394</v>
      </c>
      <c r="F45" s="240" t="s">
        <v>395</v>
      </c>
      <c r="G45" s="44"/>
      <c r="H45" s="442">
        <f>SUM(H46)</f>
        <v>207994</v>
      </c>
    </row>
    <row r="46" spans="1:8" ht="48.75" customHeight="1" x14ac:dyDescent="0.25">
      <c r="A46" s="76" t="s">
        <v>421</v>
      </c>
      <c r="B46" s="2" t="s">
        <v>10</v>
      </c>
      <c r="C46" s="2" t="s">
        <v>20</v>
      </c>
      <c r="D46" s="238" t="s">
        <v>511</v>
      </c>
      <c r="E46" s="239" t="s">
        <v>10</v>
      </c>
      <c r="F46" s="240" t="s">
        <v>395</v>
      </c>
      <c r="G46" s="44"/>
      <c r="H46" s="442">
        <f>SUM(+H47)</f>
        <v>207994</v>
      </c>
    </row>
    <row r="47" spans="1:8" ht="17.25" customHeight="1" x14ac:dyDescent="0.25">
      <c r="A47" s="76" t="s">
        <v>513</v>
      </c>
      <c r="B47" s="2" t="s">
        <v>10</v>
      </c>
      <c r="C47" s="2" t="s">
        <v>20</v>
      </c>
      <c r="D47" s="238" t="s">
        <v>198</v>
      </c>
      <c r="E47" s="239" t="s">
        <v>10</v>
      </c>
      <c r="F47" s="240" t="s">
        <v>512</v>
      </c>
      <c r="G47" s="44"/>
      <c r="H47" s="442">
        <f>SUM(H48:H49)</f>
        <v>207994</v>
      </c>
    </row>
    <row r="48" spans="1:8" ht="30.75" customHeight="1" x14ac:dyDescent="0.25">
      <c r="A48" s="85" t="s">
        <v>551</v>
      </c>
      <c r="B48" s="2" t="s">
        <v>10</v>
      </c>
      <c r="C48" s="2" t="s">
        <v>20</v>
      </c>
      <c r="D48" s="238" t="s">
        <v>198</v>
      </c>
      <c r="E48" s="239" t="s">
        <v>10</v>
      </c>
      <c r="F48" s="240" t="s">
        <v>512</v>
      </c>
      <c r="G48" s="2" t="s">
        <v>16</v>
      </c>
      <c r="H48" s="444">
        <f>SUM(прил9!I36)</f>
        <v>207994</v>
      </c>
    </row>
    <row r="49" spans="1:8" s="508" customFormat="1" ht="18" hidden="1" customHeight="1" x14ac:dyDescent="0.25">
      <c r="A49" s="3" t="s">
        <v>18</v>
      </c>
      <c r="B49" s="2" t="s">
        <v>10</v>
      </c>
      <c r="C49" s="2" t="s">
        <v>20</v>
      </c>
      <c r="D49" s="238" t="s">
        <v>198</v>
      </c>
      <c r="E49" s="239" t="s">
        <v>10</v>
      </c>
      <c r="F49" s="240" t="s">
        <v>512</v>
      </c>
      <c r="G49" s="2" t="s">
        <v>17</v>
      </c>
      <c r="H49" s="444">
        <f>SUM(прил9!I37)</f>
        <v>0</v>
      </c>
    </row>
    <row r="50" spans="1:8" ht="35.25" customHeight="1" x14ac:dyDescent="0.25">
      <c r="A50" s="75" t="s">
        <v>110</v>
      </c>
      <c r="B50" s="28" t="s">
        <v>10</v>
      </c>
      <c r="C50" s="28" t="s">
        <v>20</v>
      </c>
      <c r="D50" s="235" t="s">
        <v>397</v>
      </c>
      <c r="E50" s="236" t="s">
        <v>394</v>
      </c>
      <c r="F50" s="237" t="s">
        <v>395</v>
      </c>
      <c r="G50" s="28"/>
      <c r="H50" s="441">
        <f>SUM(H51)</f>
        <v>870601</v>
      </c>
    </row>
    <row r="51" spans="1:8" ht="62.25" customHeight="1" x14ac:dyDescent="0.25">
      <c r="A51" s="76" t="s">
        <v>121</v>
      </c>
      <c r="B51" s="2" t="s">
        <v>10</v>
      </c>
      <c r="C51" s="2" t="s">
        <v>20</v>
      </c>
      <c r="D51" s="238" t="s">
        <v>398</v>
      </c>
      <c r="E51" s="239" t="s">
        <v>394</v>
      </c>
      <c r="F51" s="240" t="s">
        <v>395</v>
      </c>
      <c r="G51" s="44"/>
      <c r="H51" s="442">
        <f>SUM(H52)</f>
        <v>870601</v>
      </c>
    </row>
    <row r="52" spans="1:8" ht="49.5" customHeight="1" x14ac:dyDescent="0.25">
      <c r="A52" s="76" t="s">
        <v>401</v>
      </c>
      <c r="B52" s="2" t="s">
        <v>10</v>
      </c>
      <c r="C52" s="2" t="s">
        <v>20</v>
      </c>
      <c r="D52" s="238" t="s">
        <v>398</v>
      </c>
      <c r="E52" s="239" t="s">
        <v>10</v>
      </c>
      <c r="F52" s="240" t="s">
        <v>395</v>
      </c>
      <c r="G52" s="44"/>
      <c r="H52" s="442">
        <f>SUM(H53)</f>
        <v>870601</v>
      </c>
    </row>
    <row r="53" spans="1:8" ht="17.25" customHeight="1" x14ac:dyDescent="0.25">
      <c r="A53" s="76" t="s">
        <v>112</v>
      </c>
      <c r="B53" s="2" t="s">
        <v>10</v>
      </c>
      <c r="C53" s="2" t="s">
        <v>20</v>
      </c>
      <c r="D53" s="238" t="s">
        <v>398</v>
      </c>
      <c r="E53" s="239" t="s">
        <v>10</v>
      </c>
      <c r="F53" s="240" t="s">
        <v>400</v>
      </c>
      <c r="G53" s="44"/>
      <c r="H53" s="442">
        <f>SUM(H54)</f>
        <v>870601</v>
      </c>
    </row>
    <row r="54" spans="1:8" ht="33" customHeight="1" x14ac:dyDescent="0.25">
      <c r="A54" s="85" t="s">
        <v>551</v>
      </c>
      <c r="B54" s="2" t="s">
        <v>10</v>
      </c>
      <c r="C54" s="2" t="s">
        <v>20</v>
      </c>
      <c r="D54" s="238" t="s">
        <v>398</v>
      </c>
      <c r="E54" s="239" t="s">
        <v>10</v>
      </c>
      <c r="F54" s="240" t="s">
        <v>400</v>
      </c>
      <c r="G54" s="2" t="s">
        <v>16</v>
      </c>
      <c r="H54" s="444">
        <f>SUM(прил9!I42)</f>
        <v>870601</v>
      </c>
    </row>
    <row r="55" spans="1:8" ht="38.25" customHeight="1" x14ac:dyDescent="0.25">
      <c r="A55" s="75" t="s">
        <v>122</v>
      </c>
      <c r="B55" s="28" t="s">
        <v>10</v>
      </c>
      <c r="C55" s="28" t="s">
        <v>20</v>
      </c>
      <c r="D55" s="223" t="s">
        <v>406</v>
      </c>
      <c r="E55" s="224" t="s">
        <v>394</v>
      </c>
      <c r="F55" s="225" t="s">
        <v>395</v>
      </c>
      <c r="G55" s="28"/>
      <c r="H55" s="441">
        <f>SUM(H56)</f>
        <v>190090</v>
      </c>
    </row>
    <row r="56" spans="1:8" ht="50.25" customHeight="1" x14ac:dyDescent="0.25">
      <c r="A56" s="76" t="s">
        <v>552</v>
      </c>
      <c r="B56" s="2" t="s">
        <v>10</v>
      </c>
      <c r="C56" s="2" t="s">
        <v>20</v>
      </c>
      <c r="D56" s="226" t="s">
        <v>190</v>
      </c>
      <c r="E56" s="227" t="s">
        <v>394</v>
      </c>
      <c r="F56" s="228" t="s">
        <v>395</v>
      </c>
      <c r="G56" s="2"/>
      <c r="H56" s="442">
        <f>SUM(H57)</f>
        <v>190090</v>
      </c>
    </row>
    <row r="57" spans="1:8" ht="33.75" customHeight="1" x14ac:dyDescent="0.25">
      <c r="A57" s="76" t="s">
        <v>405</v>
      </c>
      <c r="B57" s="2" t="s">
        <v>10</v>
      </c>
      <c r="C57" s="2" t="s">
        <v>20</v>
      </c>
      <c r="D57" s="226" t="s">
        <v>190</v>
      </c>
      <c r="E57" s="227" t="s">
        <v>10</v>
      </c>
      <c r="F57" s="228" t="s">
        <v>395</v>
      </c>
      <c r="G57" s="2"/>
      <c r="H57" s="442">
        <f>SUM(H58)</f>
        <v>190090</v>
      </c>
    </row>
    <row r="58" spans="1:8" ht="18" customHeight="1" x14ac:dyDescent="0.25">
      <c r="A58" s="88" t="s">
        <v>83</v>
      </c>
      <c r="B58" s="2" t="s">
        <v>10</v>
      </c>
      <c r="C58" s="2" t="s">
        <v>20</v>
      </c>
      <c r="D58" s="226" t="s">
        <v>190</v>
      </c>
      <c r="E58" s="227" t="s">
        <v>10</v>
      </c>
      <c r="F58" s="228" t="s">
        <v>407</v>
      </c>
      <c r="G58" s="2"/>
      <c r="H58" s="442">
        <f>SUM(H59)</f>
        <v>190090</v>
      </c>
    </row>
    <row r="59" spans="1:8" ht="48.75" customHeight="1" x14ac:dyDescent="0.25">
      <c r="A59" s="84" t="s">
        <v>79</v>
      </c>
      <c r="B59" s="2" t="s">
        <v>10</v>
      </c>
      <c r="C59" s="2" t="s">
        <v>20</v>
      </c>
      <c r="D59" s="226" t="s">
        <v>190</v>
      </c>
      <c r="E59" s="227" t="s">
        <v>10</v>
      </c>
      <c r="F59" s="228" t="s">
        <v>407</v>
      </c>
      <c r="G59" s="2" t="s">
        <v>13</v>
      </c>
      <c r="H59" s="444">
        <f>SUM(прил9!I47)</f>
        <v>190090</v>
      </c>
    </row>
    <row r="60" spans="1:8" ht="34.5" customHeight="1" x14ac:dyDescent="0.25">
      <c r="A60" s="93" t="s">
        <v>117</v>
      </c>
      <c r="B60" s="28" t="s">
        <v>10</v>
      </c>
      <c r="C60" s="28" t="s">
        <v>20</v>
      </c>
      <c r="D60" s="223" t="s">
        <v>409</v>
      </c>
      <c r="E60" s="224" t="s">
        <v>394</v>
      </c>
      <c r="F60" s="225" t="s">
        <v>395</v>
      </c>
      <c r="G60" s="28"/>
      <c r="H60" s="441">
        <f>SUM(H61)</f>
        <v>622000</v>
      </c>
    </row>
    <row r="61" spans="1:8" ht="48.75" customHeight="1" x14ac:dyDescent="0.25">
      <c r="A61" s="89" t="s">
        <v>118</v>
      </c>
      <c r="B61" s="2" t="s">
        <v>10</v>
      </c>
      <c r="C61" s="2" t="s">
        <v>20</v>
      </c>
      <c r="D61" s="226" t="s">
        <v>191</v>
      </c>
      <c r="E61" s="227" t="s">
        <v>394</v>
      </c>
      <c r="F61" s="228" t="s">
        <v>395</v>
      </c>
      <c r="G61" s="2"/>
      <c r="H61" s="442">
        <f>SUM(H62)</f>
        <v>622000</v>
      </c>
    </row>
    <row r="62" spans="1:8" ht="48.75" customHeight="1" x14ac:dyDescent="0.25">
      <c r="A62" s="90" t="s">
        <v>408</v>
      </c>
      <c r="B62" s="2" t="s">
        <v>10</v>
      </c>
      <c r="C62" s="2" t="s">
        <v>20</v>
      </c>
      <c r="D62" s="226" t="s">
        <v>191</v>
      </c>
      <c r="E62" s="227" t="s">
        <v>10</v>
      </c>
      <c r="F62" s="228" t="s">
        <v>395</v>
      </c>
      <c r="G62" s="2"/>
      <c r="H62" s="442">
        <f>SUM(H63+H65)</f>
        <v>622000</v>
      </c>
    </row>
    <row r="63" spans="1:8" ht="47.25" x14ac:dyDescent="0.25">
      <c r="A63" s="84" t="s">
        <v>670</v>
      </c>
      <c r="B63" s="2" t="s">
        <v>10</v>
      </c>
      <c r="C63" s="2" t="s">
        <v>20</v>
      </c>
      <c r="D63" s="226" t="s">
        <v>191</v>
      </c>
      <c r="E63" s="227" t="s">
        <v>10</v>
      </c>
      <c r="F63" s="228" t="s">
        <v>410</v>
      </c>
      <c r="G63" s="2"/>
      <c r="H63" s="442">
        <f>SUM(H64)</f>
        <v>311000</v>
      </c>
    </row>
    <row r="64" spans="1:8" ht="45.75" customHeight="1" x14ac:dyDescent="0.25">
      <c r="A64" s="84" t="s">
        <v>79</v>
      </c>
      <c r="B64" s="2" t="s">
        <v>10</v>
      </c>
      <c r="C64" s="2" t="s">
        <v>20</v>
      </c>
      <c r="D64" s="226" t="s">
        <v>191</v>
      </c>
      <c r="E64" s="227" t="s">
        <v>10</v>
      </c>
      <c r="F64" s="228" t="s">
        <v>410</v>
      </c>
      <c r="G64" s="2" t="s">
        <v>13</v>
      </c>
      <c r="H64" s="443">
        <f>SUM(прил9!I52)</f>
        <v>311000</v>
      </c>
    </row>
    <row r="65" spans="1:8" ht="31.5" x14ac:dyDescent="0.25">
      <c r="A65" s="84" t="s">
        <v>82</v>
      </c>
      <c r="B65" s="2" t="s">
        <v>10</v>
      </c>
      <c r="C65" s="2" t="s">
        <v>20</v>
      </c>
      <c r="D65" s="226" t="s">
        <v>191</v>
      </c>
      <c r="E65" s="227" t="s">
        <v>10</v>
      </c>
      <c r="F65" s="228" t="s">
        <v>411</v>
      </c>
      <c r="G65" s="2"/>
      <c r="H65" s="442">
        <f>SUM(H66)</f>
        <v>311000</v>
      </c>
    </row>
    <row r="66" spans="1:8" ht="48.75" customHeight="1" x14ac:dyDescent="0.25">
      <c r="A66" s="84" t="s">
        <v>79</v>
      </c>
      <c r="B66" s="2" t="s">
        <v>10</v>
      </c>
      <c r="C66" s="2" t="s">
        <v>20</v>
      </c>
      <c r="D66" s="226" t="s">
        <v>191</v>
      </c>
      <c r="E66" s="227" t="s">
        <v>10</v>
      </c>
      <c r="F66" s="228" t="s">
        <v>411</v>
      </c>
      <c r="G66" s="2" t="s">
        <v>13</v>
      </c>
      <c r="H66" s="444">
        <f>SUM(прил9!I54)</f>
        <v>311000</v>
      </c>
    </row>
    <row r="67" spans="1:8" ht="31.5" x14ac:dyDescent="0.25">
      <c r="A67" s="75" t="s">
        <v>119</v>
      </c>
      <c r="B67" s="28" t="s">
        <v>10</v>
      </c>
      <c r="C67" s="28" t="s">
        <v>20</v>
      </c>
      <c r="D67" s="223" t="s">
        <v>192</v>
      </c>
      <c r="E67" s="224" t="s">
        <v>394</v>
      </c>
      <c r="F67" s="225" t="s">
        <v>395</v>
      </c>
      <c r="G67" s="28"/>
      <c r="H67" s="441">
        <f>SUM(H68)</f>
        <v>311000</v>
      </c>
    </row>
    <row r="68" spans="1:8" ht="49.5" customHeight="1" x14ac:dyDescent="0.25">
      <c r="A68" s="76" t="s">
        <v>120</v>
      </c>
      <c r="B68" s="2" t="s">
        <v>10</v>
      </c>
      <c r="C68" s="2" t="s">
        <v>20</v>
      </c>
      <c r="D68" s="226" t="s">
        <v>193</v>
      </c>
      <c r="E68" s="227" t="s">
        <v>394</v>
      </c>
      <c r="F68" s="228" t="s">
        <v>395</v>
      </c>
      <c r="G68" s="44"/>
      <c r="H68" s="442">
        <f>SUM(H69)</f>
        <v>311000</v>
      </c>
    </row>
    <row r="69" spans="1:8" ht="33" customHeight="1" x14ac:dyDescent="0.25">
      <c r="A69" s="76" t="s">
        <v>412</v>
      </c>
      <c r="B69" s="2" t="s">
        <v>10</v>
      </c>
      <c r="C69" s="2" t="s">
        <v>20</v>
      </c>
      <c r="D69" s="226" t="s">
        <v>193</v>
      </c>
      <c r="E69" s="227" t="s">
        <v>12</v>
      </c>
      <c r="F69" s="228" t="s">
        <v>395</v>
      </c>
      <c r="G69" s="44"/>
      <c r="H69" s="442">
        <f>SUM(H70)</f>
        <v>311000</v>
      </c>
    </row>
    <row r="70" spans="1:8" ht="30.75" customHeight="1" x14ac:dyDescent="0.25">
      <c r="A70" s="3" t="s">
        <v>81</v>
      </c>
      <c r="B70" s="2" t="s">
        <v>10</v>
      </c>
      <c r="C70" s="2" t="s">
        <v>20</v>
      </c>
      <c r="D70" s="226" t="s">
        <v>193</v>
      </c>
      <c r="E70" s="227" t="s">
        <v>12</v>
      </c>
      <c r="F70" s="228" t="s">
        <v>413</v>
      </c>
      <c r="G70" s="2"/>
      <c r="H70" s="442">
        <f>SUM(H71)</f>
        <v>311000</v>
      </c>
    </row>
    <row r="71" spans="1:8" ht="47.25" customHeight="1" x14ac:dyDescent="0.25">
      <c r="A71" s="84" t="s">
        <v>79</v>
      </c>
      <c r="B71" s="2" t="s">
        <v>10</v>
      </c>
      <c r="C71" s="2" t="s">
        <v>20</v>
      </c>
      <c r="D71" s="226" t="s">
        <v>193</v>
      </c>
      <c r="E71" s="227" t="s">
        <v>12</v>
      </c>
      <c r="F71" s="228" t="s">
        <v>413</v>
      </c>
      <c r="G71" s="2" t="s">
        <v>13</v>
      </c>
      <c r="H71" s="444">
        <f>SUM(прил9!I59)</f>
        <v>311000</v>
      </c>
    </row>
    <row r="72" spans="1:8" ht="15.75" x14ac:dyDescent="0.25">
      <c r="A72" s="27" t="s">
        <v>123</v>
      </c>
      <c r="B72" s="28" t="s">
        <v>10</v>
      </c>
      <c r="C72" s="28" t="s">
        <v>20</v>
      </c>
      <c r="D72" s="223" t="s">
        <v>194</v>
      </c>
      <c r="E72" s="224" t="s">
        <v>394</v>
      </c>
      <c r="F72" s="225" t="s">
        <v>395</v>
      </c>
      <c r="G72" s="28"/>
      <c r="H72" s="441">
        <f>SUM(H73)</f>
        <v>14015469</v>
      </c>
    </row>
    <row r="73" spans="1:8" ht="15.75" x14ac:dyDescent="0.25">
      <c r="A73" s="3" t="s">
        <v>124</v>
      </c>
      <c r="B73" s="2" t="s">
        <v>10</v>
      </c>
      <c r="C73" s="2" t="s">
        <v>20</v>
      </c>
      <c r="D73" s="226" t="s">
        <v>195</v>
      </c>
      <c r="E73" s="227" t="s">
        <v>394</v>
      </c>
      <c r="F73" s="228" t="s">
        <v>395</v>
      </c>
      <c r="G73" s="2"/>
      <c r="H73" s="442">
        <f>SUM(H74)</f>
        <v>14015469</v>
      </c>
    </row>
    <row r="74" spans="1:8" ht="31.5" x14ac:dyDescent="0.25">
      <c r="A74" s="3" t="s">
        <v>78</v>
      </c>
      <c r="B74" s="2" t="s">
        <v>10</v>
      </c>
      <c r="C74" s="2" t="s">
        <v>20</v>
      </c>
      <c r="D74" s="226" t="s">
        <v>195</v>
      </c>
      <c r="E74" s="227" t="s">
        <v>394</v>
      </c>
      <c r="F74" s="228" t="s">
        <v>399</v>
      </c>
      <c r="G74" s="2"/>
      <c r="H74" s="442">
        <f>SUM(H75:H76)</f>
        <v>14015469</v>
      </c>
    </row>
    <row r="75" spans="1:8" ht="47.25" customHeight="1" x14ac:dyDescent="0.25">
      <c r="A75" s="84" t="s">
        <v>79</v>
      </c>
      <c r="B75" s="2" t="s">
        <v>10</v>
      </c>
      <c r="C75" s="2" t="s">
        <v>20</v>
      </c>
      <c r="D75" s="226" t="s">
        <v>195</v>
      </c>
      <c r="E75" s="227" t="s">
        <v>394</v>
      </c>
      <c r="F75" s="228" t="s">
        <v>399</v>
      </c>
      <c r="G75" s="2" t="s">
        <v>13</v>
      </c>
      <c r="H75" s="443">
        <f>SUM(прил9!I63)</f>
        <v>14004925</v>
      </c>
    </row>
    <row r="76" spans="1:8" ht="16.5" customHeight="1" x14ac:dyDescent="0.25">
      <c r="A76" s="3" t="s">
        <v>18</v>
      </c>
      <c r="B76" s="2" t="s">
        <v>10</v>
      </c>
      <c r="C76" s="2" t="s">
        <v>20</v>
      </c>
      <c r="D76" s="226" t="s">
        <v>195</v>
      </c>
      <c r="E76" s="227" t="s">
        <v>394</v>
      </c>
      <c r="F76" s="228" t="s">
        <v>399</v>
      </c>
      <c r="G76" s="2" t="s">
        <v>17</v>
      </c>
      <c r="H76" s="443">
        <f>SUM(прил9!I64)</f>
        <v>10544</v>
      </c>
    </row>
    <row r="77" spans="1:8" ht="15.75" x14ac:dyDescent="0.25">
      <c r="A77" s="86" t="s">
        <v>699</v>
      </c>
      <c r="B77" s="23" t="s">
        <v>10</v>
      </c>
      <c r="C77" s="55" t="s">
        <v>103</v>
      </c>
      <c r="D77" s="247"/>
      <c r="E77" s="248"/>
      <c r="F77" s="249"/>
      <c r="G77" s="23"/>
      <c r="H77" s="448">
        <f>SUM(H78)</f>
        <v>1034</v>
      </c>
    </row>
    <row r="78" spans="1:8" ht="15.75" x14ac:dyDescent="0.25">
      <c r="A78" s="75" t="s">
        <v>182</v>
      </c>
      <c r="B78" s="28" t="s">
        <v>10</v>
      </c>
      <c r="C78" s="42" t="s">
        <v>103</v>
      </c>
      <c r="D78" s="229" t="s">
        <v>202</v>
      </c>
      <c r="E78" s="230" t="s">
        <v>394</v>
      </c>
      <c r="F78" s="231" t="s">
        <v>395</v>
      </c>
      <c r="G78" s="28"/>
      <c r="H78" s="441">
        <f>SUM(H79)</f>
        <v>1034</v>
      </c>
    </row>
    <row r="79" spans="1:8" ht="15.75" x14ac:dyDescent="0.25">
      <c r="A79" s="87" t="s">
        <v>181</v>
      </c>
      <c r="B79" s="2" t="s">
        <v>10</v>
      </c>
      <c r="C79" s="8" t="s">
        <v>103</v>
      </c>
      <c r="D79" s="244" t="s">
        <v>202</v>
      </c>
      <c r="E79" s="245" t="s">
        <v>394</v>
      </c>
      <c r="F79" s="246" t="s">
        <v>395</v>
      </c>
      <c r="G79" s="2"/>
      <c r="H79" s="442">
        <f>SUM(H80)</f>
        <v>1034</v>
      </c>
    </row>
    <row r="80" spans="1:8" ht="47.25" x14ac:dyDescent="0.25">
      <c r="A80" s="3" t="s">
        <v>700</v>
      </c>
      <c r="B80" s="2" t="s">
        <v>10</v>
      </c>
      <c r="C80" s="8" t="s">
        <v>103</v>
      </c>
      <c r="D80" s="244" t="s">
        <v>202</v>
      </c>
      <c r="E80" s="245" t="s">
        <v>394</v>
      </c>
      <c r="F80" s="374">
        <v>51200</v>
      </c>
      <c r="G80" s="2"/>
      <c r="H80" s="442">
        <f>SUM(H81)</f>
        <v>1034</v>
      </c>
    </row>
    <row r="81" spans="1:8" ht="31.5" x14ac:dyDescent="0.25">
      <c r="A81" s="89" t="s">
        <v>551</v>
      </c>
      <c r="B81" s="2" t="s">
        <v>10</v>
      </c>
      <c r="C81" s="8" t="s">
        <v>103</v>
      </c>
      <c r="D81" s="244" t="s">
        <v>202</v>
      </c>
      <c r="E81" s="245" t="s">
        <v>394</v>
      </c>
      <c r="F81" s="374">
        <v>51200</v>
      </c>
      <c r="G81" s="2" t="s">
        <v>16</v>
      </c>
      <c r="H81" s="443">
        <f>SUM(прил9!I69)</f>
        <v>1034</v>
      </c>
    </row>
    <row r="82" spans="1:8" ht="32.25" customHeight="1" x14ac:dyDescent="0.25">
      <c r="A82" s="86" t="s">
        <v>71</v>
      </c>
      <c r="B82" s="23" t="s">
        <v>10</v>
      </c>
      <c r="C82" s="23" t="s">
        <v>70</v>
      </c>
      <c r="D82" s="220"/>
      <c r="E82" s="221"/>
      <c r="F82" s="222"/>
      <c r="G82" s="23"/>
      <c r="H82" s="448">
        <f>SUM(H83,H88,H93)</f>
        <v>3156343</v>
      </c>
    </row>
    <row r="83" spans="1:8" ht="38.25" customHeight="1" x14ac:dyDescent="0.25">
      <c r="A83" s="75" t="s">
        <v>110</v>
      </c>
      <c r="B83" s="28" t="s">
        <v>10</v>
      </c>
      <c r="C83" s="28" t="s">
        <v>70</v>
      </c>
      <c r="D83" s="223" t="s">
        <v>397</v>
      </c>
      <c r="E83" s="224" t="s">
        <v>394</v>
      </c>
      <c r="F83" s="225" t="s">
        <v>395</v>
      </c>
      <c r="G83" s="28"/>
      <c r="H83" s="441">
        <f>SUM(H84)</f>
        <v>422797</v>
      </c>
    </row>
    <row r="84" spans="1:8" ht="62.25" customHeight="1" x14ac:dyDescent="0.25">
      <c r="A84" s="76" t="s">
        <v>121</v>
      </c>
      <c r="B84" s="2" t="s">
        <v>10</v>
      </c>
      <c r="C84" s="2" t="s">
        <v>70</v>
      </c>
      <c r="D84" s="226" t="s">
        <v>398</v>
      </c>
      <c r="E84" s="227" t="s">
        <v>394</v>
      </c>
      <c r="F84" s="228" t="s">
        <v>395</v>
      </c>
      <c r="G84" s="44"/>
      <c r="H84" s="442">
        <f>SUM(H85)</f>
        <v>422797</v>
      </c>
    </row>
    <row r="85" spans="1:8" ht="48.75" customHeight="1" x14ac:dyDescent="0.25">
      <c r="A85" s="76" t="s">
        <v>401</v>
      </c>
      <c r="B85" s="2" t="s">
        <v>10</v>
      </c>
      <c r="C85" s="2" t="s">
        <v>70</v>
      </c>
      <c r="D85" s="226" t="s">
        <v>398</v>
      </c>
      <c r="E85" s="227" t="s">
        <v>10</v>
      </c>
      <c r="F85" s="228" t="s">
        <v>395</v>
      </c>
      <c r="G85" s="44"/>
      <c r="H85" s="442">
        <f>SUM(H86)</f>
        <v>422797</v>
      </c>
    </row>
    <row r="86" spans="1:8" ht="18" customHeight="1" x14ac:dyDescent="0.25">
      <c r="A86" s="76" t="s">
        <v>112</v>
      </c>
      <c r="B86" s="2" t="s">
        <v>10</v>
      </c>
      <c r="C86" s="2" t="s">
        <v>70</v>
      </c>
      <c r="D86" s="226" t="s">
        <v>398</v>
      </c>
      <c r="E86" s="227" t="s">
        <v>10</v>
      </c>
      <c r="F86" s="228" t="s">
        <v>400</v>
      </c>
      <c r="G86" s="44"/>
      <c r="H86" s="442">
        <f>SUM(H87)</f>
        <v>422797</v>
      </c>
    </row>
    <row r="87" spans="1:8" ht="31.5" customHeight="1" x14ac:dyDescent="0.25">
      <c r="A87" s="89" t="s">
        <v>551</v>
      </c>
      <c r="B87" s="2" t="s">
        <v>10</v>
      </c>
      <c r="C87" s="2" t="s">
        <v>70</v>
      </c>
      <c r="D87" s="226" t="s">
        <v>398</v>
      </c>
      <c r="E87" s="227" t="s">
        <v>10</v>
      </c>
      <c r="F87" s="228" t="s">
        <v>400</v>
      </c>
      <c r="G87" s="2" t="s">
        <v>16</v>
      </c>
      <c r="H87" s="444">
        <f>SUM(прил9!I230)</f>
        <v>422797</v>
      </c>
    </row>
    <row r="88" spans="1:8" s="37" customFormat="1" ht="64.5" customHeight="1" x14ac:dyDescent="0.25">
      <c r="A88" s="75" t="s">
        <v>133</v>
      </c>
      <c r="B88" s="28" t="s">
        <v>10</v>
      </c>
      <c r="C88" s="28" t="s">
        <v>70</v>
      </c>
      <c r="D88" s="223" t="s">
        <v>205</v>
      </c>
      <c r="E88" s="224" t="s">
        <v>394</v>
      </c>
      <c r="F88" s="225" t="s">
        <v>395</v>
      </c>
      <c r="G88" s="28"/>
      <c r="H88" s="441">
        <f>SUM(H89)</f>
        <v>26000</v>
      </c>
    </row>
    <row r="89" spans="1:8" s="37" customFormat="1" ht="94.5" customHeight="1" x14ac:dyDescent="0.25">
      <c r="A89" s="76" t="s">
        <v>149</v>
      </c>
      <c r="B89" s="2" t="s">
        <v>10</v>
      </c>
      <c r="C89" s="2" t="s">
        <v>70</v>
      </c>
      <c r="D89" s="226" t="s">
        <v>207</v>
      </c>
      <c r="E89" s="227" t="s">
        <v>394</v>
      </c>
      <c r="F89" s="228" t="s">
        <v>395</v>
      </c>
      <c r="G89" s="2"/>
      <c r="H89" s="442">
        <f>SUM(H90)</f>
        <v>26000</v>
      </c>
    </row>
    <row r="90" spans="1:8" s="37" customFormat="1" ht="48.75" customHeight="1" x14ac:dyDescent="0.25">
      <c r="A90" s="76" t="s">
        <v>414</v>
      </c>
      <c r="B90" s="2" t="s">
        <v>10</v>
      </c>
      <c r="C90" s="2" t="s">
        <v>70</v>
      </c>
      <c r="D90" s="226" t="s">
        <v>207</v>
      </c>
      <c r="E90" s="227" t="s">
        <v>10</v>
      </c>
      <c r="F90" s="228" t="s">
        <v>395</v>
      </c>
      <c r="G90" s="2"/>
      <c r="H90" s="442">
        <f>SUM(H91)</f>
        <v>26000</v>
      </c>
    </row>
    <row r="91" spans="1:8" s="37" customFormat="1" ht="15.75" customHeight="1" x14ac:dyDescent="0.25">
      <c r="A91" s="3" t="s">
        <v>104</v>
      </c>
      <c r="B91" s="2" t="s">
        <v>10</v>
      </c>
      <c r="C91" s="2" t="s">
        <v>70</v>
      </c>
      <c r="D91" s="226" t="s">
        <v>207</v>
      </c>
      <c r="E91" s="227" t="s">
        <v>10</v>
      </c>
      <c r="F91" s="228" t="s">
        <v>415</v>
      </c>
      <c r="G91" s="2"/>
      <c r="H91" s="442">
        <f>SUM(H92)</f>
        <v>26000</v>
      </c>
    </row>
    <row r="92" spans="1:8" s="37" customFormat="1" ht="33" customHeight="1" x14ac:dyDescent="0.25">
      <c r="A92" s="89" t="s">
        <v>551</v>
      </c>
      <c r="B92" s="2" t="s">
        <v>10</v>
      </c>
      <c r="C92" s="2" t="s">
        <v>70</v>
      </c>
      <c r="D92" s="226" t="s">
        <v>207</v>
      </c>
      <c r="E92" s="227" t="s">
        <v>10</v>
      </c>
      <c r="F92" s="228" t="s">
        <v>415</v>
      </c>
      <c r="G92" s="2" t="s">
        <v>16</v>
      </c>
      <c r="H92" s="443">
        <f>SUM(прил9!I235)</f>
        <v>26000</v>
      </c>
    </row>
    <row r="93" spans="1:8" ht="33" customHeight="1" x14ac:dyDescent="0.25">
      <c r="A93" s="27" t="s">
        <v>125</v>
      </c>
      <c r="B93" s="28" t="s">
        <v>10</v>
      </c>
      <c r="C93" s="28" t="s">
        <v>70</v>
      </c>
      <c r="D93" s="223" t="s">
        <v>214</v>
      </c>
      <c r="E93" s="224" t="s">
        <v>394</v>
      </c>
      <c r="F93" s="225" t="s">
        <v>395</v>
      </c>
      <c r="G93" s="28"/>
      <c r="H93" s="441">
        <f>SUM(H94)</f>
        <v>2707546</v>
      </c>
    </row>
    <row r="94" spans="1:8" ht="63" customHeight="1" x14ac:dyDescent="0.25">
      <c r="A94" s="3" t="s">
        <v>126</v>
      </c>
      <c r="B94" s="2" t="s">
        <v>10</v>
      </c>
      <c r="C94" s="2" t="s">
        <v>70</v>
      </c>
      <c r="D94" s="226" t="s">
        <v>215</v>
      </c>
      <c r="E94" s="227" t="s">
        <v>394</v>
      </c>
      <c r="F94" s="228" t="s">
        <v>395</v>
      </c>
      <c r="G94" s="2"/>
      <c r="H94" s="442">
        <f>SUM(H95)</f>
        <v>2707546</v>
      </c>
    </row>
    <row r="95" spans="1:8" ht="63" customHeight="1" x14ac:dyDescent="0.25">
      <c r="A95" s="3" t="s">
        <v>416</v>
      </c>
      <c r="B95" s="2" t="s">
        <v>10</v>
      </c>
      <c r="C95" s="2" t="s">
        <v>70</v>
      </c>
      <c r="D95" s="226" t="s">
        <v>215</v>
      </c>
      <c r="E95" s="227" t="s">
        <v>10</v>
      </c>
      <c r="F95" s="228" t="s">
        <v>395</v>
      </c>
      <c r="G95" s="2"/>
      <c r="H95" s="442">
        <f>SUM(H96)</f>
        <v>2707546</v>
      </c>
    </row>
    <row r="96" spans="1:8" ht="30" customHeight="1" x14ac:dyDescent="0.25">
      <c r="A96" s="3" t="s">
        <v>78</v>
      </c>
      <c r="B96" s="2" t="s">
        <v>10</v>
      </c>
      <c r="C96" s="2" t="s">
        <v>70</v>
      </c>
      <c r="D96" s="226" t="s">
        <v>215</v>
      </c>
      <c r="E96" s="227" t="s">
        <v>10</v>
      </c>
      <c r="F96" s="228" t="s">
        <v>399</v>
      </c>
      <c r="G96" s="2"/>
      <c r="H96" s="442">
        <f>SUM(H97:H98)</f>
        <v>2707546</v>
      </c>
    </row>
    <row r="97" spans="1:9" ht="47.25" customHeight="1" x14ac:dyDescent="0.25">
      <c r="A97" s="84" t="s">
        <v>79</v>
      </c>
      <c r="B97" s="2" t="s">
        <v>10</v>
      </c>
      <c r="C97" s="2" t="s">
        <v>70</v>
      </c>
      <c r="D97" s="226" t="s">
        <v>215</v>
      </c>
      <c r="E97" s="227" t="s">
        <v>10</v>
      </c>
      <c r="F97" s="228" t="s">
        <v>399</v>
      </c>
      <c r="G97" s="2" t="s">
        <v>13</v>
      </c>
      <c r="H97" s="443">
        <f>SUM(прил9!I240)</f>
        <v>2704546</v>
      </c>
    </row>
    <row r="98" spans="1:9" ht="18" customHeight="1" x14ac:dyDescent="0.25">
      <c r="A98" s="3" t="s">
        <v>18</v>
      </c>
      <c r="B98" s="2" t="s">
        <v>10</v>
      </c>
      <c r="C98" s="2" t="s">
        <v>70</v>
      </c>
      <c r="D98" s="226" t="s">
        <v>215</v>
      </c>
      <c r="E98" s="227" t="s">
        <v>10</v>
      </c>
      <c r="F98" s="228" t="s">
        <v>399</v>
      </c>
      <c r="G98" s="2" t="s">
        <v>17</v>
      </c>
      <c r="H98" s="443">
        <f>SUM(прил9!I241)</f>
        <v>3000</v>
      </c>
    </row>
    <row r="99" spans="1:9" ht="18" customHeight="1" x14ac:dyDescent="0.25">
      <c r="A99" s="86" t="s">
        <v>22</v>
      </c>
      <c r="B99" s="23" t="s">
        <v>10</v>
      </c>
      <c r="C99" s="40">
        <v>11</v>
      </c>
      <c r="D99" s="247"/>
      <c r="E99" s="248"/>
      <c r="F99" s="249"/>
      <c r="G99" s="22"/>
      <c r="H99" s="448">
        <f>SUM(H100)</f>
        <v>400000</v>
      </c>
    </row>
    <row r="100" spans="1:9" ht="16.5" customHeight="1" x14ac:dyDescent="0.25">
      <c r="A100" s="75" t="s">
        <v>84</v>
      </c>
      <c r="B100" s="28" t="s">
        <v>10</v>
      </c>
      <c r="C100" s="30">
        <v>11</v>
      </c>
      <c r="D100" s="229" t="s">
        <v>196</v>
      </c>
      <c r="E100" s="230" t="s">
        <v>394</v>
      </c>
      <c r="F100" s="231" t="s">
        <v>395</v>
      </c>
      <c r="G100" s="28"/>
      <c r="H100" s="441">
        <f>SUM(H101)</f>
        <v>400000</v>
      </c>
    </row>
    <row r="101" spans="1:9" ht="15" customHeight="1" x14ac:dyDescent="0.25">
      <c r="A101" s="87" t="s">
        <v>85</v>
      </c>
      <c r="B101" s="2" t="s">
        <v>10</v>
      </c>
      <c r="C101" s="365">
        <v>11</v>
      </c>
      <c r="D101" s="244" t="s">
        <v>197</v>
      </c>
      <c r="E101" s="245" t="s">
        <v>394</v>
      </c>
      <c r="F101" s="246" t="s">
        <v>395</v>
      </c>
      <c r="G101" s="2"/>
      <c r="H101" s="442">
        <f>SUM(H102)</f>
        <v>400000</v>
      </c>
    </row>
    <row r="102" spans="1:9" ht="16.5" customHeight="1" x14ac:dyDescent="0.25">
      <c r="A102" s="3" t="s">
        <v>105</v>
      </c>
      <c r="B102" s="2" t="s">
        <v>10</v>
      </c>
      <c r="C102" s="365">
        <v>11</v>
      </c>
      <c r="D102" s="244" t="s">
        <v>197</v>
      </c>
      <c r="E102" s="245" t="s">
        <v>394</v>
      </c>
      <c r="F102" s="246" t="s">
        <v>417</v>
      </c>
      <c r="G102" s="2"/>
      <c r="H102" s="442">
        <f>SUM(H103)</f>
        <v>400000</v>
      </c>
    </row>
    <row r="103" spans="1:9" ht="17.25" customHeight="1" x14ac:dyDescent="0.25">
      <c r="A103" s="3" t="s">
        <v>18</v>
      </c>
      <c r="B103" s="2" t="s">
        <v>10</v>
      </c>
      <c r="C103" s="365">
        <v>11</v>
      </c>
      <c r="D103" s="244" t="s">
        <v>197</v>
      </c>
      <c r="E103" s="245" t="s">
        <v>394</v>
      </c>
      <c r="F103" s="246" t="s">
        <v>417</v>
      </c>
      <c r="G103" s="2" t="s">
        <v>17</v>
      </c>
      <c r="H103" s="443">
        <f>SUM(прил9!I74)</f>
        <v>400000</v>
      </c>
    </row>
    <row r="104" spans="1:9" ht="15.75" x14ac:dyDescent="0.25">
      <c r="A104" s="86" t="s">
        <v>23</v>
      </c>
      <c r="B104" s="23" t="s">
        <v>10</v>
      </c>
      <c r="C104" s="40">
        <v>13</v>
      </c>
      <c r="D104" s="247"/>
      <c r="E104" s="248"/>
      <c r="F104" s="249"/>
      <c r="G104" s="22"/>
      <c r="H104" s="448">
        <f>SUM(H110+H115+H120+H139+H146+H159+H105+H129+H134)</f>
        <v>20096465</v>
      </c>
    </row>
    <row r="105" spans="1:9" ht="33.75" customHeight="1" x14ac:dyDescent="0.25">
      <c r="A105" s="27" t="s">
        <v>155</v>
      </c>
      <c r="B105" s="28" t="s">
        <v>10</v>
      </c>
      <c r="C105" s="30">
        <v>13</v>
      </c>
      <c r="D105" s="223" t="s">
        <v>227</v>
      </c>
      <c r="E105" s="224" t="s">
        <v>394</v>
      </c>
      <c r="F105" s="225" t="s">
        <v>395</v>
      </c>
      <c r="G105" s="31"/>
      <c r="H105" s="441">
        <f>SUM(H106)</f>
        <v>51136</v>
      </c>
    </row>
    <row r="106" spans="1:9" ht="31.5" customHeight="1" x14ac:dyDescent="0.25">
      <c r="A106" s="3" t="s">
        <v>163</v>
      </c>
      <c r="B106" s="2" t="s">
        <v>10</v>
      </c>
      <c r="C106" s="2">
        <v>13</v>
      </c>
      <c r="D106" s="226" t="s">
        <v>478</v>
      </c>
      <c r="E106" s="227" t="s">
        <v>394</v>
      </c>
      <c r="F106" s="228" t="s">
        <v>395</v>
      </c>
      <c r="G106" s="2"/>
      <c r="H106" s="442">
        <f>SUM(H107)</f>
        <v>51136</v>
      </c>
    </row>
    <row r="107" spans="1:9" ht="15" customHeight="1" x14ac:dyDescent="0.25">
      <c r="A107" s="69" t="s">
        <v>654</v>
      </c>
      <c r="B107" s="2" t="s">
        <v>10</v>
      </c>
      <c r="C107" s="2">
        <v>13</v>
      </c>
      <c r="D107" s="226" t="s">
        <v>231</v>
      </c>
      <c r="E107" s="227" t="s">
        <v>12</v>
      </c>
      <c r="F107" s="228" t="s">
        <v>395</v>
      </c>
      <c r="G107" s="2"/>
      <c r="H107" s="442">
        <f>SUM(H108)</f>
        <v>51136</v>
      </c>
      <c r="I107" s="282"/>
    </row>
    <row r="108" spans="1:9" ht="32.25" customHeight="1" x14ac:dyDescent="0.25">
      <c r="A108" s="89" t="s">
        <v>451</v>
      </c>
      <c r="B108" s="2" t="s">
        <v>10</v>
      </c>
      <c r="C108" s="2">
        <v>13</v>
      </c>
      <c r="D108" s="226" t="s">
        <v>231</v>
      </c>
      <c r="E108" s="227" t="s">
        <v>12</v>
      </c>
      <c r="F108" s="246" t="s">
        <v>450</v>
      </c>
      <c r="G108" s="2"/>
      <c r="H108" s="442">
        <f>SUM(H109)</f>
        <v>51136</v>
      </c>
    </row>
    <row r="109" spans="1:9" ht="15.75" customHeight="1" x14ac:dyDescent="0.25">
      <c r="A109" s="90" t="s">
        <v>21</v>
      </c>
      <c r="B109" s="2" t="s">
        <v>10</v>
      </c>
      <c r="C109" s="2">
        <v>13</v>
      </c>
      <c r="D109" s="226" t="s">
        <v>231</v>
      </c>
      <c r="E109" s="227" t="s">
        <v>12</v>
      </c>
      <c r="F109" s="246" t="s">
        <v>450</v>
      </c>
      <c r="G109" s="2" t="s">
        <v>68</v>
      </c>
      <c r="H109" s="444">
        <f>SUM(прил9!I477)</f>
        <v>51136</v>
      </c>
    </row>
    <row r="110" spans="1:9" ht="33.75" customHeight="1" x14ac:dyDescent="0.25">
      <c r="A110" s="75" t="s">
        <v>128</v>
      </c>
      <c r="B110" s="28" t="s">
        <v>10</v>
      </c>
      <c r="C110" s="32">
        <v>13</v>
      </c>
      <c r="D110" s="253" t="s">
        <v>186</v>
      </c>
      <c r="E110" s="254" t="s">
        <v>394</v>
      </c>
      <c r="F110" s="255" t="s">
        <v>395</v>
      </c>
      <c r="G110" s="28"/>
      <c r="H110" s="441">
        <f>SUM(H111)</f>
        <v>124300</v>
      </c>
    </row>
    <row r="111" spans="1:9" ht="48.75" customHeight="1" x14ac:dyDescent="0.25">
      <c r="A111" s="87" t="s">
        <v>127</v>
      </c>
      <c r="B111" s="2" t="s">
        <v>10</v>
      </c>
      <c r="C111" s="6">
        <v>13</v>
      </c>
      <c r="D111" s="241" t="s">
        <v>217</v>
      </c>
      <c r="E111" s="242" t="s">
        <v>394</v>
      </c>
      <c r="F111" s="243" t="s">
        <v>395</v>
      </c>
      <c r="G111" s="2"/>
      <c r="H111" s="442">
        <f>SUM(H112)</f>
        <v>124300</v>
      </c>
    </row>
    <row r="112" spans="1:9" ht="36" customHeight="1" x14ac:dyDescent="0.25">
      <c r="A112" s="87" t="s">
        <v>418</v>
      </c>
      <c r="B112" s="2" t="s">
        <v>10</v>
      </c>
      <c r="C112" s="6">
        <v>13</v>
      </c>
      <c r="D112" s="241" t="s">
        <v>217</v>
      </c>
      <c r="E112" s="242" t="s">
        <v>10</v>
      </c>
      <c r="F112" s="243" t="s">
        <v>395</v>
      </c>
      <c r="G112" s="2"/>
      <c r="H112" s="442">
        <f>SUM(H113)</f>
        <v>124300</v>
      </c>
    </row>
    <row r="113" spans="1:8" ht="31.5" x14ac:dyDescent="0.25">
      <c r="A113" s="3" t="s">
        <v>86</v>
      </c>
      <c r="B113" s="2" t="s">
        <v>10</v>
      </c>
      <c r="C113" s="6">
        <v>13</v>
      </c>
      <c r="D113" s="241" t="s">
        <v>217</v>
      </c>
      <c r="E113" s="242" t="s">
        <v>10</v>
      </c>
      <c r="F113" s="243" t="s">
        <v>419</v>
      </c>
      <c r="G113" s="2"/>
      <c r="H113" s="442">
        <f>SUM(H114)</f>
        <v>124300</v>
      </c>
    </row>
    <row r="114" spans="1:8" ht="31.5" x14ac:dyDescent="0.25">
      <c r="A114" s="89" t="s">
        <v>87</v>
      </c>
      <c r="B114" s="2" t="s">
        <v>10</v>
      </c>
      <c r="C114" s="6">
        <v>13</v>
      </c>
      <c r="D114" s="241" t="s">
        <v>217</v>
      </c>
      <c r="E114" s="242" t="s">
        <v>10</v>
      </c>
      <c r="F114" s="243" t="s">
        <v>419</v>
      </c>
      <c r="G114" s="2" t="s">
        <v>77</v>
      </c>
      <c r="H114" s="443">
        <f>SUM(прил9!I601)</f>
        <v>124300</v>
      </c>
    </row>
    <row r="115" spans="1:8" ht="49.5" customHeight="1" x14ac:dyDescent="0.25">
      <c r="A115" s="27" t="s">
        <v>129</v>
      </c>
      <c r="B115" s="28" t="s">
        <v>10</v>
      </c>
      <c r="C115" s="30">
        <v>13</v>
      </c>
      <c r="D115" s="229" t="s">
        <v>420</v>
      </c>
      <c r="E115" s="230" t="s">
        <v>394</v>
      </c>
      <c r="F115" s="231" t="s">
        <v>395</v>
      </c>
      <c r="G115" s="28"/>
      <c r="H115" s="441">
        <f>SUM(H116)</f>
        <v>3000</v>
      </c>
    </row>
    <row r="116" spans="1:8" ht="63" customHeight="1" x14ac:dyDescent="0.25">
      <c r="A116" s="54" t="s">
        <v>130</v>
      </c>
      <c r="B116" s="2" t="s">
        <v>10</v>
      </c>
      <c r="C116" s="365">
        <v>13</v>
      </c>
      <c r="D116" s="244" t="s">
        <v>198</v>
      </c>
      <c r="E116" s="245" t="s">
        <v>394</v>
      </c>
      <c r="F116" s="246" t="s">
        <v>395</v>
      </c>
      <c r="G116" s="2"/>
      <c r="H116" s="442">
        <f>SUM(H117)</f>
        <v>3000</v>
      </c>
    </row>
    <row r="117" spans="1:8" ht="47.25" customHeight="1" x14ac:dyDescent="0.25">
      <c r="A117" s="54" t="s">
        <v>421</v>
      </c>
      <c r="B117" s="2" t="s">
        <v>10</v>
      </c>
      <c r="C117" s="365">
        <v>13</v>
      </c>
      <c r="D117" s="244" t="s">
        <v>198</v>
      </c>
      <c r="E117" s="245" t="s">
        <v>10</v>
      </c>
      <c r="F117" s="246" t="s">
        <v>395</v>
      </c>
      <c r="G117" s="2"/>
      <c r="H117" s="442">
        <f>SUM(H118)</f>
        <v>3000</v>
      </c>
    </row>
    <row r="118" spans="1:8" ht="17.25" customHeight="1" x14ac:dyDescent="0.25">
      <c r="A118" s="84" t="s">
        <v>423</v>
      </c>
      <c r="B118" s="2" t="s">
        <v>10</v>
      </c>
      <c r="C118" s="365">
        <v>13</v>
      </c>
      <c r="D118" s="244" t="s">
        <v>198</v>
      </c>
      <c r="E118" s="245" t="s">
        <v>10</v>
      </c>
      <c r="F118" s="246" t="s">
        <v>422</v>
      </c>
      <c r="G118" s="2"/>
      <c r="H118" s="442">
        <f>SUM(H119)</f>
        <v>3000</v>
      </c>
    </row>
    <row r="119" spans="1:8" ht="32.25" customHeight="1" x14ac:dyDescent="0.25">
      <c r="A119" s="89" t="s">
        <v>551</v>
      </c>
      <c r="B119" s="2" t="s">
        <v>10</v>
      </c>
      <c r="C119" s="365">
        <v>13</v>
      </c>
      <c r="D119" s="244" t="s">
        <v>198</v>
      </c>
      <c r="E119" s="245" t="s">
        <v>10</v>
      </c>
      <c r="F119" s="246" t="s">
        <v>422</v>
      </c>
      <c r="G119" s="2" t="s">
        <v>16</v>
      </c>
      <c r="H119" s="443">
        <f>SUM(прил9!I80)</f>
        <v>3000</v>
      </c>
    </row>
    <row r="120" spans="1:8" ht="48" customHeight="1" x14ac:dyDescent="0.25">
      <c r="A120" s="75" t="s">
        <v>184</v>
      </c>
      <c r="B120" s="28" t="s">
        <v>10</v>
      </c>
      <c r="C120" s="30">
        <v>13</v>
      </c>
      <c r="D120" s="229" t="s">
        <v>446</v>
      </c>
      <c r="E120" s="230" t="s">
        <v>394</v>
      </c>
      <c r="F120" s="231" t="s">
        <v>395</v>
      </c>
      <c r="G120" s="28"/>
      <c r="H120" s="441">
        <f>SUM(H121+H125)</f>
        <v>153408</v>
      </c>
    </row>
    <row r="121" spans="1:8" ht="79.5" customHeight="1" x14ac:dyDescent="0.25">
      <c r="A121" s="84" t="s">
        <v>237</v>
      </c>
      <c r="B121" s="2" t="s">
        <v>10</v>
      </c>
      <c r="C121" s="365">
        <v>13</v>
      </c>
      <c r="D121" s="244" t="s">
        <v>236</v>
      </c>
      <c r="E121" s="245" t="s">
        <v>394</v>
      </c>
      <c r="F121" s="246" t="s">
        <v>395</v>
      </c>
      <c r="G121" s="2"/>
      <c r="H121" s="442">
        <f>SUM(H122)</f>
        <v>51136</v>
      </c>
    </row>
    <row r="122" spans="1:8" ht="48.75" customHeight="1" x14ac:dyDescent="0.25">
      <c r="A122" s="3" t="s">
        <v>447</v>
      </c>
      <c r="B122" s="2" t="s">
        <v>10</v>
      </c>
      <c r="C122" s="365">
        <v>13</v>
      </c>
      <c r="D122" s="244" t="s">
        <v>236</v>
      </c>
      <c r="E122" s="245" t="s">
        <v>10</v>
      </c>
      <c r="F122" s="246" t="s">
        <v>395</v>
      </c>
      <c r="G122" s="2"/>
      <c r="H122" s="442">
        <f>SUM(H123)</f>
        <v>51136</v>
      </c>
    </row>
    <row r="123" spans="1:8" ht="33.75" customHeight="1" x14ac:dyDescent="0.25">
      <c r="A123" s="89" t="s">
        <v>451</v>
      </c>
      <c r="B123" s="2" t="s">
        <v>10</v>
      </c>
      <c r="C123" s="365">
        <v>13</v>
      </c>
      <c r="D123" s="244" t="s">
        <v>236</v>
      </c>
      <c r="E123" s="245" t="s">
        <v>10</v>
      </c>
      <c r="F123" s="246" t="s">
        <v>450</v>
      </c>
      <c r="G123" s="2"/>
      <c r="H123" s="442">
        <f>SUM(H124)</f>
        <v>51136</v>
      </c>
    </row>
    <row r="124" spans="1:8" ht="18" customHeight="1" x14ac:dyDescent="0.25">
      <c r="A124" s="90" t="s">
        <v>21</v>
      </c>
      <c r="B124" s="2" t="s">
        <v>10</v>
      </c>
      <c r="C124" s="365">
        <v>13</v>
      </c>
      <c r="D124" s="244" t="s">
        <v>236</v>
      </c>
      <c r="E124" s="245" t="s">
        <v>10</v>
      </c>
      <c r="F124" s="246" t="s">
        <v>450</v>
      </c>
      <c r="G124" s="2" t="s">
        <v>68</v>
      </c>
      <c r="H124" s="443">
        <f>SUM(прил9!I85)</f>
        <v>51136</v>
      </c>
    </row>
    <row r="125" spans="1:8" ht="80.25" customHeight="1" x14ac:dyDescent="0.25">
      <c r="A125" s="84" t="s">
        <v>185</v>
      </c>
      <c r="B125" s="2" t="s">
        <v>10</v>
      </c>
      <c r="C125" s="365">
        <v>13</v>
      </c>
      <c r="D125" s="244" t="s">
        <v>212</v>
      </c>
      <c r="E125" s="245" t="s">
        <v>394</v>
      </c>
      <c r="F125" s="246" t="s">
        <v>395</v>
      </c>
      <c r="G125" s="2"/>
      <c r="H125" s="442">
        <f>SUM(H126)</f>
        <v>102272</v>
      </c>
    </row>
    <row r="126" spans="1:8" ht="32.25" customHeight="1" x14ac:dyDescent="0.25">
      <c r="A126" s="3" t="s">
        <v>452</v>
      </c>
      <c r="B126" s="2" t="s">
        <v>10</v>
      </c>
      <c r="C126" s="365">
        <v>13</v>
      </c>
      <c r="D126" s="244" t="s">
        <v>212</v>
      </c>
      <c r="E126" s="245" t="s">
        <v>10</v>
      </c>
      <c r="F126" s="246" t="s">
        <v>395</v>
      </c>
      <c r="G126" s="2"/>
      <c r="H126" s="442">
        <f>SUM(H127)</f>
        <v>102272</v>
      </c>
    </row>
    <row r="127" spans="1:8" ht="32.25" customHeight="1" x14ac:dyDescent="0.25">
      <c r="A127" s="89" t="s">
        <v>451</v>
      </c>
      <c r="B127" s="2" t="s">
        <v>10</v>
      </c>
      <c r="C127" s="365">
        <v>13</v>
      </c>
      <c r="D127" s="244" t="s">
        <v>212</v>
      </c>
      <c r="E127" s="245" t="s">
        <v>10</v>
      </c>
      <c r="F127" s="246" t="s">
        <v>450</v>
      </c>
      <c r="G127" s="2"/>
      <c r="H127" s="442">
        <f>SUM(H128)</f>
        <v>102272</v>
      </c>
    </row>
    <row r="128" spans="1:8" ht="17.25" customHeight="1" x14ac:dyDescent="0.25">
      <c r="A128" s="90" t="s">
        <v>21</v>
      </c>
      <c r="B128" s="2" t="s">
        <v>10</v>
      </c>
      <c r="C128" s="365">
        <v>13</v>
      </c>
      <c r="D128" s="244" t="s">
        <v>212</v>
      </c>
      <c r="E128" s="245" t="s">
        <v>10</v>
      </c>
      <c r="F128" s="246" t="s">
        <v>450</v>
      </c>
      <c r="G128" s="2" t="s">
        <v>68</v>
      </c>
      <c r="H128" s="443">
        <f>SUM(прил9!I89)</f>
        <v>102272</v>
      </c>
    </row>
    <row r="129" spans="1:8" ht="31.5" customHeight="1" x14ac:dyDescent="0.25">
      <c r="A129" s="75" t="s">
        <v>122</v>
      </c>
      <c r="B129" s="28" t="s">
        <v>10</v>
      </c>
      <c r="C129" s="28">
        <v>13</v>
      </c>
      <c r="D129" s="223" t="s">
        <v>406</v>
      </c>
      <c r="E129" s="224" t="s">
        <v>394</v>
      </c>
      <c r="F129" s="225" t="s">
        <v>395</v>
      </c>
      <c r="G129" s="28"/>
      <c r="H129" s="441">
        <f>SUM(H130)</f>
        <v>2000</v>
      </c>
    </row>
    <row r="130" spans="1:8" ht="63" customHeight="1" x14ac:dyDescent="0.25">
      <c r="A130" s="76" t="s">
        <v>517</v>
      </c>
      <c r="B130" s="2" t="s">
        <v>10</v>
      </c>
      <c r="C130" s="2">
        <v>13</v>
      </c>
      <c r="D130" s="226" t="s">
        <v>516</v>
      </c>
      <c r="E130" s="227" t="s">
        <v>394</v>
      </c>
      <c r="F130" s="228" t="s">
        <v>395</v>
      </c>
      <c r="G130" s="2"/>
      <c r="H130" s="442">
        <f>SUM(H131)</f>
        <v>2000</v>
      </c>
    </row>
    <row r="131" spans="1:8" ht="33" customHeight="1" x14ac:dyDescent="0.25">
      <c r="A131" s="76" t="s">
        <v>518</v>
      </c>
      <c r="B131" s="2" t="s">
        <v>10</v>
      </c>
      <c r="C131" s="2">
        <v>13</v>
      </c>
      <c r="D131" s="226" t="s">
        <v>516</v>
      </c>
      <c r="E131" s="227" t="s">
        <v>10</v>
      </c>
      <c r="F131" s="228" t="s">
        <v>395</v>
      </c>
      <c r="G131" s="2"/>
      <c r="H131" s="442">
        <f>SUM(H132)</f>
        <v>2000</v>
      </c>
    </row>
    <row r="132" spans="1:8" ht="17.25" customHeight="1" x14ac:dyDescent="0.25">
      <c r="A132" s="88" t="s">
        <v>520</v>
      </c>
      <c r="B132" s="2" t="s">
        <v>10</v>
      </c>
      <c r="C132" s="2">
        <v>13</v>
      </c>
      <c r="D132" s="226" t="s">
        <v>516</v>
      </c>
      <c r="E132" s="227" t="s">
        <v>10</v>
      </c>
      <c r="F132" s="228" t="s">
        <v>519</v>
      </c>
      <c r="G132" s="2"/>
      <c r="H132" s="442">
        <f>SUM(H133)</f>
        <v>2000</v>
      </c>
    </row>
    <row r="133" spans="1:8" ht="31.5" customHeight="1" x14ac:dyDescent="0.25">
      <c r="A133" s="89" t="s">
        <v>551</v>
      </c>
      <c r="B133" s="2" t="s">
        <v>10</v>
      </c>
      <c r="C133" s="2">
        <v>13</v>
      </c>
      <c r="D133" s="226" t="s">
        <v>516</v>
      </c>
      <c r="E133" s="227" t="s">
        <v>10</v>
      </c>
      <c r="F133" s="228" t="s">
        <v>519</v>
      </c>
      <c r="G133" s="2" t="s">
        <v>16</v>
      </c>
      <c r="H133" s="444">
        <f>SUM(прил9!I94)</f>
        <v>2000</v>
      </c>
    </row>
    <row r="134" spans="1:8" ht="50.25" customHeight="1" x14ac:dyDescent="0.25">
      <c r="A134" s="93" t="s">
        <v>137</v>
      </c>
      <c r="B134" s="28" t="s">
        <v>10</v>
      </c>
      <c r="C134" s="28">
        <v>13</v>
      </c>
      <c r="D134" s="223" t="s">
        <v>429</v>
      </c>
      <c r="E134" s="224" t="s">
        <v>394</v>
      </c>
      <c r="F134" s="225" t="s">
        <v>395</v>
      </c>
      <c r="G134" s="28"/>
      <c r="H134" s="441">
        <f>SUM(H135)</f>
        <v>51136</v>
      </c>
    </row>
    <row r="135" spans="1:8" ht="63.75" customHeight="1" x14ac:dyDescent="0.25">
      <c r="A135" s="76" t="s">
        <v>138</v>
      </c>
      <c r="B135" s="2" t="s">
        <v>10</v>
      </c>
      <c r="C135" s="2">
        <v>13</v>
      </c>
      <c r="D135" s="268" t="s">
        <v>208</v>
      </c>
      <c r="E135" s="269" t="s">
        <v>394</v>
      </c>
      <c r="F135" s="270" t="s">
        <v>395</v>
      </c>
      <c r="G135" s="71"/>
      <c r="H135" s="445">
        <f>SUM(H136)</f>
        <v>51136</v>
      </c>
    </row>
    <row r="136" spans="1:8" ht="48" customHeight="1" x14ac:dyDescent="0.25">
      <c r="A136" s="76" t="s">
        <v>432</v>
      </c>
      <c r="B136" s="2" t="s">
        <v>10</v>
      </c>
      <c r="C136" s="2">
        <v>13</v>
      </c>
      <c r="D136" s="268" t="s">
        <v>208</v>
      </c>
      <c r="E136" s="269" t="s">
        <v>10</v>
      </c>
      <c r="F136" s="270" t="s">
        <v>395</v>
      </c>
      <c r="G136" s="71"/>
      <c r="H136" s="445">
        <f>SUM(H137)</f>
        <v>51136</v>
      </c>
    </row>
    <row r="137" spans="1:8" ht="30.75" customHeight="1" x14ac:dyDescent="0.25">
      <c r="A137" s="69" t="s">
        <v>451</v>
      </c>
      <c r="B137" s="2" t="s">
        <v>10</v>
      </c>
      <c r="C137" s="2">
        <v>13</v>
      </c>
      <c r="D137" s="268" t="s">
        <v>208</v>
      </c>
      <c r="E137" s="269" t="s">
        <v>10</v>
      </c>
      <c r="F137" s="270" t="s">
        <v>450</v>
      </c>
      <c r="G137" s="71"/>
      <c r="H137" s="445">
        <f>SUM(H138)</f>
        <v>51136</v>
      </c>
    </row>
    <row r="138" spans="1:8" ht="17.25" customHeight="1" x14ac:dyDescent="0.25">
      <c r="A138" s="91" t="s">
        <v>21</v>
      </c>
      <c r="B138" s="2" t="s">
        <v>10</v>
      </c>
      <c r="C138" s="2">
        <v>13</v>
      </c>
      <c r="D138" s="268" t="s">
        <v>208</v>
      </c>
      <c r="E138" s="269" t="s">
        <v>10</v>
      </c>
      <c r="F138" s="270" t="s">
        <v>450</v>
      </c>
      <c r="G138" s="71" t="s">
        <v>68</v>
      </c>
      <c r="H138" s="446">
        <f>SUM(прил9!I99)</f>
        <v>51136</v>
      </c>
    </row>
    <row r="139" spans="1:8" ht="31.5" x14ac:dyDescent="0.25">
      <c r="A139" s="75" t="s">
        <v>24</v>
      </c>
      <c r="B139" s="28" t="s">
        <v>10</v>
      </c>
      <c r="C139" s="30">
        <v>13</v>
      </c>
      <c r="D139" s="229" t="s">
        <v>199</v>
      </c>
      <c r="E139" s="230" t="s">
        <v>394</v>
      </c>
      <c r="F139" s="231" t="s">
        <v>395</v>
      </c>
      <c r="G139" s="28"/>
      <c r="H139" s="441">
        <f>SUM(H140)</f>
        <v>9585448</v>
      </c>
    </row>
    <row r="140" spans="1:8" ht="17.25" customHeight="1" x14ac:dyDescent="0.25">
      <c r="A140" s="84" t="s">
        <v>88</v>
      </c>
      <c r="B140" s="2" t="s">
        <v>10</v>
      </c>
      <c r="C140" s="365">
        <v>13</v>
      </c>
      <c r="D140" s="244" t="s">
        <v>200</v>
      </c>
      <c r="E140" s="245" t="s">
        <v>394</v>
      </c>
      <c r="F140" s="246" t="s">
        <v>395</v>
      </c>
      <c r="G140" s="2"/>
      <c r="H140" s="442">
        <f>SUM(H141+H144)</f>
        <v>9585448</v>
      </c>
    </row>
    <row r="141" spans="1:8" ht="16.5" customHeight="1" x14ac:dyDescent="0.25">
      <c r="A141" s="3" t="s">
        <v>106</v>
      </c>
      <c r="B141" s="2" t="s">
        <v>10</v>
      </c>
      <c r="C141" s="365">
        <v>13</v>
      </c>
      <c r="D141" s="244" t="s">
        <v>200</v>
      </c>
      <c r="E141" s="245" t="s">
        <v>394</v>
      </c>
      <c r="F141" s="246" t="s">
        <v>424</v>
      </c>
      <c r="G141" s="2"/>
      <c r="H141" s="442">
        <f>SUM(H142:H143)</f>
        <v>9585448</v>
      </c>
    </row>
    <row r="142" spans="1:8" ht="31.5" hidden="1" customHeight="1" x14ac:dyDescent="0.25">
      <c r="A142" s="89" t="s">
        <v>551</v>
      </c>
      <c r="B142" s="2" t="s">
        <v>10</v>
      </c>
      <c r="C142" s="365">
        <v>13</v>
      </c>
      <c r="D142" s="244" t="s">
        <v>200</v>
      </c>
      <c r="E142" s="245" t="s">
        <v>394</v>
      </c>
      <c r="F142" s="246" t="s">
        <v>424</v>
      </c>
      <c r="G142" s="2" t="s">
        <v>16</v>
      </c>
      <c r="H142" s="443">
        <f>SUM(прил9!I103)</f>
        <v>0</v>
      </c>
    </row>
    <row r="143" spans="1:8" ht="15.75" customHeight="1" x14ac:dyDescent="0.25">
      <c r="A143" s="3" t="s">
        <v>18</v>
      </c>
      <c r="B143" s="2" t="s">
        <v>10</v>
      </c>
      <c r="C143" s="365">
        <v>13</v>
      </c>
      <c r="D143" s="244" t="s">
        <v>200</v>
      </c>
      <c r="E143" s="245" t="s">
        <v>394</v>
      </c>
      <c r="F143" s="246" t="s">
        <v>424</v>
      </c>
      <c r="G143" s="2" t="s">
        <v>17</v>
      </c>
      <c r="H143" s="443">
        <f>SUM(прил9!I246)+прил9!I104</f>
        <v>9585448</v>
      </c>
    </row>
    <row r="144" spans="1:8" s="564" customFormat="1" ht="33" hidden="1" customHeight="1" x14ac:dyDescent="0.25">
      <c r="A144" s="3" t="s">
        <v>842</v>
      </c>
      <c r="B144" s="2" t="s">
        <v>10</v>
      </c>
      <c r="C144" s="565">
        <v>13</v>
      </c>
      <c r="D144" s="244" t="s">
        <v>200</v>
      </c>
      <c r="E144" s="245" t="s">
        <v>394</v>
      </c>
      <c r="F144" s="246" t="s">
        <v>841</v>
      </c>
      <c r="G144" s="2"/>
      <c r="H144" s="442">
        <f>SUM(H145)</f>
        <v>0</v>
      </c>
    </row>
    <row r="145" spans="1:8" s="564" customFormat="1" ht="31.5" hidden="1" customHeight="1" x14ac:dyDescent="0.25">
      <c r="A145" s="89" t="s">
        <v>551</v>
      </c>
      <c r="B145" s="2" t="s">
        <v>10</v>
      </c>
      <c r="C145" s="565">
        <v>13</v>
      </c>
      <c r="D145" s="244" t="s">
        <v>200</v>
      </c>
      <c r="E145" s="245" t="s">
        <v>394</v>
      </c>
      <c r="F145" s="246" t="s">
        <v>841</v>
      </c>
      <c r="G145" s="2" t="s">
        <v>16</v>
      </c>
      <c r="H145" s="443">
        <f>SUM(прил9!I106)</f>
        <v>0</v>
      </c>
    </row>
    <row r="146" spans="1:8" ht="18.75" customHeight="1" x14ac:dyDescent="0.25">
      <c r="A146" s="75" t="s">
        <v>182</v>
      </c>
      <c r="B146" s="28" t="s">
        <v>10</v>
      </c>
      <c r="C146" s="30">
        <v>13</v>
      </c>
      <c r="D146" s="229" t="s">
        <v>201</v>
      </c>
      <c r="E146" s="230" t="s">
        <v>394</v>
      </c>
      <c r="F146" s="231" t="s">
        <v>395</v>
      </c>
      <c r="G146" s="28"/>
      <c r="H146" s="441">
        <f>SUM(H147)</f>
        <v>1099165</v>
      </c>
    </row>
    <row r="147" spans="1:8" ht="16.5" customHeight="1" x14ac:dyDescent="0.25">
      <c r="A147" s="84" t="s">
        <v>181</v>
      </c>
      <c r="B147" s="2" t="s">
        <v>10</v>
      </c>
      <c r="C147" s="365">
        <v>13</v>
      </c>
      <c r="D147" s="244" t="s">
        <v>202</v>
      </c>
      <c r="E147" s="245" t="s">
        <v>394</v>
      </c>
      <c r="F147" s="246" t="s">
        <v>395</v>
      </c>
      <c r="G147" s="2"/>
      <c r="H147" s="442">
        <f>SUM(H148+H157+H155+H152+H150)</f>
        <v>1099165</v>
      </c>
    </row>
    <row r="148" spans="1:8" ht="47.25" customHeight="1" x14ac:dyDescent="0.25">
      <c r="A148" s="84" t="s">
        <v>739</v>
      </c>
      <c r="B148" s="2" t="s">
        <v>10</v>
      </c>
      <c r="C148" s="365">
        <v>13</v>
      </c>
      <c r="D148" s="244" t="s">
        <v>202</v>
      </c>
      <c r="E148" s="245" t="s">
        <v>394</v>
      </c>
      <c r="F148" s="374">
        <v>12712</v>
      </c>
      <c r="G148" s="2"/>
      <c r="H148" s="442">
        <f>SUM(H149)</f>
        <v>31100</v>
      </c>
    </row>
    <row r="149" spans="1:8" ht="48.75" customHeight="1" x14ac:dyDescent="0.25">
      <c r="A149" s="84" t="s">
        <v>79</v>
      </c>
      <c r="B149" s="2" t="s">
        <v>10</v>
      </c>
      <c r="C149" s="365">
        <v>13</v>
      </c>
      <c r="D149" s="244" t="s">
        <v>202</v>
      </c>
      <c r="E149" s="245" t="s">
        <v>394</v>
      </c>
      <c r="F149" s="374">
        <v>12712</v>
      </c>
      <c r="G149" s="2" t="s">
        <v>13</v>
      </c>
      <c r="H149" s="444">
        <f>SUM(прил9!I110)</f>
        <v>31100</v>
      </c>
    </row>
    <row r="150" spans="1:8" s="648" customFormat="1" ht="18.75" customHeight="1" x14ac:dyDescent="0.25">
      <c r="A150" s="631" t="s">
        <v>960</v>
      </c>
      <c r="B150" s="2" t="s">
        <v>10</v>
      </c>
      <c r="C150" s="649">
        <v>13</v>
      </c>
      <c r="D150" s="244" t="s">
        <v>202</v>
      </c>
      <c r="E150" s="245" t="s">
        <v>394</v>
      </c>
      <c r="F150" s="374">
        <v>54690</v>
      </c>
      <c r="G150" s="2"/>
      <c r="H150" s="442">
        <f>SUM(H151)</f>
        <v>137109</v>
      </c>
    </row>
    <row r="151" spans="1:8" s="648" customFormat="1" ht="33.75" customHeight="1" x14ac:dyDescent="0.25">
      <c r="A151" s="624" t="s">
        <v>551</v>
      </c>
      <c r="B151" s="2" t="s">
        <v>10</v>
      </c>
      <c r="C151" s="649">
        <v>13</v>
      </c>
      <c r="D151" s="244" t="s">
        <v>202</v>
      </c>
      <c r="E151" s="245" t="s">
        <v>394</v>
      </c>
      <c r="F151" s="374">
        <v>54690</v>
      </c>
      <c r="G151" s="2" t="s">
        <v>16</v>
      </c>
      <c r="H151" s="444">
        <f>SUM(прил9!I112)</f>
        <v>137109</v>
      </c>
    </row>
    <row r="152" spans="1:8" ht="34.5" customHeight="1" x14ac:dyDescent="0.25">
      <c r="A152" s="90" t="s">
        <v>722</v>
      </c>
      <c r="B152" s="2" t="s">
        <v>10</v>
      </c>
      <c r="C152" s="365">
        <v>13</v>
      </c>
      <c r="D152" s="244" t="s">
        <v>202</v>
      </c>
      <c r="E152" s="245" t="s">
        <v>394</v>
      </c>
      <c r="F152" s="246" t="s">
        <v>426</v>
      </c>
      <c r="G152" s="2"/>
      <c r="H152" s="442">
        <f>SUM(H153:H154)</f>
        <v>746500</v>
      </c>
    </row>
    <row r="153" spans="1:8" ht="47.25" customHeight="1" x14ac:dyDescent="0.25">
      <c r="A153" s="84" t="s">
        <v>79</v>
      </c>
      <c r="B153" s="2" t="s">
        <v>10</v>
      </c>
      <c r="C153" s="365">
        <v>13</v>
      </c>
      <c r="D153" s="244" t="s">
        <v>202</v>
      </c>
      <c r="E153" s="245" t="s">
        <v>394</v>
      </c>
      <c r="F153" s="246" t="s">
        <v>426</v>
      </c>
      <c r="G153" s="2" t="s">
        <v>13</v>
      </c>
      <c r="H153" s="443">
        <f>SUM(прил9!I114)</f>
        <v>746500</v>
      </c>
    </row>
    <row r="154" spans="1:8" ht="33" hidden="1" customHeight="1" x14ac:dyDescent="0.25">
      <c r="A154" s="89" t="s">
        <v>551</v>
      </c>
      <c r="B154" s="2" t="s">
        <v>10</v>
      </c>
      <c r="C154" s="365">
        <v>13</v>
      </c>
      <c r="D154" s="244" t="s">
        <v>202</v>
      </c>
      <c r="E154" s="245" t="s">
        <v>394</v>
      </c>
      <c r="F154" s="246" t="s">
        <v>426</v>
      </c>
      <c r="G154" s="2" t="s">
        <v>16</v>
      </c>
      <c r="H154" s="443">
        <f>SUM(прил9!I115)</f>
        <v>0</v>
      </c>
    </row>
    <row r="155" spans="1:8" ht="32.25" customHeight="1" x14ac:dyDescent="0.25">
      <c r="A155" s="7" t="s">
        <v>544</v>
      </c>
      <c r="B155" s="2" t="s">
        <v>10</v>
      </c>
      <c r="C155" s="365">
        <v>13</v>
      </c>
      <c r="D155" s="244" t="s">
        <v>202</v>
      </c>
      <c r="E155" s="245" t="s">
        <v>394</v>
      </c>
      <c r="F155" s="246" t="s">
        <v>450</v>
      </c>
      <c r="G155" s="2"/>
      <c r="H155" s="442">
        <f>SUM(H156)</f>
        <v>64456</v>
      </c>
    </row>
    <row r="156" spans="1:8" ht="48.75" customHeight="1" x14ac:dyDescent="0.25">
      <c r="A156" s="7" t="s">
        <v>79</v>
      </c>
      <c r="B156" s="2" t="s">
        <v>10</v>
      </c>
      <c r="C156" s="365">
        <v>13</v>
      </c>
      <c r="D156" s="244" t="s">
        <v>202</v>
      </c>
      <c r="E156" s="245" t="s">
        <v>394</v>
      </c>
      <c r="F156" s="246" t="s">
        <v>450</v>
      </c>
      <c r="G156" s="2" t="s">
        <v>13</v>
      </c>
      <c r="H156" s="443">
        <f>SUM(прил9!I117)</f>
        <v>64456</v>
      </c>
    </row>
    <row r="157" spans="1:8" ht="16.5" customHeight="1" x14ac:dyDescent="0.25">
      <c r="A157" s="3" t="s">
        <v>183</v>
      </c>
      <c r="B157" s="2" t="s">
        <v>10</v>
      </c>
      <c r="C157" s="365">
        <v>13</v>
      </c>
      <c r="D157" s="244" t="s">
        <v>202</v>
      </c>
      <c r="E157" s="245" t="s">
        <v>394</v>
      </c>
      <c r="F157" s="246" t="s">
        <v>425</v>
      </c>
      <c r="G157" s="2"/>
      <c r="H157" s="442">
        <f>SUM(H158)</f>
        <v>120000</v>
      </c>
    </row>
    <row r="158" spans="1:8" ht="31.5" customHeight="1" x14ac:dyDescent="0.25">
      <c r="A158" s="368" t="s">
        <v>551</v>
      </c>
      <c r="B158" s="2" t="s">
        <v>10</v>
      </c>
      <c r="C158" s="365">
        <v>13</v>
      </c>
      <c r="D158" s="244" t="s">
        <v>202</v>
      </c>
      <c r="E158" s="245" t="s">
        <v>394</v>
      </c>
      <c r="F158" s="246" t="s">
        <v>425</v>
      </c>
      <c r="G158" s="2" t="s">
        <v>16</v>
      </c>
      <c r="H158" s="443">
        <f>SUM(прил9!I119)</f>
        <v>120000</v>
      </c>
    </row>
    <row r="159" spans="1:8" ht="33" customHeight="1" x14ac:dyDescent="0.25">
      <c r="A159" s="27" t="s">
        <v>131</v>
      </c>
      <c r="B159" s="28" t="s">
        <v>10</v>
      </c>
      <c r="C159" s="30">
        <v>13</v>
      </c>
      <c r="D159" s="229" t="s">
        <v>203</v>
      </c>
      <c r="E159" s="230" t="s">
        <v>394</v>
      </c>
      <c r="F159" s="231" t="s">
        <v>395</v>
      </c>
      <c r="G159" s="28"/>
      <c r="H159" s="441">
        <f>SUM(H160)</f>
        <v>9026872</v>
      </c>
    </row>
    <row r="160" spans="1:8" ht="33" customHeight="1" x14ac:dyDescent="0.25">
      <c r="A160" s="84" t="s">
        <v>132</v>
      </c>
      <c r="B160" s="2" t="s">
        <v>10</v>
      </c>
      <c r="C160" s="365">
        <v>13</v>
      </c>
      <c r="D160" s="244" t="s">
        <v>204</v>
      </c>
      <c r="E160" s="245" t="s">
        <v>394</v>
      </c>
      <c r="F160" s="246" t="s">
        <v>395</v>
      </c>
      <c r="G160" s="2"/>
      <c r="H160" s="442">
        <f>SUM(H161+H165)</f>
        <v>9026872</v>
      </c>
    </row>
    <row r="161" spans="1:8" ht="31.5" x14ac:dyDescent="0.25">
      <c r="A161" s="3" t="s">
        <v>89</v>
      </c>
      <c r="B161" s="2" t="s">
        <v>10</v>
      </c>
      <c r="C161" s="365">
        <v>13</v>
      </c>
      <c r="D161" s="244" t="s">
        <v>204</v>
      </c>
      <c r="E161" s="245" t="s">
        <v>394</v>
      </c>
      <c r="F161" s="246" t="s">
        <v>427</v>
      </c>
      <c r="G161" s="2"/>
      <c r="H161" s="442">
        <f>SUM(H162:H164)</f>
        <v>9026872</v>
      </c>
    </row>
    <row r="162" spans="1:8" ht="46.5" customHeight="1" x14ac:dyDescent="0.25">
      <c r="A162" s="84" t="s">
        <v>79</v>
      </c>
      <c r="B162" s="2" t="s">
        <v>10</v>
      </c>
      <c r="C162" s="365">
        <v>13</v>
      </c>
      <c r="D162" s="244" t="s">
        <v>204</v>
      </c>
      <c r="E162" s="245" t="s">
        <v>394</v>
      </c>
      <c r="F162" s="246" t="s">
        <v>427</v>
      </c>
      <c r="G162" s="2" t="s">
        <v>13</v>
      </c>
      <c r="H162" s="443">
        <f>SUM(прил9!I123)</f>
        <v>4341061</v>
      </c>
    </row>
    <row r="163" spans="1:8" ht="30.75" customHeight="1" x14ac:dyDescent="0.25">
      <c r="A163" s="89" t="s">
        <v>551</v>
      </c>
      <c r="B163" s="2" t="s">
        <v>10</v>
      </c>
      <c r="C163" s="365">
        <v>13</v>
      </c>
      <c r="D163" s="244" t="s">
        <v>204</v>
      </c>
      <c r="E163" s="245" t="s">
        <v>394</v>
      </c>
      <c r="F163" s="246" t="s">
        <v>427</v>
      </c>
      <c r="G163" s="2" t="s">
        <v>16</v>
      </c>
      <c r="H163" s="443">
        <f>SUM(прил9!I124)</f>
        <v>4623637</v>
      </c>
    </row>
    <row r="164" spans="1:8" ht="15.75" customHeight="1" x14ac:dyDescent="0.25">
      <c r="A164" s="3" t="s">
        <v>18</v>
      </c>
      <c r="B164" s="2" t="s">
        <v>10</v>
      </c>
      <c r="C164" s="365">
        <v>13</v>
      </c>
      <c r="D164" s="244" t="s">
        <v>204</v>
      </c>
      <c r="E164" s="245" t="s">
        <v>394</v>
      </c>
      <c r="F164" s="246" t="s">
        <v>427</v>
      </c>
      <c r="G164" s="2" t="s">
        <v>17</v>
      </c>
      <c r="H164" s="443">
        <f>SUM(прил9!I125)</f>
        <v>62174</v>
      </c>
    </row>
    <row r="165" spans="1:8" s="564" customFormat="1" ht="32.25" hidden="1" customHeight="1" x14ac:dyDescent="0.25">
      <c r="A165" s="3" t="s">
        <v>842</v>
      </c>
      <c r="B165" s="2" t="s">
        <v>10</v>
      </c>
      <c r="C165" s="565">
        <v>13</v>
      </c>
      <c r="D165" s="244" t="s">
        <v>204</v>
      </c>
      <c r="E165" s="245" t="s">
        <v>394</v>
      </c>
      <c r="F165" s="246" t="s">
        <v>841</v>
      </c>
      <c r="G165" s="2"/>
      <c r="H165" s="442">
        <f>SUM(H166)</f>
        <v>0</v>
      </c>
    </row>
    <row r="166" spans="1:8" s="564" customFormat="1" ht="30.75" hidden="1" customHeight="1" x14ac:dyDescent="0.25">
      <c r="A166" s="89" t="s">
        <v>551</v>
      </c>
      <c r="B166" s="2" t="s">
        <v>10</v>
      </c>
      <c r="C166" s="565">
        <v>13</v>
      </c>
      <c r="D166" s="244" t="s">
        <v>204</v>
      </c>
      <c r="E166" s="245" t="s">
        <v>394</v>
      </c>
      <c r="F166" s="246" t="s">
        <v>841</v>
      </c>
      <c r="G166" s="2" t="s">
        <v>16</v>
      </c>
      <c r="H166" s="443">
        <f>SUM(прил9!I127)</f>
        <v>0</v>
      </c>
    </row>
    <row r="167" spans="1:8" ht="33" customHeight="1" x14ac:dyDescent="0.25">
      <c r="A167" s="74" t="s">
        <v>73</v>
      </c>
      <c r="B167" s="16" t="s">
        <v>15</v>
      </c>
      <c r="C167" s="39"/>
      <c r="D167" s="256"/>
      <c r="E167" s="257"/>
      <c r="F167" s="258"/>
      <c r="G167" s="15"/>
      <c r="H167" s="494">
        <f>SUM(H168)</f>
        <v>3315065</v>
      </c>
    </row>
    <row r="168" spans="1:8" ht="33.75" customHeight="1" x14ac:dyDescent="0.25">
      <c r="A168" s="86" t="s">
        <v>878</v>
      </c>
      <c r="B168" s="23" t="s">
        <v>15</v>
      </c>
      <c r="C168" s="55" t="s">
        <v>57</v>
      </c>
      <c r="D168" s="259"/>
      <c r="E168" s="260"/>
      <c r="F168" s="261"/>
      <c r="G168" s="22"/>
      <c r="H168" s="448">
        <f>SUM(H169)</f>
        <v>3315065</v>
      </c>
    </row>
    <row r="169" spans="1:8" ht="65.25" customHeight="1" x14ac:dyDescent="0.25">
      <c r="A169" s="75" t="s">
        <v>133</v>
      </c>
      <c r="B169" s="28" t="s">
        <v>15</v>
      </c>
      <c r="C169" s="42" t="s">
        <v>57</v>
      </c>
      <c r="D169" s="235" t="s">
        <v>205</v>
      </c>
      <c r="E169" s="236" t="s">
        <v>394</v>
      </c>
      <c r="F169" s="237" t="s">
        <v>395</v>
      </c>
      <c r="G169" s="28"/>
      <c r="H169" s="441">
        <f>SUM(H170+H178)</f>
        <v>3315065</v>
      </c>
    </row>
    <row r="170" spans="1:8" ht="95.25" customHeight="1" x14ac:dyDescent="0.25">
      <c r="A170" s="76" t="s">
        <v>134</v>
      </c>
      <c r="B170" s="2" t="s">
        <v>15</v>
      </c>
      <c r="C170" s="8" t="s">
        <v>57</v>
      </c>
      <c r="D170" s="262" t="s">
        <v>206</v>
      </c>
      <c r="E170" s="263" t="s">
        <v>394</v>
      </c>
      <c r="F170" s="264" t="s">
        <v>395</v>
      </c>
      <c r="G170" s="2"/>
      <c r="H170" s="442">
        <f>SUM(H171)</f>
        <v>3215065</v>
      </c>
    </row>
    <row r="171" spans="1:8" ht="34.5" customHeight="1" x14ac:dyDescent="0.25">
      <c r="A171" s="76" t="s">
        <v>428</v>
      </c>
      <c r="B171" s="2" t="s">
        <v>15</v>
      </c>
      <c r="C171" s="8" t="s">
        <v>57</v>
      </c>
      <c r="D171" s="262" t="s">
        <v>206</v>
      </c>
      <c r="E171" s="263" t="s">
        <v>10</v>
      </c>
      <c r="F171" s="264" t="s">
        <v>395</v>
      </c>
      <c r="G171" s="2"/>
      <c r="H171" s="442">
        <f>SUM(H172+H176)</f>
        <v>3215065</v>
      </c>
    </row>
    <row r="172" spans="1:8" ht="33" customHeight="1" x14ac:dyDescent="0.25">
      <c r="A172" s="3" t="s">
        <v>89</v>
      </c>
      <c r="B172" s="2" t="s">
        <v>15</v>
      </c>
      <c r="C172" s="8" t="s">
        <v>57</v>
      </c>
      <c r="D172" s="262" t="s">
        <v>206</v>
      </c>
      <c r="E172" s="263" t="s">
        <v>10</v>
      </c>
      <c r="F172" s="264" t="s">
        <v>427</v>
      </c>
      <c r="G172" s="2"/>
      <c r="H172" s="442">
        <f>SUM(H173:H175)</f>
        <v>2215065</v>
      </c>
    </row>
    <row r="173" spans="1:8" ht="46.5" customHeight="1" x14ac:dyDescent="0.25">
      <c r="A173" s="84" t="s">
        <v>79</v>
      </c>
      <c r="B173" s="2" t="s">
        <v>15</v>
      </c>
      <c r="C173" s="8" t="s">
        <v>57</v>
      </c>
      <c r="D173" s="262" t="s">
        <v>206</v>
      </c>
      <c r="E173" s="263" t="s">
        <v>10</v>
      </c>
      <c r="F173" s="264" t="s">
        <v>427</v>
      </c>
      <c r="G173" s="2" t="s">
        <v>13</v>
      </c>
      <c r="H173" s="443">
        <f>SUM(прил9!I134)</f>
        <v>2145065</v>
      </c>
    </row>
    <row r="174" spans="1:8" ht="31.5" customHeight="1" x14ac:dyDescent="0.25">
      <c r="A174" s="89" t="s">
        <v>551</v>
      </c>
      <c r="B174" s="2" t="s">
        <v>15</v>
      </c>
      <c r="C174" s="8" t="s">
        <v>57</v>
      </c>
      <c r="D174" s="262" t="s">
        <v>206</v>
      </c>
      <c r="E174" s="263" t="s">
        <v>10</v>
      </c>
      <c r="F174" s="264" t="s">
        <v>427</v>
      </c>
      <c r="G174" s="2" t="s">
        <v>16</v>
      </c>
      <c r="H174" s="443">
        <f>SUM(прил9!I135)</f>
        <v>69000</v>
      </c>
    </row>
    <row r="175" spans="1:8" ht="17.25" customHeight="1" x14ac:dyDescent="0.25">
      <c r="A175" s="3" t="s">
        <v>18</v>
      </c>
      <c r="B175" s="2" t="s">
        <v>15</v>
      </c>
      <c r="C175" s="8" t="s">
        <v>57</v>
      </c>
      <c r="D175" s="262" t="s">
        <v>206</v>
      </c>
      <c r="E175" s="263" t="s">
        <v>10</v>
      </c>
      <c r="F175" s="264" t="s">
        <v>427</v>
      </c>
      <c r="G175" s="2" t="s">
        <v>17</v>
      </c>
      <c r="H175" s="443">
        <f>SUM(прил9!I136)</f>
        <v>1000</v>
      </c>
    </row>
    <row r="176" spans="1:8" s="657" customFormat="1" ht="34.5" customHeight="1" x14ac:dyDescent="0.25">
      <c r="A176" s="101" t="s">
        <v>524</v>
      </c>
      <c r="B176" s="2" t="s">
        <v>15</v>
      </c>
      <c r="C176" s="8" t="s">
        <v>57</v>
      </c>
      <c r="D176" s="262" t="s">
        <v>206</v>
      </c>
      <c r="E176" s="263" t="s">
        <v>10</v>
      </c>
      <c r="F176" s="264" t="s">
        <v>522</v>
      </c>
      <c r="G176" s="2"/>
      <c r="H176" s="442">
        <f>SUM(H177)</f>
        <v>1000000</v>
      </c>
    </row>
    <row r="177" spans="1:8" s="657" customFormat="1" ht="31.5" x14ac:dyDescent="0.25">
      <c r="A177" s="89" t="s">
        <v>551</v>
      </c>
      <c r="B177" s="2" t="s">
        <v>15</v>
      </c>
      <c r="C177" s="8" t="s">
        <v>57</v>
      </c>
      <c r="D177" s="262" t="s">
        <v>206</v>
      </c>
      <c r="E177" s="263" t="s">
        <v>10</v>
      </c>
      <c r="F177" s="264" t="s">
        <v>522</v>
      </c>
      <c r="G177" s="2" t="s">
        <v>16</v>
      </c>
      <c r="H177" s="443">
        <f>SUM(прил9!I138)</f>
        <v>1000000</v>
      </c>
    </row>
    <row r="178" spans="1:8" ht="93.75" customHeight="1" x14ac:dyDescent="0.25">
      <c r="A178" s="54" t="s">
        <v>525</v>
      </c>
      <c r="B178" s="2" t="s">
        <v>15</v>
      </c>
      <c r="C178" s="8" t="s">
        <v>57</v>
      </c>
      <c r="D178" s="238" t="s">
        <v>521</v>
      </c>
      <c r="E178" s="239" t="s">
        <v>394</v>
      </c>
      <c r="F178" s="240" t="s">
        <v>395</v>
      </c>
      <c r="G178" s="2"/>
      <c r="H178" s="442">
        <f>SUM(H179)</f>
        <v>100000</v>
      </c>
    </row>
    <row r="179" spans="1:8" ht="46.5" customHeight="1" x14ac:dyDescent="0.25">
      <c r="A179" s="101" t="s">
        <v>523</v>
      </c>
      <c r="B179" s="2" t="s">
        <v>15</v>
      </c>
      <c r="C179" s="8" t="s">
        <v>57</v>
      </c>
      <c r="D179" s="238" t="s">
        <v>521</v>
      </c>
      <c r="E179" s="239" t="s">
        <v>10</v>
      </c>
      <c r="F179" s="240" t="s">
        <v>395</v>
      </c>
      <c r="G179" s="2"/>
      <c r="H179" s="442">
        <f>SUM(H180)</f>
        <v>100000</v>
      </c>
    </row>
    <row r="180" spans="1:8" ht="36.75" customHeight="1" x14ac:dyDescent="0.25">
      <c r="A180" s="101" t="s">
        <v>524</v>
      </c>
      <c r="B180" s="2" t="s">
        <v>15</v>
      </c>
      <c r="C180" s="8" t="s">
        <v>57</v>
      </c>
      <c r="D180" s="238" t="s">
        <v>521</v>
      </c>
      <c r="E180" s="239" t="s">
        <v>10</v>
      </c>
      <c r="F180" s="246" t="s">
        <v>522</v>
      </c>
      <c r="G180" s="2"/>
      <c r="H180" s="442">
        <f>SUM(H181)</f>
        <v>100000</v>
      </c>
    </row>
    <row r="181" spans="1:8" ht="32.25" customHeight="1" x14ac:dyDescent="0.25">
      <c r="A181" s="89" t="s">
        <v>551</v>
      </c>
      <c r="B181" s="2" t="s">
        <v>15</v>
      </c>
      <c r="C181" s="8" t="s">
        <v>57</v>
      </c>
      <c r="D181" s="238" t="s">
        <v>521</v>
      </c>
      <c r="E181" s="239" t="s">
        <v>10</v>
      </c>
      <c r="F181" s="246" t="s">
        <v>522</v>
      </c>
      <c r="G181" s="2" t="s">
        <v>16</v>
      </c>
      <c r="H181" s="443">
        <f>SUM(прил9!I142)</f>
        <v>100000</v>
      </c>
    </row>
    <row r="182" spans="1:8" ht="15.75" x14ac:dyDescent="0.25">
      <c r="A182" s="74" t="s">
        <v>25</v>
      </c>
      <c r="B182" s="16" t="s">
        <v>20</v>
      </c>
      <c r="C182" s="39"/>
      <c r="D182" s="256"/>
      <c r="E182" s="257"/>
      <c r="F182" s="258"/>
      <c r="G182" s="15"/>
      <c r="H182" s="494">
        <f>SUM(H183+H189+H203)</f>
        <v>11263355</v>
      </c>
    </row>
    <row r="183" spans="1:8" ht="15.75" x14ac:dyDescent="0.25">
      <c r="A183" s="86" t="s">
        <v>242</v>
      </c>
      <c r="B183" s="23" t="s">
        <v>20</v>
      </c>
      <c r="C183" s="55" t="s">
        <v>35</v>
      </c>
      <c r="D183" s="259"/>
      <c r="E183" s="260"/>
      <c r="F183" s="261"/>
      <c r="G183" s="22"/>
      <c r="H183" s="448">
        <f>SUM(H184)</f>
        <v>450000</v>
      </c>
    </row>
    <row r="184" spans="1:8" ht="47.25" x14ac:dyDescent="0.25">
      <c r="A184" s="75" t="s">
        <v>137</v>
      </c>
      <c r="B184" s="28" t="s">
        <v>20</v>
      </c>
      <c r="C184" s="30" t="s">
        <v>35</v>
      </c>
      <c r="D184" s="229" t="s">
        <v>429</v>
      </c>
      <c r="E184" s="230" t="s">
        <v>394</v>
      </c>
      <c r="F184" s="231" t="s">
        <v>395</v>
      </c>
      <c r="G184" s="28"/>
      <c r="H184" s="441">
        <f>SUM(H185)</f>
        <v>450000</v>
      </c>
    </row>
    <row r="185" spans="1:8" ht="68.25" customHeight="1" x14ac:dyDescent="0.25">
      <c r="A185" s="76" t="s">
        <v>178</v>
      </c>
      <c r="B185" s="44" t="s">
        <v>20</v>
      </c>
      <c r="C185" s="53" t="s">
        <v>35</v>
      </c>
      <c r="D185" s="232" t="s">
        <v>213</v>
      </c>
      <c r="E185" s="233" t="s">
        <v>394</v>
      </c>
      <c r="F185" s="234" t="s">
        <v>395</v>
      </c>
      <c r="G185" s="44"/>
      <c r="H185" s="442">
        <f>SUM(H186)</f>
        <v>450000</v>
      </c>
    </row>
    <row r="186" spans="1:8" ht="33" customHeight="1" x14ac:dyDescent="0.25">
      <c r="A186" s="76" t="s">
        <v>430</v>
      </c>
      <c r="B186" s="44" t="s">
        <v>20</v>
      </c>
      <c r="C186" s="53" t="s">
        <v>35</v>
      </c>
      <c r="D186" s="232" t="s">
        <v>213</v>
      </c>
      <c r="E186" s="233" t="s">
        <v>10</v>
      </c>
      <c r="F186" s="234" t="s">
        <v>395</v>
      </c>
      <c r="G186" s="44"/>
      <c r="H186" s="442">
        <f>SUM(H187)</f>
        <v>450000</v>
      </c>
    </row>
    <row r="187" spans="1:8" ht="15.75" customHeight="1" x14ac:dyDescent="0.25">
      <c r="A187" s="76" t="s">
        <v>179</v>
      </c>
      <c r="B187" s="44" t="s">
        <v>20</v>
      </c>
      <c r="C187" s="53" t="s">
        <v>35</v>
      </c>
      <c r="D187" s="232" t="s">
        <v>213</v>
      </c>
      <c r="E187" s="233" t="s">
        <v>10</v>
      </c>
      <c r="F187" s="234" t="s">
        <v>431</v>
      </c>
      <c r="G187" s="44"/>
      <c r="H187" s="442">
        <f>SUM(H188)</f>
        <v>450000</v>
      </c>
    </row>
    <row r="188" spans="1:8" ht="15.75" customHeight="1" x14ac:dyDescent="0.25">
      <c r="A188" s="3" t="s">
        <v>18</v>
      </c>
      <c r="B188" s="44" t="s">
        <v>20</v>
      </c>
      <c r="C188" s="53" t="s">
        <v>35</v>
      </c>
      <c r="D188" s="232" t="s">
        <v>213</v>
      </c>
      <c r="E188" s="233" t="s">
        <v>10</v>
      </c>
      <c r="F188" s="234" t="s">
        <v>431</v>
      </c>
      <c r="G188" s="44" t="s">
        <v>17</v>
      </c>
      <c r="H188" s="444">
        <f>SUM(прил9!I149)</f>
        <v>450000</v>
      </c>
    </row>
    <row r="189" spans="1:8" ht="15.75" x14ac:dyDescent="0.25">
      <c r="A189" s="86" t="s">
        <v>136</v>
      </c>
      <c r="B189" s="23" t="s">
        <v>20</v>
      </c>
      <c r="C189" s="40" t="s">
        <v>32</v>
      </c>
      <c r="D189" s="247"/>
      <c r="E189" s="248"/>
      <c r="F189" s="249"/>
      <c r="G189" s="22"/>
      <c r="H189" s="448">
        <f>SUM(H190)</f>
        <v>9742604</v>
      </c>
    </row>
    <row r="190" spans="1:8" ht="47.25" x14ac:dyDescent="0.25">
      <c r="A190" s="75" t="s">
        <v>137</v>
      </c>
      <c r="B190" s="28" t="s">
        <v>20</v>
      </c>
      <c r="C190" s="30" t="s">
        <v>32</v>
      </c>
      <c r="D190" s="229" t="s">
        <v>429</v>
      </c>
      <c r="E190" s="230" t="s">
        <v>394</v>
      </c>
      <c r="F190" s="231" t="s">
        <v>395</v>
      </c>
      <c r="G190" s="28"/>
      <c r="H190" s="441">
        <f>SUM(H191+H199)</f>
        <v>9742604</v>
      </c>
    </row>
    <row r="191" spans="1:8" ht="65.25" customHeight="1" x14ac:dyDescent="0.25">
      <c r="A191" s="76" t="s">
        <v>138</v>
      </c>
      <c r="B191" s="44" t="s">
        <v>20</v>
      </c>
      <c r="C191" s="53" t="s">
        <v>32</v>
      </c>
      <c r="D191" s="232" t="s">
        <v>208</v>
      </c>
      <c r="E191" s="233" t="s">
        <v>394</v>
      </c>
      <c r="F191" s="234" t="s">
        <v>395</v>
      </c>
      <c r="G191" s="44"/>
      <c r="H191" s="442">
        <f>SUM(H192)</f>
        <v>9691724</v>
      </c>
    </row>
    <row r="192" spans="1:8" ht="47.25" customHeight="1" x14ac:dyDescent="0.25">
      <c r="A192" s="76" t="s">
        <v>432</v>
      </c>
      <c r="B192" s="44" t="s">
        <v>20</v>
      </c>
      <c r="C192" s="53" t="s">
        <v>32</v>
      </c>
      <c r="D192" s="232" t="s">
        <v>208</v>
      </c>
      <c r="E192" s="233" t="s">
        <v>10</v>
      </c>
      <c r="F192" s="234" t="s">
        <v>395</v>
      </c>
      <c r="G192" s="44"/>
      <c r="H192" s="442">
        <f>SUM(H197+H193+H195)</f>
        <v>9691724</v>
      </c>
    </row>
    <row r="193" spans="1:11" ht="48" hidden="1" customHeight="1" x14ac:dyDescent="0.25">
      <c r="A193" s="76" t="s">
        <v>434</v>
      </c>
      <c r="B193" s="44" t="s">
        <v>20</v>
      </c>
      <c r="C193" s="53" t="s">
        <v>32</v>
      </c>
      <c r="D193" s="232" t="s">
        <v>208</v>
      </c>
      <c r="E193" s="233" t="s">
        <v>10</v>
      </c>
      <c r="F193" s="234" t="s">
        <v>435</v>
      </c>
      <c r="G193" s="44"/>
      <c r="H193" s="442">
        <f>SUM(H194)</f>
        <v>0</v>
      </c>
    </row>
    <row r="194" spans="1:11" ht="19.5" hidden="1" customHeight="1" x14ac:dyDescent="0.25">
      <c r="A194" s="76" t="s">
        <v>21</v>
      </c>
      <c r="B194" s="44" t="s">
        <v>20</v>
      </c>
      <c r="C194" s="53" t="s">
        <v>32</v>
      </c>
      <c r="D194" s="103" t="s">
        <v>208</v>
      </c>
      <c r="E194" s="278" t="s">
        <v>10</v>
      </c>
      <c r="F194" s="279" t="s">
        <v>435</v>
      </c>
      <c r="G194" s="44" t="s">
        <v>68</v>
      </c>
      <c r="H194" s="444">
        <f>SUM(прил9!I155)</f>
        <v>0</v>
      </c>
    </row>
    <row r="195" spans="1:11" ht="47.25" x14ac:dyDescent="0.25">
      <c r="A195" s="76" t="s">
        <v>436</v>
      </c>
      <c r="B195" s="44" t="s">
        <v>20</v>
      </c>
      <c r="C195" s="53" t="s">
        <v>32</v>
      </c>
      <c r="D195" s="232" t="s">
        <v>208</v>
      </c>
      <c r="E195" s="233" t="s">
        <v>10</v>
      </c>
      <c r="F195" s="234" t="s">
        <v>437</v>
      </c>
      <c r="G195" s="44"/>
      <c r="H195" s="442">
        <f>SUM(H196)</f>
        <v>6642431</v>
      </c>
    </row>
    <row r="196" spans="1:11" ht="18" customHeight="1" x14ac:dyDescent="0.25">
      <c r="A196" s="76" t="s">
        <v>21</v>
      </c>
      <c r="B196" s="44" t="s">
        <v>20</v>
      </c>
      <c r="C196" s="53" t="s">
        <v>32</v>
      </c>
      <c r="D196" s="232" t="s">
        <v>208</v>
      </c>
      <c r="E196" s="233" t="s">
        <v>10</v>
      </c>
      <c r="F196" s="234" t="s">
        <v>437</v>
      </c>
      <c r="G196" s="44" t="s">
        <v>68</v>
      </c>
      <c r="H196" s="444">
        <f>SUM(прил9!I157)</f>
        <v>6642431</v>
      </c>
    </row>
    <row r="197" spans="1:11" ht="33.75" customHeight="1" x14ac:dyDescent="0.25">
      <c r="A197" s="76" t="s">
        <v>139</v>
      </c>
      <c r="B197" s="44" t="s">
        <v>20</v>
      </c>
      <c r="C197" s="53" t="s">
        <v>32</v>
      </c>
      <c r="D197" s="232" t="s">
        <v>208</v>
      </c>
      <c r="E197" s="233" t="s">
        <v>10</v>
      </c>
      <c r="F197" s="234" t="s">
        <v>433</v>
      </c>
      <c r="G197" s="44"/>
      <c r="H197" s="442">
        <f>SUM(H198)</f>
        <v>3049293</v>
      </c>
      <c r="I197" s="682"/>
      <c r="J197" s="683"/>
      <c r="K197" s="683"/>
    </row>
    <row r="198" spans="1:11" ht="33.75" customHeight="1" x14ac:dyDescent="0.25">
      <c r="A198" s="76" t="s">
        <v>177</v>
      </c>
      <c r="B198" s="44" t="s">
        <v>20</v>
      </c>
      <c r="C198" s="53" t="s">
        <v>32</v>
      </c>
      <c r="D198" s="232" t="s">
        <v>208</v>
      </c>
      <c r="E198" s="233" t="s">
        <v>10</v>
      </c>
      <c r="F198" s="234" t="s">
        <v>433</v>
      </c>
      <c r="G198" s="44" t="s">
        <v>176</v>
      </c>
      <c r="H198" s="444">
        <f>SUM(прил9!I159)</f>
        <v>3049293</v>
      </c>
    </row>
    <row r="199" spans="1:11" ht="78.75" x14ac:dyDescent="0.25">
      <c r="A199" s="76" t="s">
        <v>241</v>
      </c>
      <c r="B199" s="44" t="s">
        <v>20</v>
      </c>
      <c r="C199" s="120" t="s">
        <v>32</v>
      </c>
      <c r="D199" s="232" t="s">
        <v>239</v>
      </c>
      <c r="E199" s="233" t="s">
        <v>394</v>
      </c>
      <c r="F199" s="234" t="s">
        <v>395</v>
      </c>
      <c r="G199" s="44"/>
      <c r="H199" s="442">
        <f>SUM(H200)</f>
        <v>50880</v>
      </c>
    </row>
    <row r="200" spans="1:11" ht="34.5" customHeight="1" x14ac:dyDescent="0.25">
      <c r="A200" s="76" t="s">
        <v>438</v>
      </c>
      <c r="B200" s="44" t="s">
        <v>20</v>
      </c>
      <c r="C200" s="120" t="s">
        <v>32</v>
      </c>
      <c r="D200" s="232" t="s">
        <v>239</v>
      </c>
      <c r="E200" s="233" t="s">
        <v>10</v>
      </c>
      <c r="F200" s="234" t="s">
        <v>395</v>
      </c>
      <c r="G200" s="44"/>
      <c r="H200" s="442">
        <f>SUM(H201)</f>
        <v>50880</v>
      </c>
    </row>
    <row r="201" spans="1:11" ht="31.5" x14ac:dyDescent="0.25">
      <c r="A201" s="76" t="s">
        <v>240</v>
      </c>
      <c r="B201" s="44" t="s">
        <v>20</v>
      </c>
      <c r="C201" s="120" t="s">
        <v>32</v>
      </c>
      <c r="D201" s="232" t="s">
        <v>239</v>
      </c>
      <c r="E201" s="233" t="s">
        <v>10</v>
      </c>
      <c r="F201" s="234" t="s">
        <v>439</v>
      </c>
      <c r="G201" s="44"/>
      <c r="H201" s="442">
        <f>SUM(H202)</f>
        <v>50880</v>
      </c>
    </row>
    <row r="202" spans="1:11" ht="32.25" customHeight="1" x14ac:dyDescent="0.25">
      <c r="A202" s="89" t="s">
        <v>551</v>
      </c>
      <c r="B202" s="44" t="s">
        <v>20</v>
      </c>
      <c r="C202" s="120" t="s">
        <v>32</v>
      </c>
      <c r="D202" s="232" t="s">
        <v>239</v>
      </c>
      <c r="E202" s="233" t="s">
        <v>10</v>
      </c>
      <c r="F202" s="234" t="s">
        <v>439</v>
      </c>
      <c r="G202" s="44" t="s">
        <v>16</v>
      </c>
      <c r="H202" s="444">
        <f>SUM(прил9!I163)</f>
        <v>50880</v>
      </c>
    </row>
    <row r="203" spans="1:11" ht="15.75" x14ac:dyDescent="0.25">
      <c r="A203" s="86" t="s">
        <v>26</v>
      </c>
      <c r="B203" s="23" t="s">
        <v>20</v>
      </c>
      <c r="C203" s="40">
        <v>12</v>
      </c>
      <c r="D203" s="247"/>
      <c r="E203" s="248"/>
      <c r="F203" s="249"/>
      <c r="G203" s="22"/>
      <c r="H203" s="448">
        <f>SUM(H204,H209,H214,H223)</f>
        <v>1070751</v>
      </c>
    </row>
    <row r="204" spans="1:11" ht="47.25" customHeight="1" x14ac:dyDescent="0.25">
      <c r="A204" s="27" t="s">
        <v>129</v>
      </c>
      <c r="B204" s="28" t="s">
        <v>20</v>
      </c>
      <c r="C204" s="30">
        <v>12</v>
      </c>
      <c r="D204" s="229" t="s">
        <v>420</v>
      </c>
      <c r="E204" s="230" t="s">
        <v>394</v>
      </c>
      <c r="F204" s="231" t="s">
        <v>395</v>
      </c>
      <c r="G204" s="28"/>
      <c r="H204" s="441">
        <f>SUM(H205)</f>
        <v>106877</v>
      </c>
    </row>
    <row r="205" spans="1:11" ht="64.5" customHeight="1" x14ac:dyDescent="0.25">
      <c r="A205" s="54" t="s">
        <v>130</v>
      </c>
      <c r="B205" s="2" t="s">
        <v>20</v>
      </c>
      <c r="C205" s="365">
        <v>12</v>
      </c>
      <c r="D205" s="244" t="s">
        <v>198</v>
      </c>
      <c r="E205" s="245" t="s">
        <v>394</v>
      </c>
      <c r="F205" s="246" t="s">
        <v>395</v>
      </c>
      <c r="G205" s="2"/>
      <c r="H205" s="442">
        <f>SUM(H206)</f>
        <v>106877</v>
      </c>
    </row>
    <row r="206" spans="1:11" ht="48.75" customHeight="1" x14ac:dyDescent="0.25">
      <c r="A206" s="54" t="s">
        <v>421</v>
      </c>
      <c r="B206" s="2" t="s">
        <v>20</v>
      </c>
      <c r="C206" s="365">
        <v>12</v>
      </c>
      <c r="D206" s="244" t="s">
        <v>198</v>
      </c>
      <c r="E206" s="245" t="s">
        <v>10</v>
      </c>
      <c r="F206" s="246" t="s">
        <v>395</v>
      </c>
      <c r="G206" s="2"/>
      <c r="H206" s="442">
        <f>SUM(H207)</f>
        <v>106877</v>
      </c>
    </row>
    <row r="207" spans="1:11" ht="16.5" customHeight="1" x14ac:dyDescent="0.25">
      <c r="A207" s="84" t="s">
        <v>423</v>
      </c>
      <c r="B207" s="2" t="s">
        <v>20</v>
      </c>
      <c r="C207" s="365">
        <v>12</v>
      </c>
      <c r="D207" s="244" t="s">
        <v>198</v>
      </c>
      <c r="E207" s="245" t="s">
        <v>10</v>
      </c>
      <c r="F207" s="246" t="s">
        <v>422</v>
      </c>
      <c r="G207" s="2"/>
      <c r="H207" s="442">
        <f>SUM(H208)</f>
        <v>106877</v>
      </c>
    </row>
    <row r="208" spans="1:11" ht="30" customHeight="1" x14ac:dyDescent="0.25">
      <c r="A208" s="89" t="s">
        <v>551</v>
      </c>
      <c r="B208" s="2" t="s">
        <v>20</v>
      </c>
      <c r="C208" s="365">
        <v>12</v>
      </c>
      <c r="D208" s="244" t="s">
        <v>198</v>
      </c>
      <c r="E208" s="245" t="s">
        <v>10</v>
      </c>
      <c r="F208" s="246" t="s">
        <v>422</v>
      </c>
      <c r="G208" s="2" t="s">
        <v>16</v>
      </c>
      <c r="H208" s="443">
        <f>SUM(прил9!I169)</f>
        <v>106877</v>
      </c>
    </row>
    <row r="209" spans="1:8" ht="47.25" x14ac:dyDescent="0.25">
      <c r="A209" s="27" t="s">
        <v>142</v>
      </c>
      <c r="B209" s="28" t="s">
        <v>20</v>
      </c>
      <c r="C209" s="30">
        <v>12</v>
      </c>
      <c r="D209" s="229" t="s">
        <v>440</v>
      </c>
      <c r="E209" s="230" t="s">
        <v>394</v>
      </c>
      <c r="F209" s="231" t="s">
        <v>395</v>
      </c>
      <c r="G209" s="28"/>
      <c r="H209" s="441">
        <f>SUM(H210)</f>
        <v>183731</v>
      </c>
    </row>
    <row r="210" spans="1:8" ht="63.75" customHeight="1" x14ac:dyDescent="0.25">
      <c r="A210" s="280" t="s">
        <v>143</v>
      </c>
      <c r="B210" s="5" t="s">
        <v>20</v>
      </c>
      <c r="C210" s="380">
        <v>12</v>
      </c>
      <c r="D210" s="244" t="s">
        <v>209</v>
      </c>
      <c r="E210" s="245" t="s">
        <v>394</v>
      </c>
      <c r="F210" s="246" t="s">
        <v>395</v>
      </c>
      <c r="G210" s="2"/>
      <c r="H210" s="442">
        <f>SUM(H211)</f>
        <v>183731</v>
      </c>
    </row>
    <row r="211" spans="1:8" ht="32.25" customHeight="1" x14ac:dyDescent="0.25">
      <c r="A211" s="90" t="s">
        <v>441</v>
      </c>
      <c r="B211" s="5" t="s">
        <v>20</v>
      </c>
      <c r="C211" s="380">
        <v>12</v>
      </c>
      <c r="D211" s="244" t="s">
        <v>209</v>
      </c>
      <c r="E211" s="245" t="s">
        <v>10</v>
      </c>
      <c r="F211" s="246" t="s">
        <v>395</v>
      </c>
      <c r="G211" s="277"/>
      <c r="H211" s="442">
        <f>SUM(H212)</f>
        <v>183731</v>
      </c>
    </row>
    <row r="212" spans="1:8" ht="18" customHeight="1" x14ac:dyDescent="0.25">
      <c r="A212" s="3" t="s">
        <v>102</v>
      </c>
      <c r="B212" s="5" t="s">
        <v>20</v>
      </c>
      <c r="C212" s="380">
        <v>12</v>
      </c>
      <c r="D212" s="244" t="s">
        <v>209</v>
      </c>
      <c r="E212" s="245" t="s">
        <v>10</v>
      </c>
      <c r="F212" s="246" t="s">
        <v>442</v>
      </c>
      <c r="G212" s="59"/>
      <c r="H212" s="442">
        <f>SUM(H213)</f>
        <v>183731</v>
      </c>
    </row>
    <row r="213" spans="1:8" ht="30.75" customHeight="1" x14ac:dyDescent="0.25">
      <c r="A213" s="89" t="s">
        <v>551</v>
      </c>
      <c r="B213" s="5" t="s">
        <v>20</v>
      </c>
      <c r="C213" s="380">
        <v>12</v>
      </c>
      <c r="D213" s="244" t="s">
        <v>209</v>
      </c>
      <c r="E213" s="245" t="s">
        <v>10</v>
      </c>
      <c r="F213" s="246" t="s">
        <v>442</v>
      </c>
      <c r="G213" s="59" t="s">
        <v>16</v>
      </c>
      <c r="H213" s="444">
        <f>SUM(прил9!I283)</f>
        <v>183731</v>
      </c>
    </row>
    <row r="214" spans="1:8" ht="50.25" customHeight="1" x14ac:dyDescent="0.25">
      <c r="A214" s="75" t="s">
        <v>184</v>
      </c>
      <c r="B214" s="28" t="s">
        <v>20</v>
      </c>
      <c r="C214" s="30">
        <v>12</v>
      </c>
      <c r="D214" s="229" t="s">
        <v>651</v>
      </c>
      <c r="E214" s="230" t="s">
        <v>394</v>
      </c>
      <c r="F214" s="231" t="s">
        <v>395</v>
      </c>
      <c r="G214" s="28"/>
      <c r="H214" s="441">
        <f>SUM(H215)</f>
        <v>770143</v>
      </c>
    </row>
    <row r="215" spans="1:8" ht="79.5" customHeight="1" x14ac:dyDescent="0.25">
      <c r="A215" s="76" t="s">
        <v>185</v>
      </c>
      <c r="B215" s="44" t="s">
        <v>20</v>
      </c>
      <c r="C215" s="53">
        <v>12</v>
      </c>
      <c r="D215" s="232" t="s">
        <v>212</v>
      </c>
      <c r="E215" s="233" t="s">
        <v>394</v>
      </c>
      <c r="F215" s="234" t="s">
        <v>395</v>
      </c>
      <c r="G215" s="44"/>
      <c r="H215" s="442">
        <f>SUM(H216)</f>
        <v>770143</v>
      </c>
    </row>
    <row r="216" spans="1:8" ht="30.75" customHeight="1" x14ac:dyDescent="0.25">
      <c r="A216" s="76" t="s">
        <v>452</v>
      </c>
      <c r="B216" s="44" t="s">
        <v>20</v>
      </c>
      <c r="C216" s="53">
        <v>12</v>
      </c>
      <c r="D216" s="232" t="s">
        <v>212</v>
      </c>
      <c r="E216" s="233" t="s">
        <v>10</v>
      </c>
      <c r="F216" s="234" t="s">
        <v>395</v>
      </c>
      <c r="G216" s="44"/>
      <c r="H216" s="442">
        <f>SUM(H217+H219+H221)</f>
        <v>770143</v>
      </c>
    </row>
    <row r="217" spans="1:8" ht="30.75" customHeight="1" x14ac:dyDescent="0.25">
      <c r="A217" s="76" t="s">
        <v>828</v>
      </c>
      <c r="B217" s="44" t="s">
        <v>20</v>
      </c>
      <c r="C217" s="53">
        <v>12</v>
      </c>
      <c r="D217" s="232" t="s">
        <v>212</v>
      </c>
      <c r="E217" s="233" t="s">
        <v>10</v>
      </c>
      <c r="F217" s="410">
        <v>13600</v>
      </c>
      <c r="G217" s="44"/>
      <c r="H217" s="442">
        <f>SUM(H218:H218)</f>
        <v>329100</v>
      </c>
    </row>
    <row r="218" spans="1:8" ht="18.75" customHeight="1" x14ac:dyDescent="0.25">
      <c r="A218" s="76" t="s">
        <v>21</v>
      </c>
      <c r="B218" s="44" t="s">
        <v>20</v>
      </c>
      <c r="C218" s="53">
        <v>12</v>
      </c>
      <c r="D218" s="232" t="s">
        <v>212</v>
      </c>
      <c r="E218" s="233" t="s">
        <v>10</v>
      </c>
      <c r="F218" s="410">
        <v>13600</v>
      </c>
      <c r="G218" s="44" t="s">
        <v>68</v>
      </c>
      <c r="H218" s="444">
        <f>SUM(прил9!I174)</f>
        <v>329100</v>
      </c>
    </row>
    <row r="219" spans="1:8" ht="30.75" customHeight="1" x14ac:dyDescent="0.25">
      <c r="A219" s="76" t="s">
        <v>829</v>
      </c>
      <c r="B219" s="44" t="s">
        <v>20</v>
      </c>
      <c r="C219" s="53">
        <v>12</v>
      </c>
      <c r="D219" s="232" t="s">
        <v>212</v>
      </c>
      <c r="E219" s="233" t="s">
        <v>10</v>
      </c>
      <c r="F219" s="234" t="s">
        <v>661</v>
      </c>
      <c r="G219" s="44"/>
      <c r="H219" s="442">
        <f>SUM(H220:H220)</f>
        <v>141043</v>
      </c>
    </row>
    <row r="220" spans="1:8" ht="17.25" customHeight="1" x14ac:dyDescent="0.25">
      <c r="A220" s="76" t="s">
        <v>21</v>
      </c>
      <c r="B220" s="44" t="s">
        <v>20</v>
      </c>
      <c r="C220" s="53">
        <v>12</v>
      </c>
      <c r="D220" s="232" t="s">
        <v>212</v>
      </c>
      <c r="E220" s="233" t="s">
        <v>10</v>
      </c>
      <c r="F220" s="234" t="s">
        <v>661</v>
      </c>
      <c r="G220" s="44" t="s">
        <v>68</v>
      </c>
      <c r="H220" s="444">
        <f>SUM(прил9!I176)</f>
        <v>141043</v>
      </c>
    </row>
    <row r="221" spans="1:8" s="508" customFormat="1" ht="33.75" customHeight="1" x14ac:dyDescent="0.25">
      <c r="A221" s="76" t="s">
        <v>844</v>
      </c>
      <c r="B221" s="44" t="s">
        <v>20</v>
      </c>
      <c r="C221" s="53">
        <v>12</v>
      </c>
      <c r="D221" s="232" t="s">
        <v>212</v>
      </c>
      <c r="E221" s="233" t="s">
        <v>10</v>
      </c>
      <c r="F221" s="234" t="s">
        <v>843</v>
      </c>
      <c r="G221" s="44"/>
      <c r="H221" s="442">
        <f>SUM(H222)</f>
        <v>300000</v>
      </c>
    </row>
    <row r="222" spans="1:8" s="508" customFormat="1" ht="31.5" customHeight="1" x14ac:dyDescent="0.25">
      <c r="A222" s="89" t="s">
        <v>551</v>
      </c>
      <c r="B222" s="44" t="s">
        <v>20</v>
      </c>
      <c r="C222" s="53">
        <v>12</v>
      </c>
      <c r="D222" s="232" t="s">
        <v>212</v>
      </c>
      <c r="E222" s="233" t="s">
        <v>10</v>
      </c>
      <c r="F222" s="234" t="s">
        <v>843</v>
      </c>
      <c r="G222" s="44" t="s">
        <v>16</v>
      </c>
      <c r="H222" s="444">
        <f>SUM(прил9!I178)</f>
        <v>300000</v>
      </c>
    </row>
    <row r="223" spans="1:8" ht="33" customHeight="1" x14ac:dyDescent="0.25">
      <c r="A223" s="65" t="s">
        <v>140</v>
      </c>
      <c r="B223" s="29" t="s">
        <v>20</v>
      </c>
      <c r="C223" s="29" t="s">
        <v>76</v>
      </c>
      <c r="D223" s="223" t="s">
        <v>210</v>
      </c>
      <c r="E223" s="224" t="s">
        <v>394</v>
      </c>
      <c r="F223" s="225" t="s">
        <v>395</v>
      </c>
      <c r="G223" s="28"/>
      <c r="H223" s="441">
        <f>SUM(H224)</f>
        <v>10000</v>
      </c>
    </row>
    <row r="224" spans="1:8" ht="47.25" customHeight="1" x14ac:dyDescent="0.25">
      <c r="A224" s="84" t="s">
        <v>141</v>
      </c>
      <c r="B224" s="5" t="s">
        <v>20</v>
      </c>
      <c r="C224" s="380">
        <v>12</v>
      </c>
      <c r="D224" s="244" t="s">
        <v>211</v>
      </c>
      <c r="E224" s="245" t="s">
        <v>394</v>
      </c>
      <c r="F224" s="246" t="s">
        <v>395</v>
      </c>
      <c r="G224" s="277"/>
      <c r="H224" s="442">
        <f>SUM(H225)</f>
        <v>10000</v>
      </c>
    </row>
    <row r="225" spans="1:8" ht="65.25" customHeight="1" x14ac:dyDescent="0.25">
      <c r="A225" s="84" t="s">
        <v>443</v>
      </c>
      <c r="B225" s="5" t="s">
        <v>20</v>
      </c>
      <c r="C225" s="380">
        <v>12</v>
      </c>
      <c r="D225" s="244" t="s">
        <v>211</v>
      </c>
      <c r="E225" s="245" t="s">
        <v>10</v>
      </c>
      <c r="F225" s="246" t="s">
        <v>395</v>
      </c>
      <c r="G225" s="277"/>
      <c r="H225" s="442">
        <f>SUM(H226)</f>
        <v>10000</v>
      </c>
    </row>
    <row r="226" spans="1:8" ht="31.5" x14ac:dyDescent="0.25">
      <c r="A226" s="3" t="s">
        <v>445</v>
      </c>
      <c r="B226" s="5" t="s">
        <v>20</v>
      </c>
      <c r="C226" s="380">
        <v>12</v>
      </c>
      <c r="D226" s="244" t="s">
        <v>211</v>
      </c>
      <c r="E226" s="245" t="s">
        <v>10</v>
      </c>
      <c r="F226" s="246" t="s">
        <v>444</v>
      </c>
      <c r="G226" s="277"/>
      <c r="H226" s="442">
        <f>SUM(H227)</f>
        <v>10000</v>
      </c>
    </row>
    <row r="227" spans="1:8" ht="16.5" customHeight="1" x14ac:dyDescent="0.25">
      <c r="A227" s="84" t="s">
        <v>18</v>
      </c>
      <c r="B227" s="5" t="s">
        <v>20</v>
      </c>
      <c r="C227" s="380">
        <v>12</v>
      </c>
      <c r="D227" s="244" t="s">
        <v>211</v>
      </c>
      <c r="E227" s="245" t="s">
        <v>10</v>
      </c>
      <c r="F227" s="246" t="s">
        <v>444</v>
      </c>
      <c r="G227" s="277" t="s">
        <v>17</v>
      </c>
      <c r="H227" s="444">
        <f>SUM(прил9!I183)</f>
        <v>10000</v>
      </c>
    </row>
    <row r="228" spans="1:8" ht="16.5" customHeight="1" x14ac:dyDescent="0.25">
      <c r="A228" s="58" t="s">
        <v>144</v>
      </c>
      <c r="B228" s="94" t="s">
        <v>103</v>
      </c>
      <c r="C228" s="95"/>
      <c r="D228" s="256"/>
      <c r="E228" s="257"/>
      <c r="F228" s="258"/>
      <c r="G228" s="96"/>
      <c r="H228" s="494">
        <f>SUM(H229+H235)</f>
        <v>5636874</v>
      </c>
    </row>
    <row r="229" spans="1:8" s="9" customFormat="1" ht="15.75" x14ac:dyDescent="0.25">
      <c r="A229" s="41" t="s">
        <v>235</v>
      </c>
      <c r="B229" s="51" t="s">
        <v>103</v>
      </c>
      <c r="C229" s="118" t="s">
        <v>10</v>
      </c>
      <c r="D229" s="220"/>
      <c r="E229" s="221"/>
      <c r="F229" s="222"/>
      <c r="G229" s="52"/>
      <c r="H229" s="448">
        <f>SUM(H230)</f>
        <v>23759</v>
      </c>
    </row>
    <row r="230" spans="1:8" ht="47.25" x14ac:dyDescent="0.25">
      <c r="A230" s="27" t="s">
        <v>184</v>
      </c>
      <c r="B230" s="29" t="s">
        <v>103</v>
      </c>
      <c r="C230" s="122" t="s">
        <v>10</v>
      </c>
      <c r="D230" s="229" t="s">
        <v>446</v>
      </c>
      <c r="E230" s="230" t="s">
        <v>394</v>
      </c>
      <c r="F230" s="231" t="s">
        <v>395</v>
      </c>
      <c r="G230" s="31"/>
      <c r="H230" s="441">
        <f>SUM(H231)</f>
        <v>23759</v>
      </c>
    </row>
    <row r="231" spans="1:8" ht="78.75" x14ac:dyDescent="0.25">
      <c r="A231" s="3" t="s">
        <v>237</v>
      </c>
      <c r="B231" s="5" t="s">
        <v>103</v>
      </c>
      <c r="C231" s="121" t="s">
        <v>10</v>
      </c>
      <c r="D231" s="244" t="s">
        <v>236</v>
      </c>
      <c r="E231" s="245" t="s">
        <v>394</v>
      </c>
      <c r="F231" s="246" t="s">
        <v>395</v>
      </c>
      <c r="G231" s="59"/>
      <c r="H231" s="442">
        <f>SUM(H232)</f>
        <v>23759</v>
      </c>
    </row>
    <row r="232" spans="1:8" ht="47.25" x14ac:dyDescent="0.25">
      <c r="A232" s="61" t="s">
        <v>447</v>
      </c>
      <c r="B232" s="5" t="s">
        <v>103</v>
      </c>
      <c r="C232" s="121" t="s">
        <v>10</v>
      </c>
      <c r="D232" s="244" t="s">
        <v>236</v>
      </c>
      <c r="E232" s="245" t="s">
        <v>10</v>
      </c>
      <c r="F232" s="246" t="s">
        <v>395</v>
      </c>
      <c r="G232" s="59"/>
      <c r="H232" s="442">
        <f>SUM(H233)</f>
        <v>23759</v>
      </c>
    </row>
    <row r="233" spans="1:8" ht="33.75" customHeight="1" x14ac:dyDescent="0.25">
      <c r="A233" s="105" t="s">
        <v>448</v>
      </c>
      <c r="B233" s="5" t="s">
        <v>103</v>
      </c>
      <c r="C233" s="121" t="s">
        <v>10</v>
      </c>
      <c r="D233" s="244" t="s">
        <v>236</v>
      </c>
      <c r="E233" s="245" t="s">
        <v>10</v>
      </c>
      <c r="F233" s="246" t="s">
        <v>449</v>
      </c>
      <c r="G233" s="59"/>
      <c r="H233" s="442">
        <f>SUM(H234)</f>
        <v>23759</v>
      </c>
    </row>
    <row r="234" spans="1:8" ht="16.5" customHeight="1" x14ac:dyDescent="0.25">
      <c r="A234" s="76" t="s">
        <v>21</v>
      </c>
      <c r="B234" s="5" t="s">
        <v>103</v>
      </c>
      <c r="C234" s="121" t="s">
        <v>10</v>
      </c>
      <c r="D234" s="244" t="s">
        <v>236</v>
      </c>
      <c r="E234" s="245" t="s">
        <v>10</v>
      </c>
      <c r="F234" s="246" t="s">
        <v>449</v>
      </c>
      <c r="G234" s="59" t="s">
        <v>68</v>
      </c>
      <c r="H234" s="444">
        <f>SUM(прил9!I190)</f>
        <v>23759</v>
      </c>
    </row>
    <row r="235" spans="1:8" ht="16.5" customHeight="1" x14ac:dyDescent="0.25">
      <c r="A235" s="41" t="s">
        <v>145</v>
      </c>
      <c r="B235" s="51" t="s">
        <v>103</v>
      </c>
      <c r="C235" s="23" t="s">
        <v>12</v>
      </c>
      <c r="D235" s="220"/>
      <c r="E235" s="221"/>
      <c r="F235" s="222"/>
      <c r="G235" s="52"/>
      <c r="H235" s="448">
        <f>SUM(H236)</f>
        <v>5613115</v>
      </c>
    </row>
    <row r="236" spans="1:8" s="43" customFormat="1" ht="49.5" customHeight="1" x14ac:dyDescent="0.25">
      <c r="A236" s="27" t="s">
        <v>184</v>
      </c>
      <c r="B236" s="29" t="s">
        <v>103</v>
      </c>
      <c r="C236" s="122" t="s">
        <v>12</v>
      </c>
      <c r="D236" s="229" t="s">
        <v>446</v>
      </c>
      <c r="E236" s="230" t="s">
        <v>394</v>
      </c>
      <c r="F236" s="231" t="s">
        <v>395</v>
      </c>
      <c r="G236" s="31"/>
      <c r="H236" s="441">
        <f>SUM(H237+H241)</f>
        <v>5613115</v>
      </c>
    </row>
    <row r="237" spans="1:8" s="43" customFormat="1" ht="78.75" customHeight="1" x14ac:dyDescent="0.25">
      <c r="A237" s="54" t="s">
        <v>237</v>
      </c>
      <c r="B237" s="5" t="s">
        <v>103</v>
      </c>
      <c r="C237" s="121" t="s">
        <v>12</v>
      </c>
      <c r="D237" s="244" t="s">
        <v>236</v>
      </c>
      <c r="E237" s="245" t="s">
        <v>394</v>
      </c>
      <c r="F237" s="246" t="s">
        <v>395</v>
      </c>
      <c r="G237" s="277"/>
      <c r="H237" s="442">
        <f>SUM(H238)</f>
        <v>577700</v>
      </c>
    </row>
    <row r="238" spans="1:8" s="43" customFormat="1" ht="48" customHeight="1" x14ac:dyDescent="0.25">
      <c r="A238" s="105" t="s">
        <v>447</v>
      </c>
      <c r="B238" s="5" t="s">
        <v>103</v>
      </c>
      <c r="C238" s="121" t="s">
        <v>12</v>
      </c>
      <c r="D238" s="244" t="s">
        <v>236</v>
      </c>
      <c r="E238" s="245" t="s">
        <v>10</v>
      </c>
      <c r="F238" s="246" t="s">
        <v>395</v>
      </c>
      <c r="G238" s="277"/>
      <c r="H238" s="442">
        <f>SUM(H239)</f>
        <v>577700</v>
      </c>
    </row>
    <row r="239" spans="1:8" s="43" customFormat="1" ht="32.25" customHeight="1" x14ac:dyDescent="0.25">
      <c r="A239" s="105" t="s">
        <v>514</v>
      </c>
      <c r="B239" s="5" t="s">
        <v>103</v>
      </c>
      <c r="C239" s="121" t="s">
        <v>12</v>
      </c>
      <c r="D239" s="244" t="s">
        <v>236</v>
      </c>
      <c r="E239" s="245" t="s">
        <v>10</v>
      </c>
      <c r="F239" s="246" t="s">
        <v>515</v>
      </c>
      <c r="G239" s="277"/>
      <c r="H239" s="442">
        <f>SUM(H240)</f>
        <v>577700</v>
      </c>
    </row>
    <row r="240" spans="1:8" s="43" customFormat="1" ht="15.75" customHeight="1" x14ac:dyDescent="0.25">
      <c r="A240" s="76" t="s">
        <v>21</v>
      </c>
      <c r="B240" s="5" t="s">
        <v>103</v>
      </c>
      <c r="C240" s="121" t="s">
        <v>12</v>
      </c>
      <c r="D240" s="244" t="s">
        <v>236</v>
      </c>
      <c r="E240" s="245" t="s">
        <v>10</v>
      </c>
      <c r="F240" s="246" t="s">
        <v>515</v>
      </c>
      <c r="G240" s="277" t="s">
        <v>68</v>
      </c>
      <c r="H240" s="444">
        <f>SUM(прил9!I196)</f>
        <v>577700</v>
      </c>
    </row>
    <row r="241" spans="1:8" s="43" customFormat="1" ht="78.75" x14ac:dyDescent="0.25">
      <c r="A241" s="363" t="s">
        <v>185</v>
      </c>
      <c r="B241" s="5" t="s">
        <v>103</v>
      </c>
      <c r="C241" s="641" t="s">
        <v>12</v>
      </c>
      <c r="D241" s="244" t="s">
        <v>212</v>
      </c>
      <c r="E241" s="245" t="s">
        <v>394</v>
      </c>
      <c r="F241" s="246" t="s">
        <v>395</v>
      </c>
      <c r="G241" s="59"/>
      <c r="H241" s="442">
        <f>SUM(H242)</f>
        <v>5035415</v>
      </c>
    </row>
    <row r="242" spans="1:8" s="43" customFormat="1" ht="31.5" x14ac:dyDescent="0.25">
      <c r="A242" s="3" t="s">
        <v>452</v>
      </c>
      <c r="B242" s="5" t="s">
        <v>103</v>
      </c>
      <c r="C242" s="641" t="s">
        <v>12</v>
      </c>
      <c r="D242" s="244" t="s">
        <v>212</v>
      </c>
      <c r="E242" s="245" t="s">
        <v>10</v>
      </c>
      <c r="F242" s="246" t="s">
        <v>395</v>
      </c>
      <c r="G242" s="59" t="s">
        <v>68</v>
      </c>
      <c r="H242" s="442">
        <f>SUM(H245+H243+H247)</f>
        <v>5035415</v>
      </c>
    </row>
    <row r="243" spans="1:8" s="43" customFormat="1" ht="31.5" x14ac:dyDescent="0.25">
      <c r="A243" s="61" t="s">
        <v>986</v>
      </c>
      <c r="B243" s="5" t="s">
        <v>103</v>
      </c>
      <c r="C243" s="656" t="s">
        <v>12</v>
      </c>
      <c r="D243" s="244" t="s">
        <v>212</v>
      </c>
      <c r="E243" s="245" t="s">
        <v>10</v>
      </c>
      <c r="F243" s="374">
        <v>11500</v>
      </c>
      <c r="G243" s="59"/>
      <c r="H243" s="442">
        <f>SUM(H244)</f>
        <v>3724152</v>
      </c>
    </row>
    <row r="244" spans="1:8" s="43" customFormat="1" ht="31.5" x14ac:dyDescent="0.25">
      <c r="A244" s="76" t="s">
        <v>177</v>
      </c>
      <c r="B244" s="5" t="s">
        <v>103</v>
      </c>
      <c r="C244" s="656" t="s">
        <v>12</v>
      </c>
      <c r="D244" s="244" t="s">
        <v>212</v>
      </c>
      <c r="E244" s="245" t="s">
        <v>10</v>
      </c>
      <c r="F244" s="374">
        <v>11500</v>
      </c>
      <c r="G244" s="59" t="s">
        <v>176</v>
      </c>
      <c r="H244" s="444">
        <f>SUM(прил9!I200)</f>
        <v>3724152</v>
      </c>
    </row>
    <row r="245" spans="1:8" s="43" customFormat="1" ht="31.5" x14ac:dyDescent="0.25">
      <c r="A245" s="61" t="s">
        <v>954</v>
      </c>
      <c r="B245" s="5" t="s">
        <v>103</v>
      </c>
      <c r="C245" s="641" t="s">
        <v>12</v>
      </c>
      <c r="D245" s="244" t="s">
        <v>212</v>
      </c>
      <c r="E245" s="245" t="s">
        <v>10</v>
      </c>
      <c r="F245" s="374" t="s">
        <v>953</v>
      </c>
      <c r="G245" s="59"/>
      <c r="H245" s="442">
        <f>SUM(H246)</f>
        <v>196008</v>
      </c>
    </row>
    <row r="246" spans="1:8" s="43" customFormat="1" ht="31.5" x14ac:dyDescent="0.25">
      <c r="A246" s="76" t="s">
        <v>177</v>
      </c>
      <c r="B246" s="5" t="s">
        <v>103</v>
      </c>
      <c r="C246" s="641" t="s">
        <v>12</v>
      </c>
      <c r="D246" s="244" t="s">
        <v>212</v>
      </c>
      <c r="E246" s="245" t="s">
        <v>10</v>
      </c>
      <c r="F246" s="374" t="s">
        <v>953</v>
      </c>
      <c r="G246" s="59" t="s">
        <v>176</v>
      </c>
      <c r="H246" s="444">
        <f>SUM(прил9!I202)</f>
        <v>196008</v>
      </c>
    </row>
    <row r="247" spans="1:8" s="43" customFormat="1" ht="31.5" x14ac:dyDescent="0.25">
      <c r="A247" s="660" t="s">
        <v>988</v>
      </c>
      <c r="B247" s="5" t="s">
        <v>103</v>
      </c>
      <c r="C247" s="658" t="s">
        <v>12</v>
      </c>
      <c r="D247" s="244" t="s">
        <v>212</v>
      </c>
      <c r="E247" s="245" t="s">
        <v>10</v>
      </c>
      <c r="F247" s="228" t="s">
        <v>987</v>
      </c>
      <c r="G247" s="59"/>
      <c r="H247" s="442">
        <f>SUM(H248)</f>
        <v>1115255</v>
      </c>
    </row>
    <row r="248" spans="1:8" s="43" customFormat="1" ht="31.5" x14ac:dyDescent="0.25">
      <c r="A248" s="84" t="s">
        <v>551</v>
      </c>
      <c r="B248" s="5" t="s">
        <v>103</v>
      </c>
      <c r="C248" s="658" t="s">
        <v>12</v>
      </c>
      <c r="D248" s="244" t="s">
        <v>212</v>
      </c>
      <c r="E248" s="245" t="s">
        <v>10</v>
      </c>
      <c r="F248" s="228" t="s">
        <v>987</v>
      </c>
      <c r="G248" s="59" t="s">
        <v>16</v>
      </c>
      <c r="H248" s="444">
        <f>SUM(прил9!I204)</f>
        <v>1115255</v>
      </c>
    </row>
    <row r="249" spans="1:8" ht="17.25" customHeight="1" x14ac:dyDescent="0.25">
      <c r="A249" s="74" t="s">
        <v>27</v>
      </c>
      <c r="B249" s="16" t="s">
        <v>29</v>
      </c>
      <c r="C249" s="39"/>
      <c r="D249" s="256"/>
      <c r="E249" s="257"/>
      <c r="F249" s="258"/>
      <c r="G249" s="15"/>
      <c r="H249" s="494">
        <f>SUM(H250+H268+H336+H365+H386)</f>
        <v>292491584</v>
      </c>
    </row>
    <row r="250" spans="1:8" ht="15.75" x14ac:dyDescent="0.25">
      <c r="A250" s="86" t="s">
        <v>28</v>
      </c>
      <c r="B250" s="23" t="s">
        <v>29</v>
      </c>
      <c r="C250" s="23" t="s">
        <v>10</v>
      </c>
      <c r="D250" s="220"/>
      <c r="E250" s="221"/>
      <c r="F250" s="222"/>
      <c r="G250" s="22"/>
      <c r="H250" s="448">
        <f>SUM(H251,H263)</f>
        <v>30812776</v>
      </c>
    </row>
    <row r="251" spans="1:8" ht="35.25" customHeight="1" x14ac:dyDescent="0.25">
      <c r="A251" s="27" t="s">
        <v>146</v>
      </c>
      <c r="B251" s="29" t="s">
        <v>29</v>
      </c>
      <c r="C251" s="29" t="s">
        <v>10</v>
      </c>
      <c r="D251" s="223" t="s">
        <v>453</v>
      </c>
      <c r="E251" s="224" t="s">
        <v>394</v>
      </c>
      <c r="F251" s="225" t="s">
        <v>395</v>
      </c>
      <c r="G251" s="31"/>
      <c r="H251" s="441">
        <f>SUM(H252)</f>
        <v>30669776</v>
      </c>
    </row>
    <row r="252" spans="1:8" ht="49.5" customHeight="1" x14ac:dyDescent="0.25">
      <c r="A252" s="3" t="s">
        <v>147</v>
      </c>
      <c r="B252" s="5" t="s">
        <v>29</v>
      </c>
      <c r="C252" s="5" t="s">
        <v>10</v>
      </c>
      <c r="D252" s="226" t="s">
        <v>221</v>
      </c>
      <c r="E252" s="227" t="s">
        <v>394</v>
      </c>
      <c r="F252" s="228" t="s">
        <v>395</v>
      </c>
      <c r="G252" s="59"/>
      <c r="H252" s="442">
        <f>SUM(H253)</f>
        <v>30669776</v>
      </c>
    </row>
    <row r="253" spans="1:8" ht="17.25" customHeight="1" x14ac:dyDescent="0.25">
      <c r="A253" s="3" t="s">
        <v>454</v>
      </c>
      <c r="B253" s="5" t="s">
        <v>29</v>
      </c>
      <c r="C253" s="5" t="s">
        <v>10</v>
      </c>
      <c r="D253" s="226" t="s">
        <v>221</v>
      </c>
      <c r="E253" s="227" t="s">
        <v>10</v>
      </c>
      <c r="F253" s="228" t="s">
        <v>395</v>
      </c>
      <c r="G253" s="59"/>
      <c r="H253" s="442">
        <f>SUM(H254+H257+H259)</f>
        <v>30669776</v>
      </c>
    </row>
    <row r="254" spans="1:8" ht="81" customHeight="1" x14ac:dyDescent="0.25">
      <c r="A254" s="3" t="s">
        <v>455</v>
      </c>
      <c r="B254" s="5" t="s">
        <v>29</v>
      </c>
      <c r="C254" s="5" t="s">
        <v>10</v>
      </c>
      <c r="D254" s="226" t="s">
        <v>221</v>
      </c>
      <c r="E254" s="227" t="s">
        <v>10</v>
      </c>
      <c r="F254" s="228" t="s">
        <v>456</v>
      </c>
      <c r="G254" s="2"/>
      <c r="H254" s="442">
        <f>SUM(H255:H256)</f>
        <v>17422181</v>
      </c>
    </row>
    <row r="255" spans="1:8" ht="47.25" x14ac:dyDescent="0.25">
      <c r="A255" s="84" t="s">
        <v>79</v>
      </c>
      <c r="B255" s="5" t="s">
        <v>29</v>
      </c>
      <c r="C255" s="5" t="s">
        <v>10</v>
      </c>
      <c r="D255" s="226" t="s">
        <v>221</v>
      </c>
      <c r="E255" s="227" t="s">
        <v>10</v>
      </c>
      <c r="F255" s="228" t="s">
        <v>456</v>
      </c>
      <c r="G255" s="277" t="s">
        <v>13</v>
      </c>
      <c r="H255" s="444">
        <f>SUM(прил9!I290)</f>
        <v>17191810</v>
      </c>
    </row>
    <row r="256" spans="1:8" ht="31.5" customHeight="1" x14ac:dyDescent="0.25">
      <c r="A256" s="89" t="s">
        <v>551</v>
      </c>
      <c r="B256" s="5" t="s">
        <v>29</v>
      </c>
      <c r="C256" s="5" t="s">
        <v>10</v>
      </c>
      <c r="D256" s="226" t="s">
        <v>221</v>
      </c>
      <c r="E256" s="227" t="s">
        <v>10</v>
      </c>
      <c r="F256" s="228" t="s">
        <v>456</v>
      </c>
      <c r="G256" s="277" t="s">
        <v>16</v>
      </c>
      <c r="H256" s="444">
        <f>SUM(прил9!I291)</f>
        <v>230371</v>
      </c>
    </row>
    <row r="257" spans="1:8" ht="31.5" hidden="1" customHeight="1" x14ac:dyDescent="0.25">
      <c r="A257" s="373" t="s">
        <v>548</v>
      </c>
      <c r="B257" s="5" t="s">
        <v>29</v>
      </c>
      <c r="C257" s="5" t="s">
        <v>10</v>
      </c>
      <c r="D257" s="226" t="s">
        <v>221</v>
      </c>
      <c r="E257" s="227" t="s">
        <v>10</v>
      </c>
      <c r="F257" s="228" t="s">
        <v>547</v>
      </c>
      <c r="G257" s="277"/>
      <c r="H257" s="442">
        <f>SUM(H258)</f>
        <v>0</v>
      </c>
    </row>
    <row r="258" spans="1:8" ht="31.5" hidden="1" customHeight="1" x14ac:dyDescent="0.25">
      <c r="A258" s="110" t="s">
        <v>551</v>
      </c>
      <c r="B258" s="5" t="s">
        <v>29</v>
      </c>
      <c r="C258" s="5" t="s">
        <v>10</v>
      </c>
      <c r="D258" s="226" t="s">
        <v>221</v>
      </c>
      <c r="E258" s="227" t="s">
        <v>10</v>
      </c>
      <c r="F258" s="228" t="s">
        <v>547</v>
      </c>
      <c r="G258" s="277" t="s">
        <v>16</v>
      </c>
      <c r="H258" s="444">
        <f>SUM(прил9!I293)</f>
        <v>0</v>
      </c>
    </row>
    <row r="259" spans="1:8" ht="33" customHeight="1" x14ac:dyDescent="0.25">
      <c r="A259" s="3" t="s">
        <v>89</v>
      </c>
      <c r="B259" s="5" t="s">
        <v>29</v>
      </c>
      <c r="C259" s="5" t="s">
        <v>10</v>
      </c>
      <c r="D259" s="226" t="s">
        <v>221</v>
      </c>
      <c r="E259" s="227" t="s">
        <v>10</v>
      </c>
      <c r="F259" s="228" t="s">
        <v>427</v>
      </c>
      <c r="G259" s="59"/>
      <c r="H259" s="442">
        <f>SUM(H260:H262)</f>
        <v>13247595</v>
      </c>
    </row>
    <row r="260" spans="1:8" ht="49.5" customHeight="1" x14ac:dyDescent="0.25">
      <c r="A260" s="84" t="s">
        <v>79</v>
      </c>
      <c r="B260" s="5" t="s">
        <v>29</v>
      </c>
      <c r="C260" s="5" t="s">
        <v>10</v>
      </c>
      <c r="D260" s="226" t="s">
        <v>221</v>
      </c>
      <c r="E260" s="227" t="s">
        <v>10</v>
      </c>
      <c r="F260" s="228" t="s">
        <v>427</v>
      </c>
      <c r="G260" s="59" t="s">
        <v>13</v>
      </c>
      <c r="H260" s="444">
        <f>SUM(прил9!I295)</f>
        <v>5645825</v>
      </c>
    </row>
    <row r="261" spans="1:8" ht="31.5" customHeight="1" x14ac:dyDescent="0.25">
      <c r="A261" s="89" t="s">
        <v>551</v>
      </c>
      <c r="B261" s="5" t="s">
        <v>29</v>
      </c>
      <c r="C261" s="5" t="s">
        <v>10</v>
      </c>
      <c r="D261" s="226" t="s">
        <v>221</v>
      </c>
      <c r="E261" s="227" t="s">
        <v>10</v>
      </c>
      <c r="F261" s="228" t="s">
        <v>427</v>
      </c>
      <c r="G261" s="59" t="s">
        <v>16</v>
      </c>
      <c r="H261" s="444">
        <f>SUM(прил9!I296)</f>
        <v>7096260</v>
      </c>
    </row>
    <row r="262" spans="1:8" ht="18" customHeight="1" x14ac:dyDescent="0.25">
      <c r="A262" s="3" t="s">
        <v>18</v>
      </c>
      <c r="B262" s="5" t="s">
        <v>29</v>
      </c>
      <c r="C262" s="5" t="s">
        <v>10</v>
      </c>
      <c r="D262" s="226" t="s">
        <v>221</v>
      </c>
      <c r="E262" s="227" t="s">
        <v>10</v>
      </c>
      <c r="F262" s="228" t="s">
        <v>427</v>
      </c>
      <c r="G262" s="59" t="s">
        <v>17</v>
      </c>
      <c r="H262" s="444">
        <f>SUM(прил9!I297)</f>
        <v>505510</v>
      </c>
    </row>
    <row r="263" spans="1:8" ht="64.5" customHeight="1" x14ac:dyDescent="0.25">
      <c r="A263" s="75" t="s">
        <v>133</v>
      </c>
      <c r="B263" s="28" t="s">
        <v>29</v>
      </c>
      <c r="C263" s="42" t="s">
        <v>10</v>
      </c>
      <c r="D263" s="235" t="s">
        <v>205</v>
      </c>
      <c r="E263" s="236" t="s">
        <v>394</v>
      </c>
      <c r="F263" s="237" t="s">
        <v>395</v>
      </c>
      <c r="G263" s="28"/>
      <c r="H263" s="441">
        <f>SUM(H264)</f>
        <v>143000</v>
      </c>
    </row>
    <row r="264" spans="1:8" ht="96" customHeight="1" x14ac:dyDescent="0.25">
      <c r="A264" s="76" t="s">
        <v>149</v>
      </c>
      <c r="B264" s="2" t="s">
        <v>29</v>
      </c>
      <c r="C264" s="8" t="s">
        <v>10</v>
      </c>
      <c r="D264" s="262" t="s">
        <v>207</v>
      </c>
      <c r="E264" s="263" t="s">
        <v>394</v>
      </c>
      <c r="F264" s="264" t="s">
        <v>395</v>
      </c>
      <c r="G264" s="2"/>
      <c r="H264" s="442">
        <f>SUM(H265)</f>
        <v>143000</v>
      </c>
    </row>
    <row r="265" spans="1:8" ht="49.5" customHeight="1" x14ac:dyDescent="0.25">
      <c r="A265" s="76" t="s">
        <v>414</v>
      </c>
      <c r="B265" s="2" t="s">
        <v>29</v>
      </c>
      <c r="C265" s="8" t="s">
        <v>10</v>
      </c>
      <c r="D265" s="262" t="s">
        <v>207</v>
      </c>
      <c r="E265" s="263" t="s">
        <v>10</v>
      </c>
      <c r="F265" s="264" t="s">
        <v>395</v>
      </c>
      <c r="G265" s="2"/>
      <c r="H265" s="442">
        <f>SUM(H266)</f>
        <v>143000</v>
      </c>
    </row>
    <row r="266" spans="1:8" ht="18" customHeight="1" x14ac:dyDescent="0.25">
      <c r="A266" s="3" t="s">
        <v>104</v>
      </c>
      <c r="B266" s="2" t="s">
        <v>29</v>
      </c>
      <c r="C266" s="8" t="s">
        <v>10</v>
      </c>
      <c r="D266" s="262" t="s">
        <v>207</v>
      </c>
      <c r="E266" s="263" t="s">
        <v>10</v>
      </c>
      <c r="F266" s="264" t="s">
        <v>415</v>
      </c>
      <c r="G266" s="2"/>
      <c r="H266" s="442">
        <f>SUM(H267)</f>
        <v>143000</v>
      </c>
    </row>
    <row r="267" spans="1:8" ht="30" customHeight="1" x14ac:dyDescent="0.25">
      <c r="A267" s="89" t="s">
        <v>551</v>
      </c>
      <c r="B267" s="2" t="s">
        <v>29</v>
      </c>
      <c r="C267" s="8" t="s">
        <v>10</v>
      </c>
      <c r="D267" s="262" t="s">
        <v>207</v>
      </c>
      <c r="E267" s="263" t="s">
        <v>10</v>
      </c>
      <c r="F267" s="264" t="s">
        <v>415</v>
      </c>
      <c r="G267" s="2" t="s">
        <v>16</v>
      </c>
      <c r="H267" s="443">
        <f>SUM(прил9!I302)</f>
        <v>143000</v>
      </c>
    </row>
    <row r="268" spans="1:8" ht="15.75" x14ac:dyDescent="0.25">
      <c r="A268" s="86" t="s">
        <v>30</v>
      </c>
      <c r="B268" s="23" t="s">
        <v>29</v>
      </c>
      <c r="C268" s="23" t="s">
        <v>12</v>
      </c>
      <c r="D268" s="220"/>
      <c r="E268" s="221"/>
      <c r="F268" s="222"/>
      <c r="G268" s="22"/>
      <c r="H268" s="448">
        <f>SUM(H269+H326+H331)</f>
        <v>228882595</v>
      </c>
    </row>
    <row r="269" spans="1:8" ht="35.25" customHeight="1" x14ac:dyDescent="0.25">
      <c r="A269" s="27" t="s">
        <v>146</v>
      </c>
      <c r="B269" s="28" t="s">
        <v>29</v>
      </c>
      <c r="C269" s="28" t="s">
        <v>12</v>
      </c>
      <c r="D269" s="223" t="s">
        <v>453</v>
      </c>
      <c r="E269" s="224" t="s">
        <v>394</v>
      </c>
      <c r="F269" s="225" t="s">
        <v>395</v>
      </c>
      <c r="G269" s="28"/>
      <c r="H269" s="441">
        <f>SUM(H270+H322)</f>
        <v>227412195</v>
      </c>
    </row>
    <row r="270" spans="1:8" ht="50.25" customHeight="1" x14ac:dyDescent="0.25">
      <c r="A270" s="3" t="s">
        <v>147</v>
      </c>
      <c r="B270" s="2" t="s">
        <v>29</v>
      </c>
      <c r="C270" s="2" t="s">
        <v>12</v>
      </c>
      <c r="D270" s="226" t="s">
        <v>221</v>
      </c>
      <c r="E270" s="227" t="s">
        <v>394</v>
      </c>
      <c r="F270" s="228" t="s">
        <v>395</v>
      </c>
      <c r="G270" s="2"/>
      <c r="H270" s="442">
        <f>SUM(H271+H316+H319)</f>
        <v>227412195</v>
      </c>
    </row>
    <row r="271" spans="1:8" ht="17.25" customHeight="1" x14ac:dyDescent="0.25">
      <c r="A271" s="3" t="s">
        <v>464</v>
      </c>
      <c r="B271" s="2" t="s">
        <v>29</v>
      </c>
      <c r="C271" s="2" t="s">
        <v>12</v>
      </c>
      <c r="D271" s="226" t="s">
        <v>221</v>
      </c>
      <c r="E271" s="227" t="s">
        <v>12</v>
      </c>
      <c r="F271" s="228" t="s">
        <v>395</v>
      </c>
      <c r="G271" s="2"/>
      <c r="H271" s="442">
        <f>SUM(H272+H275+H280+H292+H312+H297+H290+H306+H310+H314+H278+H295+H288+H282+H284+H286+H300+H302+H304)</f>
        <v>223383905</v>
      </c>
    </row>
    <row r="272" spans="1:8" ht="82.5" customHeight="1" x14ac:dyDescent="0.25">
      <c r="A272" s="606" t="s">
        <v>150</v>
      </c>
      <c r="B272" s="2" t="s">
        <v>29</v>
      </c>
      <c r="C272" s="2" t="s">
        <v>12</v>
      </c>
      <c r="D272" s="226" t="s">
        <v>221</v>
      </c>
      <c r="E272" s="227" t="s">
        <v>12</v>
      </c>
      <c r="F272" s="228" t="s">
        <v>457</v>
      </c>
      <c r="G272" s="2"/>
      <c r="H272" s="442">
        <f>SUM(H273:H274)</f>
        <v>155640365</v>
      </c>
    </row>
    <row r="273" spans="1:8" ht="48" customHeight="1" x14ac:dyDescent="0.25">
      <c r="A273" s="84" t="s">
        <v>79</v>
      </c>
      <c r="B273" s="2" t="s">
        <v>29</v>
      </c>
      <c r="C273" s="2" t="s">
        <v>12</v>
      </c>
      <c r="D273" s="226" t="s">
        <v>221</v>
      </c>
      <c r="E273" s="227" t="s">
        <v>12</v>
      </c>
      <c r="F273" s="228" t="s">
        <v>457</v>
      </c>
      <c r="G273" s="2" t="s">
        <v>13</v>
      </c>
      <c r="H273" s="444">
        <f>SUM(прил9!I308)</f>
        <v>150404677</v>
      </c>
    </row>
    <row r="274" spans="1:8" ht="32.25" customHeight="1" x14ac:dyDescent="0.25">
      <c r="A274" s="607" t="s">
        <v>551</v>
      </c>
      <c r="B274" s="2" t="s">
        <v>29</v>
      </c>
      <c r="C274" s="2" t="s">
        <v>12</v>
      </c>
      <c r="D274" s="226" t="s">
        <v>221</v>
      </c>
      <c r="E274" s="227" t="s">
        <v>12</v>
      </c>
      <c r="F274" s="228" t="s">
        <v>457</v>
      </c>
      <c r="G274" s="2" t="s">
        <v>16</v>
      </c>
      <c r="H274" s="444">
        <f>SUM(прил9!I309)</f>
        <v>5235688</v>
      </c>
    </row>
    <row r="275" spans="1:8" ht="34.5" customHeight="1" x14ac:dyDescent="0.25">
      <c r="A275" s="608" t="s">
        <v>558</v>
      </c>
      <c r="B275" s="2" t="s">
        <v>29</v>
      </c>
      <c r="C275" s="2" t="s">
        <v>12</v>
      </c>
      <c r="D275" s="226" t="s">
        <v>221</v>
      </c>
      <c r="E275" s="227" t="s">
        <v>12</v>
      </c>
      <c r="F275" s="228" t="s">
        <v>557</v>
      </c>
      <c r="G275" s="2"/>
      <c r="H275" s="442">
        <f>SUM(H276:H277)</f>
        <v>73055</v>
      </c>
    </row>
    <row r="276" spans="1:8" ht="50.25" customHeight="1" x14ac:dyDescent="0.25">
      <c r="A276" s="84" t="s">
        <v>79</v>
      </c>
      <c r="B276" s="2" t="s">
        <v>29</v>
      </c>
      <c r="C276" s="2" t="s">
        <v>12</v>
      </c>
      <c r="D276" s="226" t="s">
        <v>221</v>
      </c>
      <c r="E276" s="227" t="s">
        <v>12</v>
      </c>
      <c r="F276" s="228" t="s">
        <v>557</v>
      </c>
      <c r="G276" s="2" t="s">
        <v>13</v>
      </c>
      <c r="H276" s="444">
        <f>SUM(прил9!I311)</f>
        <v>57588</v>
      </c>
    </row>
    <row r="277" spans="1:8" ht="19.5" customHeight="1" x14ac:dyDescent="0.25">
      <c r="A277" s="3" t="s">
        <v>40</v>
      </c>
      <c r="B277" s="2" t="s">
        <v>29</v>
      </c>
      <c r="C277" s="2" t="s">
        <v>12</v>
      </c>
      <c r="D277" s="226" t="s">
        <v>221</v>
      </c>
      <c r="E277" s="227" t="s">
        <v>12</v>
      </c>
      <c r="F277" s="228" t="s">
        <v>557</v>
      </c>
      <c r="G277" s="2" t="s">
        <v>39</v>
      </c>
      <c r="H277" s="444">
        <f>SUM(прил9!I312)</f>
        <v>15467</v>
      </c>
    </row>
    <row r="278" spans="1:8" ht="48" customHeight="1" x14ac:dyDescent="0.25">
      <c r="A278" s="606" t="s">
        <v>726</v>
      </c>
      <c r="B278" s="2" t="s">
        <v>29</v>
      </c>
      <c r="C278" s="2" t="s">
        <v>12</v>
      </c>
      <c r="D278" s="226" t="s">
        <v>221</v>
      </c>
      <c r="E278" s="227" t="s">
        <v>12</v>
      </c>
      <c r="F278" s="228" t="s">
        <v>725</v>
      </c>
      <c r="G278" s="2"/>
      <c r="H278" s="442">
        <f>SUM(H279)</f>
        <v>441123</v>
      </c>
    </row>
    <row r="279" spans="1:8" ht="33.75" customHeight="1" x14ac:dyDescent="0.25">
      <c r="A279" s="607" t="s">
        <v>551</v>
      </c>
      <c r="B279" s="2" t="s">
        <v>29</v>
      </c>
      <c r="C279" s="2" t="s">
        <v>12</v>
      </c>
      <c r="D279" s="226" t="s">
        <v>221</v>
      </c>
      <c r="E279" s="227" t="s">
        <v>12</v>
      </c>
      <c r="F279" s="228" t="s">
        <v>725</v>
      </c>
      <c r="G279" s="2" t="s">
        <v>16</v>
      </c>
      <c r="H279" s="444">
        <f>SUM(прил9!I314)</f>
        <v>441123</v>
      </c>
    </row>
    <row r="280" spans="1:8" ht="63.75" customHeight="1" x14ac:dyDescent="0.25">
      <c r="A280" s="608" t="s">
        <v>694</v>
      </c>
      <c r="B280" s="2" t="s">
        <v>29</v>
      </c>
      <c r="C280" s="2" t="s">
        <v>12</v>
      </c>
      <c r="D280" s="226" t="s">
        <v>221</v>
      </c>
      <c r="E280" s="227" t="s">
        <v>12</v>
      </c>
      <c r="F280" s="228" t="s">
        <v>556</v>
      </c>
      <c r="G280" s="2"/>
      <c r="H280" s="442">
        <f>SUM(H281)</f>
        <v>274996</v>
      </c>
    </row>
    <row r="281" spans="1:8" ht="33" customHeight="1" x14ac:dyDescent="0.25">
      <c r="A281" s="607" t="s">
        <v>551</v>
      </c>
      <c r="B281" s="2" t="s">
        <v>29</v>
      </c>
      <c r="C281" s="2" t="s">
        <v>12</v>
      </c>
      <c r="D281" s="226" t="s">
        <v>221</v>
      </c>
      <c r="E281" s="227" t="s">
        <v>12</v>
      </c>
      <c r="F281" s="228" t="s">
        <v>556</v>
      </c>
      <c r="G281" s="2" t="s">
        <v>16</v>
      </c>
      <c r="H281" s="444">
        <f>SUM(прил9!I316)</f>
        <v>274996</v>
      </c>
    </row>
    <row r="282" spans="1:8" s="576" customFormat="1" ht="47.25" x14ac:dyDescent="0.25">
      <c r="A282" s="49" t="s">
        <v>912</v>
      </c>
      <c r="B282" s="2" t="s">
        <v>29</v>
      </c>
      <c r="C282" s="2" t="s">
        <v>12</v>
      </c>
      <c r="D282" s="226" t="s">
        <v>221</v>
      </c>
      <c r="E282" s="227" t="s">
        <v>12</v>
      </c>
      <c r="F282" s="228" t="s">
        <v>903</v>
      </c>
      <c r="G282" s="2"/>
      <c r="H282" s="442">
        <f>SUM(H283)</f>
        <v>1800000</v>
      </c>
    </row>
    <row r="283" spans="1:8" s="576" customFormat="1" ht="31.5" x14ac:dyDescent="0.25">
      <c r="A283" s="607" t="s">
        <v>551</v>
      </c>
      <c r="B283" s="2" t="s">
        <v>29</v>
      </c>
      <c r="C283" s="2" t="s">
        <v>12</v>
      </c>
      <c r="D283" s="226" t="s">
        <v>221</v>
      </c>
      <c r="E283" s="227" t="s">
        <v>12</v>
      </c>
      <c r="F283" s="228" t="s">
        <v>903</v>
      </c>
      <c r="G283" s="2" t="s">
        <v>16</v>
      </c>
      <c r="H283" s="444">
        <f>SUM(прил9!I318)</f>
        <v>1800000</v>
      </c>
    </row>
    <row r="284" spans="1:8" s="578" customFormat="1" ht="47.25" x14ac:dyDescent="0.25">
      <c r="A284" s="49" t="s">
        <v>913</v>
      </c>
      <c r="B284" s="2" t="s">
        <v>29</v>
      </c>
      <c r="C284" s="2" t="s">
        <v>12</v>
      </c>
      <c r="D284" s="226" t="s">
        <v>221</v>
      </c>
      <c r="E284" s="227" t="s">
        <v>12</v>
      </c>
      <c r="F284" s="228" t="s">
        <v>904</v>
      </c>
      <c r="G284" s="2"/>
      <c r="H284" s="442">
        <f t="shared" ref="H284" si="0">SUM(H285)</f>
        <v>1800000</v>
      </c>
    </row>
    <row r="285" spans="1:8" s="578" customFormat="1" ht="31.5" x14ac:dyDescent="0.25">
      <c r="A285" s="607" t="s">
        <v>551</v>
      </c>
      <c r="B285" s="2" t="s">
        <v>29</v>
      </c>
      <c r="C285" s="2" t="s">
        <v>12</v>
      </c>
      <c r="D285" s="226" t="s">
        <v>221</v>
      </c>
      <c r="E285" s="227" t="s">
        <v>12</v>
      </c>
      <c r="F285" s="228" t="s">
        <v>904</v>
      </c>
      <c r="G285" s="2" t="s">
        <v>16</v>
      </c>
      <c r="H285" s="444">
        <f>SUM(прил9!I320)</f>
        <v>1800000</v>
      </c>
    </row>
    <row r="286" spans="1:8" s="578" customFormat="1" ht="47.25" x14ac:dyDescent="0.25">
      <c r="A286" s="49" t="s">
        <v>914</v>
      </c>
      <c r="B286" s="2" t="s">
        <v>29</v>
      </c>
      <c r="C286" s="2" t="s">
        <v>12</v>
      </c>
      <c r="D286" s="226" t="s">
        <v>221</v>
      </c>
      <c r="E286" s="227" t="s">
        <v>12</v>
      </c>
      <c r="F286" s="228" t="s">
        <v>905</v>
      </c>
      <c r="G286" s="2"/>
      <c r="H286" s="442">
        <f t="shared" ref="H286" si="1">SUM(H287)</f>
        <v>1800000</v>
      </c>
    </row>
    <row r="287" spans="1:8" s="578" customFormat="1" ht="31.5" x14ac:dyDescent="0.25">
      <c r="A287" s="607" t="s">
        <v>551</v>
      </c>
      <c r="B287" s="2" t="s">
        <v>29</v>
      </c>
      <c r="C287" s="2" t="s">
        <v>12</v>
      </c>
      <c r="D287" s="226" t="s">
        <v>221</v>
      </c>
      <c r="E287" s="227" t="s">
        <v>12</v>
      </c>
      <c r="F287" s="228" t="s">
        <v>905</v>
      </c>
      <c r="G287" s="2" t="s">
        <v>16</v>
      </c>
      <c r="H287" s="444">
        <f>SUM(прил9!I322)</f>
        <v>1800000</v>
      </c>
    </row>
    <row r="288" spans="1:8" s="571" customFormat="1" ht="33" customHeight="1" x14ac:dyDescent="0.25">
      <c r="A288" s="609" t="s">
        <v>864</v>
      </c>
      <c r="B288" s="2" t="s">
        <v>29</v>
      </c>
      <c r="C288" s="2" t="s">
        <v>12</v>
      </c>
      <c r="D288" s="226" t="s">
        <v>221</v>
      </c>
      <c r="E288" s="227" t="s">
        <v>12</v>
      </c>
      <c r="F288" s="228" t="s">
        <v>863</v>
      </c>
      <c r="G288" s="2"/>
      <c r="H288" s="442">
        <f>SUM(H289)</f>
        <v>11796120</v>
      </c>
    </row>
    <row r="289" spans="1:8" s="571" customFormat="1" ht="49.5" customHeight="1" x14ac:dyDescent="0.25">
      <c r="A289" s="84" t="s">
        <v>79</v>
      </c>
      <c r="B289" s="2" t="s">
        <v>29</v>
      </c>
      <c r="C289" s="2" t="s">
        <v>12</v>
      </c>
      <c r="D289" s="226" t="s">
        <v>221</v>
      </c>
      <c r="E289" s="227" t="s">
        <v>12</v>
      </c>
      <c r="F289" s="228" t="s">
        <v>863</v>
      </c>
      <c r="G289" s="2" t="s">
        <v>13</v>
      </c>
      <c r="H289" s="444">
        <f>SUM(прил9!I324)</f>
        <v>11796120</v>
      </c>
    </row>
    <row r="290" spans="1:8" ht="47.25" customHeight="1" x14ac:dyDescent="0.25">
      <c r="A290" s="610" t="s">
        <v>852</v>
      </c>
      <c r="B290" s="5" t="s">
        <v>29</v>
      </c>
      <c r="C290" s="5" t="s">
        <v>12</v>
      </c>
      <c r="D290" s="226" t="s">
        <v>221</v>
      </c>
      <c r="E290" s="227" t="s">
        <v>12</v>
      </c>
      <c r="F290" s="228" t="s">
        <v>851</v>
      </c>
      <c r="G290" s="2"/>
      <c r="H290" s="442">
        <f>SUM(H291)</f>
        <v>4234700</v>
      </c>
    </row>
    <row r="291" spans="1:8" ht="32.25" customHeight="1" x14ac:dyDescent="0.25">
      <c r="A291" s="607" t="s">
        <v>551</v>
      </c>
      <c r="B291" s="5" t="s">
        <v>29</v>
      </c>
      <c r="C291" s="5" t="s">
        <v>12</v>
      </c>
      <c r="D291" s="226" t="s">
        <v>221</v>
      </c>
      <c r="E291" s="227" t="s">
        <v>12</v>
      </c>
      <c r="F291" s="228" t="s">
        <v>851</v>
      </c>
      <c r="G291" s="2" t="s">
        <v>16</v>
      </c>
      <c r="H291" s="444">
        <f>SUM(прил9!I326)</f>
        <v>4234700</v>
      </c>
    </row>
    <row r="292" spans="1:8" ht="32.25" customHeight="1" x14ac:dyDescent="0.25">
      <c r="A292" s="611" t="s">
        <v>458</v>
      </c>
      <c r="B292" s="2" t="s">
        <v>29</v>
      </c>
      <c r="C292" s="2" t="s">
        <v>12</v>
      </c>
      <c r="D292" s="226" t="s">
        <v>221</v>
      </c>
      <c r="E292" s="227" t="s">
        <v>12</v>
      </c>
      <c r="F292" s="228" t="s">
        <v>459</v>
      </c>
      <c r="G292" s="2"/>
      <c r="H292" s="442">
        <f>SUM(H293:H294)</f>
        <v>611928</v>
      </c>
    </row>
    <row r="293" spans="1:8" ht="49.5" customHeight="1" x14ac:dyDescent="0.25">
      <c r="A293" s="84" t="s">
        <v>79</v>
      </c>
      <c r="B293" s="2" t="s">
        <v>29</v>
      </c>
      <c r="C293" s="2" t="s">
        <v>12</v>
      </c>
      <c r="D293" s="226" t="s">
        <v>221</v>
      </c>
      <c r="E293" s="227" t="s">
        <v>12</v>
      </c>
      <c r="F293" s="228" t="s">
        <v>459</v>
      </c>
      <c r="G293" s="2" t="s">
        <v>13</v>
      </c>
      <c r="H293" s="444">
        <f>SUM(прил9!I328)</f>
        <v>482375</v>
      </c>
    </row>
    <row r="294" spans="1:8" ht="16.5" customHeight="1" x14ac:dyDescent="0.25">
      <c r="A294" s="3" t="s">
        <v>40</v>
      </c>
      <c r="B294" s="2" t="s">
        <v>29</v>
      </c>
      <c r="C294" s="2" t="s">
        <v>12</v>
      </c>
      <c r="D294" s="226" t="s">
        <v>221</v>
      </c>
      <c r="E294" s="227" t="s">
        <v>12</v>
      </c>
      <c r="F294" s="228" t="s">
        <v>459</v>
      </c>
      <c r="G294" s="277" t="s">
        <v>39</v>
      </c>
      <c r="H294" s="444">
        <f>SUM(прил9!I329)</f>
        <v>129553</v>
      </c>
    </row>
    <row r="295" spans="1:8" ht="49.5" customHeight="1" x14ac:dyDescent="0.25">
      <c r="A295" s="606" t="s">
        <v>728</v>
      </c>
      <c r="B295" s="2" t="s">
        <v>29</v>
      </c>
      <c r="C295" s="2" t="s">
        <v>12</v>
      </c>
      <c r="D295" s="226" t="s">
        <v>221</v>
      </c>
      <c r="E295" s="227" t="s">
        <v>12</v>
      </c>
      <c r="F295" s="228" t="s">
        <v>727</v>
      </c>
      <c r="G295" s="277"/>
      <c r="H295" s="442">
        <f>SUM(H296)</f>
        <v>720270</v>
      </c>
    </row>
    <row r="296" spans="1:8" ht="33.75" customHeight="1" x14ac:dyDescent="0.25">
      <c r="A296" s="612" t="s">
        <v>551</v>
      </c>
      <c r="B296" s="2" t="s">
        <v>29</v>
      </c>
      <c r="C296" s="2" t="s">
        <v>12</v>
      </c>
      <c r="D296" s="226" t="s">
        <v>221</v>
      </c>
      <c r="E296" s="227" t="s">
        <v>12</v>
      </c>
      <c r="F296" s="228" t="s">
        <v>727</v>
      </c>
      <c r="G296" s="277" t="s">
        <v>16</v>
      </c>
      <c r="H296" s="444">
        <f>SUM(прил9!I331)</f>
        <v>720270</v>
      </c>
    </row>
    <row r="297" spans="1:8" ht="48.75" customHeight="1" x14ac:dyDescent="0.25">
      <c r="A297" s="611" t="s">
        <v>681</v>
      </c>
      <c r="B297" s="44" t="s">
        <v>29</v>
      </c>
      <c r="C297" s="44" t="s">
        <v>12</v>
      </c>
      <c r="D297" s="265" t="s">
        <v>221</v>
      </c>
      <c r="E297" s="266" t="s">
        <v>12</v>
      </c>
      <c r="F297" s="267" t="s">
        <v>460</v>
      </c>
      <c r="G297" s="44"/>
      <c r="H297" s="442">
        <f>SUM(H298+H299)</f>
        <v>1839171</v>
      </c>
    </row>
    <row r="298" spans="1:8" ht="30.75" customHeight="1" x14ac:dyDescent="0.25">
      <c r="A298" s="612" t="s">
        <v>551</v>
      </c>
      <c r="B298" s="59" t="s">
        <v>29</v>
      </c>
      <c r="C298" s="44" t="s">
        <v>12</v>
      </c>
      <c r="D298" s="265" t="s">
        <v>221</v>
      </c>
      <c r="E298" s="266" t="s">
        <v>12</v>
      </c>
      <c r="F298" s="267" t="s">
        <v>460</v>
      </c>
      <c r="G298" s="44" t="s">
        <v>16</v>
      </c>
      <c r="H298" s="444">
        <f>SUM(прил9!I333)</f>
        <v>1839171</v>
      </c>
    </row>
    <row r="299" spans="1:8" s="566" customFormat="1" ht="19.5" hidden="1" customHeight="1" x14ac:dyDescent="0.25">
      <c r="A299" s="3" t="s">
        <v>40</v>
      </c>
      <c r="B299" s="44" t="s">
        <v>29</v>
      </c>
      <c r="C299" s="44" t="s">
        <v>12</v>
      </c>
      <c r="D299" s="265" t="s">
        <v>221</v>
      </c>
      <c r="E299" s="266" t="s">
        <v>12</v>
      </c>
      <c r="F299" s="267" t="s">
        <v>460</v>
      </c>
      <c r="G299" s="44" t="s">
        <v>39</v>
      </c>
      <c r="H299" s="444">
        <f>SUM(прил9!I334)</f>
        <v>0</v>
      </c>
    </row>
    <row r="300" spans="1:8" s="578" customFormat="1" ht="47.25" x14ac:dyDescent="0.25">
      <c r="A300" s="49" t="s">
        <v>906</v>
      </c>
      <c r="B300" s="44" t="s">
        <v>29</v>
      </c>
      <c r="C300" s="44" t="s">
        <v>12</v>
      </c>
      <c r="D300" s="265" t="s">
        <v>221</v>
      </c>
      <c r="E300" s="266" t="s">
        <v>12</v>
      </c>
      <c r="F300" s="228" t="s">
        <v>909</v>
      </c>
      <c r="G300" s="44"/>
      <c r="H300" s="442">
        <f t="shared" ref="H300" si="2">SUM(H301)</f>
        <v>1759195</v>
      </c>
    </row>
    <row r="301" spans="1:8" s="578" customFormat="1" ht="31.5" x14ac:dyDescent="0.25">
      <c r="A301" s="607" t="s">
        <v>551</v>
      </c>
      <c r="B301" s="44" t="s">
        <v>29</v>
      </c>
      <c r="C301" s="44" t="s">
        <v>12</v>
      </c>
      <c r="D301" s="265" t="s">
        <v>221</v>
      </c>
      <c r="E301" s="266" t="s">
        <v>12</v>
      </c>
      <c r="F301" s="228" t="s">
        <v>909</v>
      </c>
      <c r="G301" s="44" t="s">
        <v>16</v>
      </c>
      <c r="H301" s="444">
        <f>SUM(прил9!I336)</f>
        <v>1759195</v>
      </c>
    </row>
    <row r="302" spans="1:8" s="578" customFormat="1" ht="47.25" x14ac:dyDescent="0.25">
      <c r="A302" s="49" t="s">
        <v>907</v>
      </c>
      <c r="B302" s="44" t="s">
        <v>29</v>
      </c>
      <c r="C302" s="44" t="s">
        <v>12</v>
      </c>
      <c r="D302" s="265" t="s">
        <v>221</v>
      </c>
      <c r="E302" s="266" t="s">
        <v>12</v>
      </c>
      <c r="F302" s="228" t="s">
        <v>910</v>
      </c>
      <c r="G302" s="44"/>
      <c r="H302" s="442">
        <f t="shared" ref="H302" si="3">SUM(H303)</f>
        <v>3591697</v>
      </c>
    </row>
    <row r="303" spans="1:8" s="578" customFormat="1" ht="31.5" x14ac:dyDescent="0.25">
      <c r="A303" s="607" t="s">
        <v>551</v>
      </c>
      <c r="B303" s="44" t="s">
        <v>29</v>
      </c>
      <c r="C303" s="44" t="s">
        <v>12</v>
      </c>
      <c r="D303" s="265" t="s">
        <v>221</v>
      </c>
      <c r="E303" s="266" t="s">
        <v>12</v>
      </c>
      <c r="F303" s="228" t="s">
        <v>910</v>
      </c>
      <c r="G303" s="44" t="s">
        <v>16</v>
      </c>
      <c r="H303" s="444">
        <f>SUM(прил9!I338)</f>
        <v>3591697</v>
      </c>
    </row>
    <row r="304" spans="1:8" s="578" customFormat="1" ht="47.25" x14ac:dyDescent="0.25">
      <c r="A304" s="49" t="s">
        <v>908</v>
      </c>
      <c r="B304" s="44" t="s">
        <v>29</v>
      </c>
      <c r="C304" s="44" t="s">
        <v>12</v>
      </c>
      <c r="D304" s="265" t="s">
        <v>221</v>
      </c>
      <c r="E304" s="266" t="s">
        <v>12</v>
      </c>
      <c r="F304" s="228" t="s">
        <v>911</v>
      </c>
      <c r="G304" s="44"/>
      <c r="H304" s="442">
        <f t="shared" ref="H304" si="4">SUM(H305)</f>
        <v>1512228</v>
      </c>
    </row>
    <row r="305" spans="1:8" s="578" customFormat="1" ht="31.5" x14ac:dyDescent="0.25">
      <c r="A305" s="607" t="s">
        <v>551</v>
      </c>
      <c r="B305" s="44" t="s">
        <v>29</v>
      </c>
      <c r="C305" s="44" t="s">
        <v>12</v>
      </c>
      <c r="D305" s="265" t="s">
        <v>221</v>
      </c>
      <c r="E305" s="266" t="s">
        <v>12</v>
      </c>
      <c r="F305" s="228" t="s">
        <v>911</v>
      </c>
      <c r="G305" s="44" t="s">
        <v>16</v>
      </c>
      <c r="H305" s="444">
        <f>SUM(прил9!I340)</f>
        <v>1512228</v>
      </c>
    </row>
    <row r="306" spans="1:8" ht="33" customHeight="1" x14ac:dyDescent="0.25">
      <c r="A306" s="3" t="s">
        <v>89</v>
      </c>
      <c r="B306" s="5" t="s">
        <v>29</v>
      </c>
      <c r="C306" s="5" t="s">
        <v>12</v>
      </c>
      <c r="D306" s="226" t="s">
        <v>221</v>
      </c>
      <c r="E306" s="227" t="s">
        <v>12</v>
      </c>
      <c r="F306" s="228" t="s">
        <v>427</v>
      </c>
      <c r="G306" s="2"/>
      <c r="H306" s="442">
        <f>SUM(H307:H309)</f>
        <v>23768242</v>
      </c>
    </row>
    <row r="307" spans="1:8" ht="49.5" customHeight="1" x14ac:dyDescent="0.25">
      <c r="A307" s="84" t="s">
        <v>79</v>
      </c>
      <c r="B307" s="5" t="s">
        <v>29</v>
      </c>
      <c r="C307" s="5" t="s">
        <v>12</v>
      </c>
      <c r="D307" s="226" t="s">
        <v>221</v>
      </c>
      <c r="E307" s="227" t="s">
        <v>12</v>
      </c>
      <c r="F307" s="228" t="s">
        <v>427</v>
      </c>
      <c r="G307" s="2" t="s">
        <v>13</v>
      </c>
      <c r="H307" s="443">
        <f>SUM(прил9!I342)</f>
        <v>2065368</v>
      </c>
    </row>
    <row r="308" spans="1:8" ht="31.5" customHeight="1" x14ac:dyDescent="0.25">
      <c r="A308" s="607" t="s">
        <v>551</v>
      </c>
      <c r="B308" s="5" t="s">
        <v>29</v>
      </c>
      <c r="C308" s="5" t="s">
        <v>12</v>
      </c>
      <c r="D308" s="226" t="s">
        <v>221</v>
      </c>
      <c r="E308" s="227" t="s">
        <v>12</v>
      </c>
      <c r="F308" s="228" t="s">
        <v>427</v>
      </c>
      <c r="G308" s="2" t="s">
        <v>16</v>
      </c>
      <c r="H308" s="443">
        <f>SUM(прил9!I343)</f>
        <v>18929505</v>
      </c>
    </row>
    <row r="309" spans="1:8" ht="16.5" customHeight="1" x14ac:dyDescent="0.25">
      <c r="A309" s="3" t="s">
        <v>18</v>
      </c>
      <c r="B309" s="44" t="s">
        <v>29</v>
      </c>
      <c r="C309" s="44" t="s">
        <v>12</v>
      </c>
      <c r="D309" s="265" t="s">
        <v>221</v>
      </c>
      <c r="E309" s="266" t="s">
        <v>12</v>
      </c>
      <c r="F309" s="267" t="s">
        <v>427</v>
      </c>
      <c r="G309" s="44" t="s">
        <v>17</v>
      </c>
      <c r="H309" s="443">
        <f>SUM(прил9!I344)</f>
        <v>2773369</v>
      </c>
    </row>
    <row r="310" spans="1:8" ht="30.75" customHeight="1" x14ac:dyDescent="0.25">
      <c r="A310" s="421" t="s">
        <v>546</v>
      </c>
      <c r="B310" s="44" t="s">
        <v>29</v>
      </c>
      <c r="C310" s="44" t="s">
        <v>12</v>
      </c>
      <c r="D310" s="265" t="s">
        <v>221</v>
      </c>
      <c r="E310" s="266" t="s">
        <v>12</v>
      </c>
      <c r="F310" s="267" t="s">
        <v>545</v>
      </c>
      <c r="G310" s="44"/>
      <c r="H310" s="442">
        <f>SUM(H311)</f>
        <v>9925578</v>
      </c>
    </row>
    <row r="311" spans="1:8" ht="33" customHeight="1" x14ac:dyDescent="0.25">
      <c r="A311" s="84" t="s">
        <v>551</v>
      </c>
      <c r="B311" s="44" t="s">
        <v>29</v>
      </c>
      <c r="C311" s="44" t="s">
        <v>12</v>
      </c>
      <c r="D311" s="265" t="s">
        <v>221</v>
      </c>
      <c r="E311" s="266" t="s">
        <v>12</v>
      </c>
      <c r="F311" s="267" t="s">
        <v>545</v>
      </c>
      <c r="G311" s="44" t="s">
        <v>16</v>
      </c>
      <c r="H311" s="443">
        <f>SUM(прил9!I346)</f>
        <v>9925578</v>
      </c>
    </row>
    <row r="312" spans="1:8" ht="16.5" hidden="1" customHeight="1" x14ac:dyDescent="0.25">
      <c r="A312" s="3" t="s">
        <v>550</v>
      </c>
      <c r="B312" s="2" t="s">
        <v>29</v>
      </c>
      <c r="C312" s="2" t="s">
        <v>12</v>
      </c>
      <c r="D312" s="226" t="s">
        <v>221</v>
      </c>
      <c r="E312" s="227" t="s">
        <v>12</v>
      </c>
      <c r="F312" s="267" t="s">
        <v>549</v>
      </c>
      <c r="G312" s="2"/>
      <c r="H312" s="442">
        <f>SUM(H313)</f>
        <v>0</v>
      </c>
    </row>
    <row r="313" spans="1:8" ht="31.5" hidden="1" customHeight="1" x14ac:dyDescent="0.25">
      <c r="A313" s="612" t="s">
        <v>551</v>
      </c>
      <c r="B313" s="59" t="s">
        <v>29</v>
      </c>
      <c r="C313" s="44" t="s">
        <v>12</v>
      </c>
      <c r="D313" s="265" t="s">
        <v>221</v>
      </c>
      <c r="E313" s="266" t="s">
        <v>12</v>
      </c>
      <c r="F313" s="267" t="s">
        <v>549</v>
      </c>
      <c r="G313" s="44" t="s">
        <v>16</v>
      </c>
      <c r="H313" s="444">
        <f>SUM(прил9!I348)</f>
        <v>0</v>
      </c>
    </row>
    <row r="314" spans="1:8" ht="32.25" customHeight="1" x14ac:dyDescent="0.25">
      <c r="A314" s="613" t="s">
        <v>720</v>
      </c>
      <c r="B314" s="44" t="s">
        <v>29</v>
      </c>
      <c r="C314" s="44" t="s">
        <v>12</v>
      </c>
      <c r="D314" s="265" t="s">
        <v>221</v>
      </c>
      <c r="E314" s="266" t="s">
        <v>12</v>
      </c>
      <c r="F314" s="267" t="s">
        <v>719</v>
      </c>
      <c r="G314" s="44"/>
      <c r="H314" s="442">
        <f>SUM(H315)</f>
        <v>1795237</v>
      </c>
    </row>
    <row r="315" spans="1:8" ht="31.5" customHeight="1" x14ac:dyDescent="0.25">
      <c r="A315" s="613" t="s">
        <v>551</v>
      </c>
      <c r="B315" s="44" t="s">
        <v>29</v>
      </c>
      <c r="C315" s="44" t="s">
        <v>12</v>
      </c>
      <c r="D315" s="265" t="s">
        <v>221</v>
      </c>
      <c r="E315" s="266" t="s">
        <v>12</v>
      </c>
      <c r="F315" s="267" t="s">
        <v>719</v>
      </c>
      <c r="G315" s="44" t="s">
        <v>16</v>
      </c>
      <c r="H315" s="444">
        <f>SUM(прил9!I350)</f>
        <v>1795237</v>
      </c>
    </row>
    <row r="316" spans="1:8" s="523" customFormat="1" ht="18.75" customHeight="1" x14ac:dyDescent="0.25">
      <c r="A316" s="3" t="s">
        <v>808</v>
      </c>
      <c r="B316" s="2" t="s">
        <v>29</v>
      </c>
      <c r="C316" s="2" t="s">
        <v>12</v>
      </c>
      <c r="D316" s="226" t="s">
        <v>221</v>
      </c>
      <c r="E316" s="227" t="s">
        <v>803</v>
      </c>
      <c r="F316" s="228" t="s">
        <v>395</v>
      </c>
      <c r="G316" s="2"/>
      <c r="H316" s="442">
        <f>SUM(H317)</f>
        <v>1354080</v>
      </c>
    </row>
    <row r="317" spans="1:8" s="523" customFormat="1" ht="48.75" customHeight="1" x14ac:dyDescent="0.25">
      <c r="A317" s="3" t="s">
        <v>957</v>
      </c>
      <c r="B317" s="2" t="s">
        <v>29</v>
      </c>
      <c r="C317" s="2" t="s">
        <v>12</v>
      </c>
      <c r="D317" s="226" t="s">
        <v>221</v>
      </c>
      <c r="E317" s="227" t="s">
        <v>803</v>
      </c>
      <c r="F317" s="228" t="s">
        <v>804</v>
      </c>
      <c r="G317" s="2"/>
      <c r="H317" s="442">
        <f>SUM(H318)</f>
        <v>1354080</v>
      </c>
    </row>
    <row r="318" spans="1:8" s="523" customFormat="1" ht="32.25" customHeight="1" x14ac:dyDescent="0.25">
      <c r="A318" s="613" t="s">
        <v>551</v>
      </c>
      <c r="B318" s="2" t="s">
        <v>29</v>
      </c>
      <c r="C318" s="2" t="s">
        <v>12</v>
      </c>
      <c r="D318" s="226" t="s">
        <v>221</v>
      </c>
      <c r="E318" s="227" t="s">
        <v>803</v>
      </c>
      <c r="F318" s="228" t="s">
        <v>804</v>
      </c>
      <c r="G318" s="2" t="s">
        <v>16</v>
      </c>
      <c r="H318" s="444">
        <f>SUM(прил9!I353)</f>
        <v>1354080</v>
      </c>
    </row>
    <row r="319" spans="1:8" s="523" customFormat="1" ht="18.75" customHeight="1" x14ac:dyDescent="0.25">
      <c r="A319" s="3" t="s">
        <v>809</v>
      </c>
      <c r="B319" s="2" t="s">
        <v>29</v>
      </c>
      <c r="C319" s="2" t="s">
        <v>12</v>
      </c>
      <c r="D319" s="226" t="s">
        <v>221</v>
      </c>
      <c r="E319" s="227" t="s">
        <v>806</v>
      </c>
      <c r="F319" s="228" t="s">
        <v>395</v>
      </c>
      <c r="G319" s="2"/>
      <c r="H319" s="442">
        <f>SUM(H320)</f>
        <v>2674210</v>
      </c>
    </row>
    <row r="320" spans="1:8" s="523" customFormat="1" ht="33" customHeight="1" x14ac:dyDescent="0.25">
      <c r="A320" s="3" t="s">
        <v>956</v>
      </c>
      <c r="B320" s="2" t="s">
        <v>29</v>
      </c>
      <c r="C320" s="2" t="s">
        <v>12</v>
      </c>
      <c r="D320" s="226" t="s">
        <v>221</v>
      </c>
      <c r="E320" s="227" t="s">
        <v>806</v>
      </c>
      <c r="F320" s="228" t="s">
        <v>807</v>
      </c>
      <c r="G320" s="2"/>
      <c r="H320" s="442">
        <f>SUM(H321)</f>
        <v>2674210</v>
      </c>
    </row>
    <row r="321" spans="1:8" s="523" customFormat="1" ht="32.25" customHeight="1" x14ac:dyDescent="0.25">
      <c r="A321" s="613" t="s">
        <v>551</v>
      </c>
      <c r="B321" s="2" t="s">
        <v>29</v>
      </c>
      <c r="C321" s="2" t="s">
        <v>12</v>
      </c>
      <c r="D321" s="226" t="s">
        <v>221</v>
      </c>
      <c r="E321" s="227" t="s">
        <v>806</v>
      </c>
      <c r="F321" s="228" t="s">
        <v>807</v>
      </c>
      <c r="G321" s="2" t="s">
        <v>16</v>
      </c>
      <c r="H321" s="444">
        <f>SUM(прил9!I356)</f>
        <v>2674210</v>
      </c>
    </row>
    <row r="322" spans="1:8" ht="65.25" hidden="1" customHeight="1" x14ac:dyDescent="0.25">
      <c r="A322" s="76" t="s">
        <v>152</v>
      </c>
      <c r="B322" s="44" t="s">
        <v>29</v>
      </c>
      <c r="C322" s="44" t="s">
        <v>12</v>
      </c>
      <c r="D322" s="265" t="s">
        <v>223</v>
      </c>
      <c r="E322" s="266" t="s">
        <v>394</v>
      </c>
      <c r="F322" s="267" t="s">
        <v>395</v>
      </c>
      <c r="G322" s="44"/>
      <c r="H322" s="442">
        <f>SUM(H323)</f>
        <v>0</v>
      </c>
    </row>
    <row r="323" spans="1:8" ht="33" hidden="1" customHeight="1" x14ac:dyDescent="0.25">
      <c r="A323" s="76" t="s">
        <v>461</v>
      </c>
      <c r="B323" s="44" t="s">
        <v>29</v>
      </c>
      <c r="C323" s="44" t="s">
        <v>12</v>
      </c>
      <c r="D323" s="265" t="s">
        <v>223</v>
      </c>
      <c r="E323" s="266" t="s">
        <v>10</v>
      </c>
      <c r="F323" s="267" t="s">
        <v>395</v>
      </c>
      <c r="G323" s="44"/>
      <c r="H323" s="442">
        <f>SUM(H324)</f>
        <v>0</v>
      </c>
    </row>
    <row r="324" spans="1:8" ht="17.25" hidden="1" customHeight="1" x14ac:dyDescent="0.25">
      <c r="A324" s="614" t="s">
        <v>462</v>
      </c>
      <c r="B324" s="44" t="s">
        <v>29</v>
      </c>
      <c r="C324" s="44" t="s">
        <v>12</v>
      </c>
      <c r="D324" s="265" t="s">
        <v>223</v>
      </c>
      <c r="E324" s="266" t="s">
        <v>10</v>
      </c>
      <c r="F324" s="267" t="s">
        <v>463</v>
      </c>
      <c r="G324" s="44"/>
      <c r="H324" s="442">
        <f>SUM(H325)</f>
        <v>0</v>
      </c>
    </row>
    <row r="325" spans="1:8" ht="31.5" hidden="1" customHeight="1" x14ac:dyDescent="0.25">
      <c r="A325" s="607" t="s">
        <v>551</v>
      </c>
      <c r="B325" s="2" t="s">
        <v>29</v>
      </c>
      <c r="C325" s="2" t="s">
        <v>12</v>
      </c>
      <c r="D325" s="226" t="s">
        <v>223</v>
      </c>
      <c r="E325" s="227" t="s">
        <v>10</v>
      </c>
      <c r="F325" s="228" t="s">
        <v>463</v>
      </c>
      <c r="G325" s="2" t="s">
        <v>16</v>
      </c>
      <c r="H325" s="444">
        <f>SUM(прил9!I360)</f>
        <v>0</v>
      </c>
    </row>
    <row r="326" spans="1:8" s="37" customFormat="1" ht="62.25" customHeight="1" x14ac:dyDescent="0.25">
      <c r="A326" s="75" t="s">
        <v>133</v>
      </c>
      <c r="B326" s="28" t="s">
        <v>29</v>
      </c>
      <c r="C326" s="42" t="s">
        <v>12</v>
      </c>
      <c r="D326" s="235" t="s">
        <v>205</v>
      </c>
      <c r="E326" s="236" t="s">
        <v>394</v>
      </c>
      <c r="F326" s="237" t="s">
        <v>395</v>
      </c>
      <c r="G326" s="28"/>
      <c r="H326" s="441">
        <f>SUM(H327)</f>
        <v>1470400</v>
      </c>
    </row>
    <row r="327" spans="1:8" s="37" customFormat="1" ht="95.25" customHeight="1" x14ac:dyDescent="0.25">
      <c r="A327" s="76" t="s">
        <v>149</v>
      </c>
      <c r="B327" s="2" t="s">
        <v>29</v>
      </c>
      <c r="C327" s="35" t="s">
        <v>12</v>
      </c>
      <c r="D327" s="268" t="s">
        <v>207</v>
      </c>
      <c r="E327" s="269" t="s">
        <v>394</v>
      </c>
      <c r="F327" s="270" t="s">
        <v>395</v>
      </c>
      <c r="G327" s="2"/>
      <c r="H327" s="442">
        <f>SUM(H328)</f>
        <v>1470400</v>
      </c>
    </row>
    <row r="328" spans="1:8" s="37" customFormat="1" ht="48.75" customHeight="1" x14ac:dyDescent="0.25">
      <c r="A328" s="76" t="s">
        <v>414</v>
      </c>
      <c r="B328" s="2" t="s">
        <v>29</v>
      </c>
      <c r="C328" s="35" t="s">
        <v>12</v>
      </c>
      <c r="D328" s="268" t="s">
        <v>207</v>
      </c>
      <c r="E328" s="269" t="s">
        <v>10</v>
      </c>
      <c r="F328" s="270" t="s">
        <v>395</v>
      </c>
      <c r="G328" s="2"/>
      <c r="H328" s="442">
        <f>SUM(H329)</f>
        <v>1470400</v>
      </c>
    </row>
    <row r="329" spans="1:8" s="37" customFormat="1" ht="15.75" customHeight="1" x14ac:dyDescent="0.25">
      <c r="A329" s="3" t="s">
        <v>104</v>
      </c>
      <c r="B329" s="2" t="s">
        <v>29</v>
      </c>
      <c r="C329" s="35" t="s">
        <v>12</v>
      </c>
      <c r="D329" s="268" t="s">
        <v>207</v>
      </c>
      <c r="E329" s="269" t="s">
        <v>10</v>
      </c>
      <c r="F329" s="270" t="s">
        <v>415</v>
      </c>
      <c r="G329" s="2"/>
      <c r="H329" s="442">
        <f>SUM(H330)</f>
        <v>1470400</v>
      </c>
    </row>
    <row r="330" spans="1:8" s="37" customFormat="1" ht="31.5" customHeight="1" x14ac:dyDescent="0.25">
      <c r="A330" s="608" t="s">
        <v>551</v>
      </c>
      <c r="B330" s="2" t="s">
        <v>29</v>
      </c>
      <c r="C330" s="35" t="s">
        <v>12</v>
      </c>
      <c r="D330" s="268" t="s">
        <v>207</v>
      </c>
      <c r="E330" s="269" t="s">
        <v>10</v>
      </c>
      <c r="F330" s="270" t="s">
        <v>415</v>
      </c>
      <c r="G330" s="2" t="s">
        <v>16</v>
      </c>
      <c r="H330" s="443">
        <f>SUM(прил9!I365)</f>
        <v>1470400</v>
      </c>
    </row>
    <row r="331" spans="1:8" s="37" customFormat="1" ht="33" hidden="1" customHeight="1" x14ac:dyDescent="0.25">
      <c r="A331" s="114" t="s">
        <v>119</v>
      </c>
      <c r="B331" s="28" t="s">
        <v>29</v>
      </c>
      <c r="C331" s="68" t="s">
        <v>12</v>
      </c>
      <c r="D331" s="271" t="s">
        <v>192</v>
      </c>
      <c r="E331" s="272" t="s">
        <v>394</v>
      </c>
      <c r="F331" s="273" t="s">
        <v>395</v>
      </c>
      <c r="G331" s="28"/>
      <c r="H331" s="441">
        <f>SUM(H332)</f>
        <v>0</v>
      </c>
    </row>
    <row r="332" spans="1:8" s="37" customFormat="1" ht="48.75" hidden="1" customHeight="1" x14ac:dyDescent="0.25">
      <c r="A332" s="7" t="s">
        <v>853</v>
      </c>
      <c r="B332" s="2" t="s">
        <v>29</v>
      </c>
      <c r="C332" s="35" t="s">
        <v>12</v>
      </c>
      <c r="D332" s="268" t="s">
        <v>856</v>
      </c>
      <c r="E332" s="269" t="s">
        <v>394</v>
      </c>
      <c r="F332" s="270" t="s">
        <v>395</v>
      </c>
      <c r="G332" s="2"/>
      <c r="H332" s="442">
        <f>SUM(H333)</f>
        <v>0</v>
      </c>
    </row>
    <row r="333" spans="1:8" s="37" customFormat="1" ht="31.5" hidden="1" customHeight="1" x14ac:dyDescent="0.25">
      <c r="A333" s="7" t="s">
        <v>854</v>
      </c>
      <c r="B333" s="2" t="s">
        <v>29</v>
      </c>
      <c r="C333" s="35" t="s">
        <v>12</v>
      </c>
      <c r="D333" s="268" t="s">
        <v>856</v>
      </c>
      <c r="E333" s="269" t="s">
        <v>10</v>
      </c>
      <c r="F333" s="270" t="s">
        <v>395</v>
      </c>
      <c r="G333" s="2"/>
      <c r="H333" s="442">
        <f>SUM(H334)</f>
        <v>0</v>
      </c>
    </row>
    <row r="334" spans="1:8" s="37" customFormat="1" ht="19.5" hidden="1" customHeight="1" x14ac:dyDescent="0.25">
      <c r="A334" s="7" t="s">
        <v>855</v>
      </c>
      <c r="B334" s="2" t="s">
        <v>29</v>
      </c>
      <c r="C334" s="35" t="s">
        <v>12</v>
      </c>
      <c r="D334" s="268" t="s">
        <v>856</v>
      </c>
      <c r="E334" s="269" t="s">
        <v>10</v>
      </c>
      <c r="F334" s="270" t="s">
        <v>857</v>
      </c>
      <c r="G334" s="2"/>
      <c r="H334" s="442">
        <f>SUM(H335)</f>
        <v>0</v>
      </c>
    </row>
    <row r="335" spans="1:8" s="37" customFormat="1" ht="31.5" hidden="1" customHeight="1" x14ac:dyDescent="0.25">
      <c r="A335" s="7" t="s">
        <v>551</v>
      </c>
      <c r="B335" s="2" t="s">
        <v>29</v>
      </c>
      <c r="C335" s="35" t="s">
        <v>12</v>
      </c>
      <c r="D335" s="268" t="s">
        <v>856</v>
      </c>
      <c r="E335" s="269" t="s">
        <v>10</v>
      </c>
      <c r="F335" s="270" t="s">
        <v>857</v>
      </c>
      <c r="G335" s="2" t="s">
        <v>16</v>
      </c>
      <c r="H335" s="443">
        <f>SUM(прил9!I370)</f>
        <v>0</v>
      </c>
    </row>
    <row r="336" spans="1:8" s="37" customFormat="1" ht="18" customHeight="1" x14ac:dyDescent="0.25">
      <c r="A336" s="86" t="s">
        <v>656</v>
      </c>
      <c r="B336" s="23" t="s">
        <v>29</v>
      </c>
      <c r="C336" s="403" t="s">
        <v>15</v>
      </c>
      <c r="D336" s="404"/>
      <c r="E336" s="405"/>
      <c r="F336" s="406"/>
      <c r="G336" s="23"/>
      <c r="H336" s="448">
        <f>SUM(H337+H346+H360)</f>
        <v>20379390</v>
      </c>
    </row>
    <row r="337" spans="1:8" s="37" customFormat="1" ht="33" customHeight="1" x14ac:dyDescent="0.25">
      <c r="A337" s="27" t="s">
        <v>155</v>
      </c>
      <c r="B337" s="28" t="s">
        <v>29</v>
      </c>
      <c r="C337" s="28" t="s">
        <v>15</v>
      </c>
      <c r="D337" s="223" t="s">
        <v>227</v>
      </c>
      <c r="E337" s="224" t="s">
        <v>394</v>
      </c>
      <c r="F337" s="225" t="s">
        <v>395</v>
      </c>
      <c r="G337" s="28"/>
      <c r="H337" s="441">
        <f>SUM(H338)</f>
        <v>8366332</v>
      </c>
    </row>
    <row r="338" spans="1:8" s="37" customFormat="1" ht="47.25" customHeight="1" x14ac:dyDescent="0.25">
      <c r="A338" s="3" t="s">
        <v>156</v>
      </c>
      <c r="B338" s="44" t="s">
        <v>29</v>
      </c>
      <c r="C338" s="44" t="s">
        <v>15</v>
      </c>
      <c r="D338" s="265" t="s">
        <v>228</v>
      </c>
      <c r="E338" s="266" t="s">
        <v>394</v>
      </c>
      <c r="F338" s="267" t="s">
        <v>395</v>
      </c>
      <c r="G338" s="44"/>
      <c r="H338" s="442">
        <f>SUM(H339)</f>
        <v>8366332</v>
      </c>
    </row>
    <row r="339" spans="1:8" s="37" customFormat="1" ht="47.25" customHeight="1" x14ac:dyDescent="0.25">
      <c r="A339" s="3" t="s">
        <v>467</v>
      </c>
      <c r="B339" s="44" t="s">
        <v>29</v>
      </c>
      <c r="C339" s="44" t="s">
        <v>15</v>
      </c>
      <c r="D339" s="265" t="s">
        <v>228</v>
      </c>
      <c r="E339" s="266" t="s">
        <v>10</v>
      </c>
      <c r="F339" s="267" t="s">
        <v>395</v>
      </c>
      <c r="G339" s="44"/>
      <c r="H339" s="442">
        <f>SUM(H340+H344)</f>
        <v>8366332</v>
      </c>
    </row>
    <row r="340" spans="1:8" s="37" customFormat="1" ht="31.5" customHeight="1" x14ac:dyDescent="0.25">
      <c r="A340" s="3" t="s">
        <v>89</v>
      </c>
      <c r="B340" s="44" t="s">
        <v>29</v>
      </c>
      <c r="C340" s="44" t="s">
        <v>15</v>
      </c>
      <c r="D340" s="265" t="s">
        <v>228</v>
      </c>
      <c r="E340" s="266" t="s">
        <v>10</v>
      </c>
      <c r="F340" s="267" t="s">
        <v>427</v>
      </c>
      <c r="G340" s="44"/>
      <c r="H340" s="442">
        <f>SUM(H341:H343)</f>
        <v>8366332</v>
      </c>
    </row>
    <row r="341" spans="1:8" s="37" customFormat="1" ht="48" customHeight="1" x14ac:dyDescent="0.25">
      <c r="A341" s="84" t="s">
        <v>79</v>
      </c>
      <c r="B341" s="44" t="s">
        <v>29</v>
      </c>
      <c r="C341" s="44" t="s">
        <v>15</v>
      </c>
      <c r="D341" s="265" t="s">
        <v>228</v>
      </c>
      <c r="E341" s="266" t="s">
        <v>10</v>
      </c>
      <c r="F341" s="267" t="s">
        <v>427</v>
      </c>
      <c r="G341" s="44" t="s">
        <v>13</v>
      </c>
      <c r="H341" s="444">
        <f>SUM(прил9!I484)</f>
        <v>7962652</v>
      </c>
    </row>
    <row r="342" spans="1:8" s="37" customFormat="1" ht="30.75" customHeight="1" x14ac:dyDescent="0.25">
      <c r="A342" s="607" t="s">
        <v>551</v>
      </c>
      <c r="B342" s="44" t="s">
        <v>29</v>
      </c>
      <c r="C342" s="44" t="s">
        <v>15</v>
      </c>
      <c r="D342" s="268" t="s">
        <v>228</v>
      </c>
      <c r="E342" s="269" t="s">
        <v>10</v>
      </c>
      <c r="F342" s="270" t="s">
        <v>427</v>
      </c>
      <c r="G342" s="2" t="s">
        <v>16</v>
      </c>
      <c r="H342" s="443">
        <f>SUM(прил9!I485)</f>
        <v>389815</v>
      </c>
    </row>
    <row r="343" spans="1:8" s="37" customFormat="1" ht="15.75" customHeight="1" x14ac:dyDescent="0.25">
      <c r="A343" s="3" t="s">
        <v>18</v>
      </c>
      <c r="B343" s="44" t="s">
        <v>29</v>
      </c>
      <c r="C343" s="44" t="s">
        <v>15</v>
      </c>
      <c r="D343" s="268" t="s">
        <v>228</v>
      </c>
      <c r="E343" s="269" t="s">
        <v>10</v>
      </c>
      <c r="F343" s="270" t="s">
        <v>427</v>
      </c>
      <c r="G343" s="2" t="s">
        <v>17</v>
      </c>
      <c r="H343" s="443">
        <f>SUM(прил9!I486)</f>
        <v>13865</v>
      </c>
    </row>
    <row r="344" spans="1:8" s="37" customFormat="1" ht="33" hidden="1" customHeight="1" x14ac:dyDescent="0.25">
      <c r="A344" s="3" t="s">
        <v>546</v>
      </c>
      <c r="B344" s="44" t="s">
        <v>29</v>
      </c>
      <c r="C344" s="44" t="s">
        <v>15</v>
      </c>
      <c r="D344" s="268" t="s">
        <v>228</v>
      </c>
      <c r="E344" s="269" t="s">
        <v>10</v>
      </c>
      <c r="F344" s="270" t="s">
        <v>545</v>
      </c>
      <c r="G344" s="2"/>
      <c r="H344" s="442">
        <f>SUM(H345)</f>
        <v>0</v>
      </c>
    </row>
    <row r="345" spans="1:8" s="37" customFormat="1" ht="31.5" hidden="1" customHeight="1" x14ac:dyDescent="0.25">
      <c r="A345" s="607" t="s">
        <v>551</v>
      </c>
      <c r="B345" s="44" t="s">
        <v>29</v>
      </c>
      <c r="C345" s="44" t="s">
        <v>15</v>
      </c>
      <c r="D345" s="268" t="s">
        <v>228</v>
      </c>
      <c r="E345" s="269" t="s">
        <v>10</v>
      </c>
      <c r="F345" s="270" t="s">
        <v>545</v>
      </c>
      <c r="G345" s="2" t="s">
        <v>16</v>
      </c>
      <c r="H345" s="443">
        <f>SUM(прил9!I488)</f>
        <v>0</v>
      </c>
    </row>
    <row r="346" spans="1:8" s="37" customFormat="1" ht="31.5" customHeight="1" x14ac:dyDescent="0.25">
      <c r="A346" s="27" t="s">
        <v>146</v>
      </c>
      <c r="B346" s="28" t="s">
        <v>29</v>
      </c>
      <c r="C346" s="28" t="s">
        <v>15</v>
      </c>
      <c r="D346" s="223" t="s">
        <v>453</v>
      </c>
      <c r="E346" s="224" t="s">
        <v>394</v>
      </c>
      <c r="F346" s="225" t="s">
        <v>395</v>
      </c>
      <c r="G346" s="28"/>
      <c r="H346" s="441">
        <f>SUM(H347+H356)</f>
        <v>11879058</v>
      </c>
    </row>
    <row r="347" spans="1:8" s="37" customFormat="1" ht="48" customHeight="1" x14ac:dyDescent="0.25">
      <c r="A347" s="3" t="s">
        <v>151</v>
      </c>
      <c r="B347" s="44" t="s">
        <v>29</v>
      </c>
      <c r="C347" s="44" t="s">
        <v>15</v>
      </c>
      <c r="D347" s="265" t="s">
        <v>222</v>
      </c>
      <c r="E347" s="266" t="s">
        <v>394</v>
      </c>
      <c r="F347" s="267" t="s">
        <v>395</v>
      </c>
      <c r="G347" s="44"/>
      <c r="H347" s="442">
        <f>SUM(H348+H353)</f>
        <v>11879058</v>
      </c>
    </row>
    <row r="348" spans="1:8" s="37" customFormat="1" ht="33" customHeight="1" x14ac:dyDescent="0.25">
      <c r="A348" s="3" t="s">
        <v>468</v>
      </c>
      <c r="B348" s="44" t="s">
        <v>29</v>
      </c>
      <c r="C348" s="44" t="s">
        <v>15</v>
      </c>
      <c r="D348" s="265" t="s">
        <v>222</v>
      </c>
      <c r="E348" s="266" t="s">
        <v>10</v>
      </c>
      <c r="F348" s="267" t="s">
        <v>395</v>
      </c>
      <c r="G348" s="44"/>
      <c r="H348" s="442">
        <f>SUM(H349)</f>
        <v>9915345</v>
      </c>
    </row>
    <row r="349" spans="1:8" s="37" customFormat="1" ht="32.25" customHeight="1" x14ac:dyDescent="0.25">
      <c r="A349" s="3" t="s">
        <v>89</v>
      </c>
      <c r="B349" s="44" t="s">
        <v>29</v>
      </c>
      <c r="C349" s="44" t="s">
        <v>15</v>
      </c>
      <c r="D349" s="265" t="s">
        <v>222</v>
      </c>
      <c r="E349" s="266" t="s">
        <v>10</v>
      </c>
      <c r="F349" s="267" t="s">
        <v>427</v>
      </c>
      <c r="G349" s="44"/>
      <c r="H349" s="442">
        <f>SUM(H350:H352)</f>
        <v>9915345</v>
      </c>
    </row>
    <row r="350" spans="1:8" s="37" customFormat="1" ht="49.5" customHeight="1" x14ac:dyDescent="0.25">
      <c r="A350" s="84" t="s">
        <v>79</v>
      </c>
      <c r="B350" s="44" t="s">
        <v>29</v>
      </c>
      <c r="C350" s="44" t="s">
        <v>15</v>
      </c>
      <c r="D350" s="265" t="s">
        <v>222</v>
      </c>
      <c r="E350" s="266" t="s">
        <v>10</v>
      </c>
      <c r="F350" s="267" t="s">
        <v>427</v>
      </c>
      <c r="G350" s="44" t="s">
        <v>13</v>
      </c>
      <c r="H350" s="444">
        <f>SUM(прил9!I376)</f>
        <v>7154345</v>
      </c>
    </row>
    <row r="351" spans="1:8" s="37" customFormat="1" ht="33" customHeight="1" x14ac:dyDescent="0.25">
      <c r="A351" s="607" t="s">
        <v>551</v>
      </c>
      <c r="B351" s="44" t="s">
        <v>29</v>
      </c>
      <c r="C351" s="44" t="s">
        <v>15</v>
      </c>
      <c r="D351" s="268" t="s">
        <v>222</v>
      </c>
      <c r="E351" s="269" t="s">
        <v>10</v>
      </c>
      <c r="F351" s="270" t="s">
        <v>427</v>
      </c>
      <c r="G351" s="2" t="s">
        <v>16</v>
      </c>
      <c r="H351" s="443">
        <f>SUM(прил9!I377)</f>
        <v>1551904</v>
      </c>
    </row>
    <row r="352" spans="1:8" s="37" customFormat="1" ht="15.75" customHeight="1" x14ac:dyDescent="0.25">
      <c r="A352" s="3" t="s">
        <v>18</v>
      </c>
      <c r="B352" s="44" t="s">
        <v>29</v>
      </c>
      <c r="C352" s="44" t="s">
        <v>15</v>
      </c>
      <c r="D352" s="268" t="s">
        <v>222</v>
      </c>
      <c r="E352" s="269" t="s">
        <v>10</v>
      </c>
      <c r="F352" s="270" t="s">
        <v>427</v>
      </c>
      <c r="G352" s="2" t="s">
        <v>17</v>
      </c>
      <c r="H352" s="443">
        <f>SUM(прил9!I378)</f>
        <v>1209096</v>
      </c>
    </row>
    <row r="353" spans="1:8" s="37" customFormat="1" ht="15.75" customHeight="1" x14ac:dyDescent="0.25">
      <c r="A353" s="3" t="s">
        <v>811</v>
      </c>
      <c r="B353" s="44" t="s">
        <v>29</v>
      </c>
      <c r="C353" s="44" t="s">
        <v>15</v>
      </c>
      <c r="D353" s="265" t="s">
        <v>222</v>
      </c>
      <c r="E353" s="266" t="s">
        <v>805</v>
      </c>
      <c r="F353" s="267" t="s">
        <v>395</v>
      </c>
      <c r="G353" s="44"/>
      <c r="H353" s="442">
        <f>SUM(H354)</f>
        <v>1963713</v>
      </c>
    </row>
    <row r="354" spans="1:8" s="37" customFormat="1" ht="33" customHeight="1" x14ac:dyDescent="0.25">
      <c r="A354" s="3" t="s">
        <v>812</v>
      </c>
      <c r="B354" s="44" t="s">
        <v>29</v>
      </c>
      <c r="C354" s="44" t="s">
        <v>15</v>
      </c>
      <c r="D354" s="265" t="s">
        <v>222</v>
      </c>
      <c r="E354" s="266" t="s">
        <v>805</v>
      </c>
      <c r="F354" s="267" t="s">
        <v>810</v>
      </c>
      <c r="G354" s="44"/>
      <c r="H354" s="442">
        <f>SUM(H355)</f>
        <v>1963713</v>
      </c>
    </row>
    <row r="355" spans="1:8" s="37" customFormat="1" ht="33" customHeight="1" x14ac:dyDescent="0.25">
      <c r="A355" s="607" t="s">
        <v>551</v>
      </c>
      <c r="B355" s="44" t="s">
        <v>29</v>
      </c>
      <c r="C355" s="44" t="s">
        <v>15</v>
      </c>
      <c r="D355" s="265" t="s">
        <v>222</v>
      </c>
      <c r="E355" s="266" t="s">
        <v>805</v>
      </c>
      <c r="F355" s="267" t="s">
        <v>810</v>
      </c>
      <c r="G355" s="44" t="s">
        <v>16</v>
      </c>
      <c r="H355" s="444">
        <f>SUM(прил9!I381)</f>
        <v>1963713</v>
      </c>
    </row>
    <row r="356" spans="1:8" s="37" customFormat="1" ht="65.25" hidden="1" customHeight="1" x14ac:dyDescent="0.25">
      <c r="A356" s="76" t="s">
        <v>152</v>
      </c>
      <c r="B356" s="44" t="s">
        <v>29</v>
      </c>
      <c r="C356" s="44" t="s">
        <v>15</v>
      </c>
      <c r="D356" s="265" t="s">
        <v>223</v>
      </c>
      <c r="E356" s="266" t="s">
        <v>394</v>
      </c>
      <c r="F356" s="267" t="s">
        <v>395</v>
      </c>
      <c r="G356" s="44"/>
      <c r="H356" s="442">
        <f>SUM(H357)</f>
        <v>0</v>
      </c>
    </row>
    <row r="357" spans="1:8" s="37" customFormat="1" ht="33" hidden="1" customHeight="1" x14ac:dyDescent="0.25">
      <c r="A357" s="76" t="s">
        <v>461</v>
      </c>
      <c r="B357" s="44" t="s">
        <v>29</v>
      </c>
      <c r="C357" s="44" t="s">
        <v>15</v>
      </c>
      <c r="D357" s="265" t="s">
        <v>223</v>
      </c>
      <c r="E357" s="266" t="s">
        <v>10</v>
      </c>
      <c r="F357" s="267" t="s">
        <v>395</v>
      </c>
      <c r="G357" s="44"/>
      <c r="H357" s="442">
        <f>SUM(H358)</f>
        <v>0</v>
      </c>
    </row>
    <row r="358" spans="1:8" s="37" customFormat="1" ht="18.75" hidden="1" customHeight="1" x14ac:dyDescent="0.25">
      <c r="A358" s="614" t="s">
        <v>462</v>
      </c>
      <c r="B358" s="44" t="s">
        <v>29</v>
      </c>
      <c r="C358" s="44" t="s">
        <v>15</v>
      </c>
      <c r="D358" s="265" t="s">
        <v>223</v>
      </c>
      <c r="E358" s="266" t="s">
        <v>10</v>
      </c>
      <c r="F358" s="267" t="s">
        <v>463</v>
      </c>
      <c r="G358" s="44"/>
      <c r="H358" s="442">
        <f>SUM(H359)</f>
        <v>0</v>
      </c>
    </row>
    <row r="359" spans="1:8" s="37" customFormat="1" ht="33" hidden="1" customHeight="1" x14ac:dyDescent="0.25">
      <c r="A359" s="607" t="s">
        <v>551</v>
      </c>
      <c r="B359" s="44" t="s">
        <v>29</v>
      </c>
      <c r="C359" s="44" t="s">
        <v>15</v>
      </c>
      <c r="D359" s="265" t="s">
        <v>223</v>
      </c>
      <c r="E359" s="227" t="s">
        <v>10</v>
      </c>
      <c r="F359" s="228" t="s">
        <v>463</v>
      </c>
      <c r="G359" s="44" t="s">
        <v>16</v>
      </c>
      <c r="H359" s="444">
        <f>SUM(прил9!I385)</f>
        <v>0</v>
      </c>
    </row>
    <row r="360" spans="1:8" s="37" customFormat="1" ht="64.5" customHeight="1" x14ac:dyDescent="0.25">
      <c r="A360" s="75" t="s">
        <v>133</v>
      </c>
      <c r="B360" s="28" t="s">
        <v>29</v>
      </c>
      <c r="C360" s="42" t="s">
        <v>15</v>
      </c>
      <c r="D360" s="235" t="s">
        <v>205</v>
      </c>
      <c r="E360" s="236" t="s">
        <v>394</v>
      </c>
      <c r="F360" s="237" t="s">
        <v>395</v>
      </c>
      <c r="G360" s="28"/>
      <c r="H360" s="441">
        <f>SUM(H361)</f>
        <v>134000</v>
      </c>
    </row>
    <row r="361" spans="1:8" s="37" customFormat="1" ht="94.5" customHeight="1" x14ac:dyDescent="0.25">
      <c r="A361" s="76" t="s">
        <v>149</v>
      </c>
      <c r="B361" s="2" t="s">
        <v>29</v>
      </c>
      <c r="C361" s="35" t="s">
        <v>15</v>
      </c>
      <c r="D361" s="268" t="s">
        <v>207</v>
      </c>
      <c r="E361" s="269" t="s">
        <v>394</v>
      </c>
      <c r="F361" s="270" t="s">
        <v>395</v>
      </c>
      <c r="G361" s="2"/>
      <c r="H361" s="442">
        <f>SUM(H362)</f>
        <v>134000</v>
      </c>
    </row>
    <row r="362" spans="1:8" s="37" customFormat="1" ht="46.5" customHeight="1" x14ac:dyDescent="0.25">
      <c r="A362" s="103" t="s">
        <v>414</v>
      </c>
      <c r="B362" s="2" t="s">
        <v>29</v>
      </c>
      <c r="C362" s="35" t="s">
        <v>15</v>
      </c>
      <c r="D362" s="268" t="s">
        <v>207</v>
      </c>
      <c r="E362" s="269" t="s">
        <v>10</v>
      </c>
      <c r="F362" s="270" t="s">
        <v>395</v>
      </c>
      <c r="G362" s="2"/>
      <c r="H362" s="442">
        <f>SUM(H363)</f>
        <v>134000</v>
      </c>
    </row>
    <row r="363" spans="1:8" s="37" customFormat="1" ht="18.75" customHeight="1" x14ac:dyDescent="0.25">
      <c r="A363" s="61" t="s">
        <v>104</v>
      </c>
      <c r="B363" s="2" t="s">
        <v>29</v>
      </c>
      <c r="C363" s="35" t="s">
        <v>15</v>
      </c>
      <c r="D363" s="268" t="s">
        <v>207</v>
      </c>
      <c r="E363" s="269" t="s">
        <v>10</v>
      </c>
      <c r="F363" s="270" t="s">
        <v>415</v>
      </c>
      <c r="G363" s="2"/>
      <c r="H363" s="442">
        <f>SUM(H364)</f>
        <v>134000</v>
      </c>
    </row>
    <row r="364" spans="1:8" s="37" customFormat="1" ht="34.5" customHeight="1" x14ac:dyDescent="0.25">
      <c r="A364" s="110" t="s">
        <v>551</v>
      </c>
      <c r="B364" s="2" t="s">
        <v>29</v>
      </c>
      <c r="C364" s="35" t="s">
        <v>15</v>
      </c>
      <c r="D364" s="268" t="s">
        <v>207</v>
      </c>
      <c r="E364" s="269" t="s">
        <v>10</v>
      </c>
      <c r="F364" s="270" t="s">
        <v>415</v>
      </c>
      <c r="G364" s="2" t="s">
        <v>16</v>
      </c>
      <c r="H364" s="443">
        <f>SUM(прил9!I390+прил9!I493)</f>
        <v>134000</v>
      </c>
    </row>
    <row r="365" spans="1:8" ht="15.75" x14ac:dyDescent="0.25">
      <c r="A365" s="86" t="s">
        <v>662</v>
      </c>
      <c r="B365" s="23" t="s">
        <v>29</v>
      </c>
      <c r="C365" s="23" t="s">
        <v>29</v>
      </c>
      <c r="D365" s="220"/>
      <c r="E365" s="221"/>
      <c r="F365" s="222"/>
      <c r="G365" s="22"/>
      <c r="H365" s="448">
        <f>SUM(H366,H381)</f>
        <v>1506710</v>
      </c>
    </row>
    <row r="366" spans="1:8" ht="63" x14ac:dyDescent="0.25">
      <c r="A366" s="75" t="s">
        <v>157</v>
      </c>
      <c r="B366" s="28" t="s">
        <v>29</v>
      </c>
      <c r="C366" s="28" t="s">
        <v>29</v>
      </c>
      <c r="D366" s="223" t="s">
        <v>469</v>
      </c>
      <c r="E366" s="224" t="s">
        <v>394</v>
      </c>
      <c r="F366" s="225" t="s">
        <v>395</v>
      </c>
      <c r="G366" s="28"/>
      <c r="H366" s="441">
        <f>SUM(H367,H371)</f>
        <v>1481710</v>
      </c>
    </row>
    <row r="367" spans="1:8" ht="81.75" customHeight="1" x14ac:dyDescent="0.25">
      <c r="A367" s="54" t="s">
        <v>158</v>
      </c>
      <c r="B367" s="44" t="s">
        <v>29</v>
      </c>
      <c r="C367" s="44" t="s">
        <v>29</v>
      </c>
      <c r="D367" s="265" t="s">
        <v>229</v>
      </c>
      <c r="E367" s="266" t="s">
        <v>394</v>
      </c>
      <c r="F367" s="267" t="s">
        <v>395</v>
      </c>
      <c r="G367" s="44"/>
      <c r="H367" s="442">
        <f>SUM(H368)</f>
        <v>148000</v>
      </c>
    </row>
    <row r="368" spans="1:8" ht="33" customHeight="1" x14ac:dyDescent="0.25">
      <c r="A368" s="54" t="s">
        <v>470</v>
      </c>
      <c r="B368" s="44" t="s">
        <v>29</v>
      </c>
      <c r="C368" s="44" t="s">
        <v>29</v>
      </c>
      <c r="D368" s="265" t="s">
        <v>229</v>
      </c>
      <c r="E368" s="266" t="s">
        <v>10</v>
      </c>
      <c r="F368" s="267" t="s">
        <v>395</v>
      </c>
      <c r="G368" s="44"/>
      <c r="H368" s="442">
        <f>SUM(H369)</f>
        <v>148000</v>
      </c>
    </row>
    <row r="369" spans="1:8" ht="15.75" x14ac:dyDescent="0.25">
      <c r="A369" s="3" t="s">
        <v>90</v>
      </c>
      <c r="B369" s="44" t="s">
        <v>29</v>
      </c>
      <c r="C369" s="44" t="s">
        <v>29</v>
      </c>
      <c r="D369" s="265" t="s">
        <v>229</v>
      </c>
      <c r="E369" s="266" t="s">
        <v>10</v>
      </c>
      <c r="F369" s="267" t="s">
        <v>471</v>
      </c>
      <c r="G369" s="44"/>
      <c r="H369" s="442">
        <f>SUM(H370)</f>
        <v>148000</v>
      </c>
    </row>
    <row r="370" spans="1:8" ht="31.5" x14ac:dyDescent="0.25">
      <c r="A370" s="89" t="s">
        <v>551</v>
      </c>
      <c r="B370" s="44" t="s">
        <v>29</v>
      </c>
      <c r="C370" s="44" t="s">
        <v>29</v>
      </c>
      <c r="D370" s="265" t="s">
        <v>229</v>
      </c>
      <c r="E370" s="266" t="s">
        <v>10</v>
      </c>
      <c r="F370" s="267" t="s">
        <v>471</v>
      </c>
      <c r="G370" s="44" t="s">
        <v>16</v>
      </c>
      <c r="H370" s="444">
        <f>SUM(прил9!I499)</f>
        <v>148000</v>
      </c>
    </row>
    <row r="371" spans="1:8" ht="64.5" customHeight="1" x14ac:dyDescent="0.25">
      <c r="A371" s="76" t="s">
        <v>159</v>
      </c>
      <c r="B371" s="44" t="s">
        <v>29</v>
      </c>
      <c r="C371" s="44" t="s">
        <v>29</v>
      </c>
      <c r="D371" s="265" t="s">
        <v>225</v>
      </c>
      <c r="E371" s="266" t="s">
        <v>394</v>
      </c>
      <c r="F371" s="267" t="s">
        <v>395</v>
      </c>
      <c r="G371" s="44"/>
      <c r="H371" s="442">
        <f>SUM(H372)</f>
        <v>1333710</v>
      </c>
    </row>
    <row r="372" spans="1:8" ht="32.25" customHeight="1" x14ac:dyDescent="0.25">
      <c r="A372" s="76" t="s">
        <v>472</v>
      </c>
      <c r="B372" s="44" t="s">
        <v>29</v>
      </c>
      <c r="C372" s="44" t="s">
        <v>29</v>
      </c>
      <c r="D372" s="265" t="s">
        <v>225</v>
      </c>
      <c r="E372" s="266" t="s">
        <v>10</v>
      </c>
      <c r="F372" s="267" t="s">
        <v>395</v>
      </c>
      <c r="G372" s="44"/>
      <c r="H372" s="442">
        <f>SUM(H373+H375+H378)</f>
        <v>1333710</v>
      </c>
    </row>
    <row r="373" spans="1:8" ht="18" customHeight="1" x14ac:dyDescent="0.25">
      <c r="A373" s="76" t="s">
        <v>563</v>
      </c>
      <c r="B373" s="2" t="s">
        <v>29</v>
      </c>
      <c r="C373" s="2" t="s">
        <v>29</v>
      </c>
      <c r="D373" s="265" t="s">
        <v>225</v>
      </c>
      <c r="E373" s="227" t="s">
        <v>10</v>
      </c>
      <c r="F373" s="267" t="s">
        <v>562</v>
      </c>
      <c r="G373" s="44"/>
      <c r="H373" s="442">
        <f>SUM(H374)</f>
        <v>492710</v>
      </c>
    </row>
    <row r="374" spans="1:8" ht="16.5" customHeight="1" x14ac:dyDescent="0.25">
      <c r="A374" s="76" t="s">
        <v>40</v>
      </c>
      <c r="B374" s="2" t="s">
        <v>29</v>
      </c>
      <c r="C374" s="2" t="s">
        <v>29</v>
      </c>
      <c r="D374" s="265" t="s">
        <v>225</v>
      </c>
      <c r="E374" s="227" t="s">
        <v>10</v>
      </c>
      <c r="F374" s="267" t="s">
        <v>562</v>
      </c>
      <c r="G374" s="44" t="s">
        <v>39</v>
      </c>
      <c r="H374" s="444">
        <f>SUM(прил9!I503)</f>
        <v>492710</v>
      </c>
    </row>
    <row r="375" spans="1:8" ht="18.75" customHeight="1" x14ac:dyDescent="0.25">
      <c r="A375" s="84" t="s">
        <v>473</v>
      </c>
      <c r="B375" s="2" t="s">
        <v>29</v>
      </c>
      <c r="C375" s="2" t="s">
        <v>29</v>
      </c>
      <c r="D375" s="265" t="s">
        <v>225</v>
      </c>
      <c r="E375" s="227" t="s">
        <v>10</v>
      </c>
      <c r="F375" s="228" t="s">
        <v>474</v>
      </c>
      <c r="G375" s="2"/>
      <c r="H375" s="442">
        <f>SUM(H376:H377)</f>
        <v>770650</v>
      </c>
    </row>
    <row r="376" spans="1:8" ht="31.5" x14ac:dyDescent="0.25">
      <c r="A376" s="89" t="s">
        <v>551</v>
      </c>
      <c r="B376" s="2" t="s">
        <v>29</v>
      </c>
      <c r="C376" s="2" t="s">
        <v>29</v>
      </c>
      <c r="D376" s="265" t="s">
        <v>225</v>
      </c>
      <c r="E376" s="227" t="s">
        <v>10</v>
      </c>
      <c r="F376" s="228" t="s">
        <v>474</v>
      </c>
      <c r="G376" s="2" t="s">
        <v>16</v>
      </c>
      <c r="H376" s="444">
        <f>SUM(прил9!I396)</f>
        <v>524160</v>
      </c>
    </row>
    <row r="377" spans="1:8" ht="15.75" x14ac:dyDescent="0.25">
      <c r="A377" s="61" t="s">
        <v>40</v>
      </c>
      <c r="B377" s="2" t="s">
        <v>29</v>
      </c>
      <c r="C377" s="2" t="s">
        <v>29</v>
      </c>
      <c r="D377" s="265" t="s">
        <v>225</v>
      </c>
      <c r="E377" s="227" t="s">
        <v>10</v>
      </c>
      <c r="F377" s="228" t="s">
        <v>474</v>
      </c>
      <c r="G377" s="2" t="s">
        <v>39</v>
      </c>
      <c r="H377" s="444">
        <f>SUM(прил9!I505+прил9!I397)</f>
        <v>246490</v>
      </c>
    </row>
    <row r="378" spans="1:8" ht="15.75" x14ac:dyDescent="0.25">
      <c r="A378" s="90" t="s">
        <v>561</v>
      </c>
      <c r="B378" s="2" t="s">
        <v>29</v>
      </c>
      <c r="C378" s="2" t="s">
        <v>29</v>
      </c>
      <c r="D378" s="265" t="s">
        <v>225</v>
      </c>
      <c r="E378" s="227" t="s">
        <v>10</v>
      </c>
      <c r="F378" s="228" t="s">
        <v>560</v>
      </c>
      <c r="G378" s="2"/>
      <c r="H378" s="442">
        <f>SUM(H379:H380)</f>
        <v>70350</v>
      </c>
    </row>
    <row r="379" spans="1:8" ht="31.5" x14ac:dyDescent="0.25">
      <c r="A379" s="110" t="s">
        <v>551</v>
      </c>
      <c r="B379" s="2" t="s">
        <v>29</v>
      </c>
      <c r="C379" s="2" t="s">
        <v>29</v>
      </c>
      <c r="D379" s="265" t="s">
        <v>225</v>
      </c>
      <c r="E379" s="227" t="s">
        <v>10</v>
      </c>
      <c r="F379" s="228" t="s">
        <v>560</v>
      </c>
      <c r="G379" s="2" t="s">
        <v>16</v>
      </c>
      <c r="H379" s="444">
        <f>SUM(прил9!I507+прил9!I399)</f>
        <v>70350</v>
      </c>
    </row>
    <row r="380" spans="1:8" s="566" customFormat="1" ht="15.75" hidden="1" x14ac:dyDescent="0.25">
      <c r="A380" s="61" t="s">
        <v>40</v>
      </c>
      <c r="B380" s="2" t="s">
        <v>29</v>
      </c>
      <c r="C380" s="2" t="s">
        <v>29</v>
      </c>
      <c r="D380" s="265" t="s">
        <v>225</v>
      </c>
      <c r="E380" s="227" t="s">
        <v>10</v>
      </c>
      <c r="F380" s="228" t="s">
        <v>560</v>
      </c>
      <c r="G380" s="2" t="s">
        <v>39</v>
      </c>
      <c r="H380" s="444">
        <f>SUM(прил9!I400)</f>
        <v>0</v>
      </c>
    </row>
    <row r="381" spans="1:8" s="64" customFormat="1" ht="33.75" customHeight="1" x14ac:dyDescent="0.25">
      <c r="A381" s="75" t="s">
        <v>117</v>
      </c>
      <c r="B381" s="28" t="s">
        <v>29</v>
      </c>
      <c r="C381" s="28" t="s">
        <v>29</v>
      </c>
      <c r="D381" s="223" t="s">
        <v>409</v>
      </c>
      <c r="E381" s="224" t="s">
        <v>394</v>
      </c>
      <c r="F381" s="225" t="s">
        <v>395</v>
      </c>
      <c r="G381" s="28"/>
      <c r="H381" s="441">
        <f>SUM(H382)</f>
        <v>25000</v>
      </c>
    </row>
    <row r="382" spans="1:8" s="64" customFormat="1" ht="47.25" customHeight="1" x14ac:dyDescent="0.25">
      <c r="A382" s="76" t="s">
        <v>153</v>
      </c>
      <c r="B382" s="35" t="s">
        <v>29</v>
      </c>
      <c r="C382" s="44" t="s">
        <v>29</v>
      </c>
      <c r="D382" s="265" t="s">
        <v>224</v>
      </c>
      <c r="E382" s="266" t="s">
        <v>394</v>
      </c>
      <c r="F382" s="267" t="s">
        <v>395</v>
      </c>
      <c r="G382" s="71"/>
      <c r="H382" s="445">
        <f>SUM(H383)</f>
        <v>25000</v>
      </c>
    </row>
    <row r="383" spans="1:8" s="64" customFormat="1" ht="32.25" customHeight="1" x14ac:dyDescent="0.25">
      <c r="A383" s="76" t="s">
        <v>465</v>
      </c>
      <c r="B383" s="35" t="s">
        <v>29</v>
      </c>
      <c r="C383" s="44" t="s">
        <v>29</v>
      </c>
      <c r="D383" s="265" t="s">
        <v>224</v>
      </c>
      <c r="E383" s="266" t="s">
        <v>10</v>
      </c>
      <c r="F383" s="267" t="s">
        <v>395</v>
      </c>
      <c r="G383" s="71"/>
      <c r="H383" s="445">
        <f>SUM(H384)</f>
        <v>25000</v>
      </c>
    </row>
    <row r="384" spans="1:8" s="37" customFormat="1" ht="32.25" customHeight="1" x14ac:dyDescent="0.25">
      <c r="A384" s="69" t="s">
        <v>154</v>
      </c>
      <c r="B384" s="35" t="s">
        <v>29</v>
      </c>
      <c r="C384" s="44" t="s">
        <v>29</v>
      </c>
      <c r="D384" s="265" t="s">
        <v>224</v>
      </c>
      <c r="E384" s="266" t="s">
        <v>10</v>
      </c>
      <c r="F384" s="267" t="s">
        <v>466</v>
      </c>
      <c r="G384" s="71"/>
      <c r="H384" s="445">
        <f>SUM(H385)</f>
        <v>25000</v>
      </c>
    </row>
    <row r="385" spans="1:8" s="37" customFormat="1" ht="30.75" customHeight="1" x14ac:dyDescent="0.25">
      <c r="A385" s="91" t="s">
        <v>551</v>
      </c>
      <c r="B385" s="44" t="s">
        <v>29</v>
      </c>
      <c r="C385" s="44" t="s">
        <v>29</v>
      </c>
      <c r="D385" s="265" t="s">
        <v>224</v>
      </c>
      <c r="E385" s="266" t="s">
        <v>10</v>
      </c>
      <c r="F385" s="267" t="s">
        <v>466</v>
      </c>
      <c r="G385" s="71" t="s">
        <v>16</v>
      </c>
      <c r="H385" s="446">
        <f>SUM(прил9!I512)</f>
        <v>25000</v>
      </c>
    </row>
    <row r="386" spans="1:8" ht="15.75" x14ac:dyDescent="0.25">
      <c r="A386" s="86" t="s">
        <v>31</v>
      </c>
      <c r="B386" s="23" t="s">
        <v>29</v>
      </c>
      <c r="C386" s="23" t="s">
        <v>32</v>
      </c>
      <c r="D386" s="220"/>
      <c r="E386" s="221"/>
      <c r="F386" s="222"/>
      <c r="G386" s="22"/>
      <c r="H386" s="448">
        <f>SUM(H392,H387,H409)</f>
        <v>10910113</v>
      </c>
    </row>
    <row r="387" spans="1:8" s="64" customFormat="1" ht="32.25" customHeight="1" x14ac:dyDescent="0.25">
      <c r="A387" s="75" t="s">
        <v>115</v>
      </c>
      <c r="B387" s="28" t="s">
        <v>29</v>
      </c>
      <c r="C387" s="28" t="s">
        <v>32</v>
      </c>
      <c r="D387" s="223" t="s">
        <v>186</v>
      </c>
      <c r="E387" s="224" t="s">
        <v>394</v>
      </c>
      <c r="F387" s="225" t="s">
        <v>395</v>
      </c>
      <c r="G387" s="28"/>
      <c r="H387" s="441">
        <f>SUM(H388)</f>
        <v>3000</v>
      </c>
    </row>
    <row r="388" spans="1:8" s="37" customFormat="1" ht="63.75" customHeight="1" x14ac:dyDescent="0.25">
      <c r="A388" s="69" t="s">
        <v>116</v>
      </c>
      <c r="B388" s="70" t="s">
        <v>29</v>
      </c>
      <c r="C388" s="35" t="s">
        <v>32</v>
      </c>
      <c r="D388" s="268" t="s">
        <v>216</v>
      </c>
      <c r="E388" s="269" t="s">
        <v>394</v>
      </c>
      <c r="F388" s="270" t="s">
        <v>395</v>
      </c>
      <c r="G388" s="71"/>
      <c r="H388" s="445">
        <f>SUM(H389)</f>
        <v>3000</v>
      </c>
    </row>
    <row r="389" spans="1:8" s="37" customFormat="1" ht="33" customHeight="1" x14ac:dyDescent="0.25">
      <c r="A389" s="281" t="s">
        <v>402</v>
      </c>
      <c r="B389" s="70" t="s">
        <v>29</v>
      </c>
      <c r="C389" s="35" t="s">
        <v>32</v>
      </c>
      <c r="D389" s="268" t="s">
        <v>216</v>
      </c>
      <c r="E389" s="269" t="s">
        <v>10</v>
      </c>
      <c r="F389" s="270" t="s">
        <v>395</v>
      </c>
      <c r="G389" s="71"/>
      <c r="H389" s="445">
        <f>SUM(H390)</f>
        <v>3000</v>
      </c>
    </row>
    <row r="390" spans="1:8" s="37" customFormat="1" ht="33.75" customHeight="1" x14ac:dyDescent="0.25">
      <c r="A390" s="79" t="s">
        <v>107</v>
      </c>
      <c r="B390" s="70" t="s">
        <v>29</v>
      </c>
      <c r="C390" s="35" t="s">
        <v>32</v>
      </c>
      <c r="D390" s="268" t="s">
        <v>216</v>
      </c>
      <c r="E390" s="269" t="s">
        <v>10</v>
      </c>
      <c r="F390" s="270" t="s">
        <v>404</v>
      </c>
      <c r="G390" s="2"/>
      <c r="H390" s="442">
        <f>SUM(H391)</f>
        <v>3000</v>
      </c>
    </row>
    <row r="391" spans="1:8" s="37" customFormat="1" ht="32.25" customHeight="1" x14ac:dyDescent="0.25">
      <c r="A391" s="91" t="s">
        <v>551</v>
      </c>
      <c r="B391" s="70" t="s">
        <v>29</v>
      </c>
      <c r="C391" s="35" t="s">
        <v>32</v>
      </c>
      <c r="D391" s="268" t="s">
        <v>216</v>
      </c>
      <c r="E391" s="269" t="s">
        <v>10</v>
      </c>
      <c r="F391" s="270" t="s">
        <v>404</v>
      </c>
      <c r="G391" s="71" t="s">
        <v>16</v>
      </c>
      <c r="H391" s="446">
        <f>SUM(прил9!I406)</f>
        <v>3000</v>
      </c>
    </row>
    <row r="392" spans="1:8" ht="36" customHeight="1" x14ac:dyDescent="0.25">
      <c r="A392" s="27" t="s">
        <v>146</v>
      </c>
      <c r="B392" s="28" t="s">
        <v>29</v>
      </c>
      <c r="C392" s="28" t="s">
        <v>32</v>
      </c>
      <c r="D392" s="223" t="s">
        <v>453</v>
      </c>
      <c r="E392" s="224" t="s">
        <v>394</v>
      </c>
      <c r="F392" s="225" t="s">
        <v>395</v>
      </c>
      <c r="G392" s="28"/>
      <c r="H392" s="441">
        <f>SUM(H397+H393)</f>
        <v>10878413</v>
      </c>
    </row>
    <row r="393" spans="1:8" s="508" customFormat="1" ht="65.25" customHeight="1" x14ac:dyDescent="0.25">
      <c r="A393" s="76" t="s">
        <v>152</v>
      </c>
      <c r="B393" s="44" t="s">
        <v>29</v>
      </c>
      <c r="C393" s="35" t="s">
        <v>32</v>
      </c>
      <c r="D393" s="265" t="s">
        <v>223</v>
      </c>
      <c r="E393" s="266" t="s">
        <v>394</v>
      </c>
      <c r="F393" s="267" t="s">
        <v>395</v>
      </c>
      <c r="G393" s="44"/>
      <c r="H393" s="442">
        <f>SUM(H394)</f>
        <v>35000</v>
      </c>
    </row>
    <row r="394" spans="1:8" s="508" customFormat="1" ht="33" customHeight="1" x14ac:dyDescent="0.25">
      <c r="A394" s="279" t="s">
        <v>461</v>
      </c>
      <c r="B394" s="44" t="s">
        <v>29</v>
      </c>
      <c r="C394" s="35" t="s">
        <v>32</v>
      </c>
      <c r="D394" s="265" t="s">
        <v>223</v>
      </c>
      <c r="E394" s="266" t="s">
        <v>10</v>
      </c>
      <c r="F394" s="267" t="s">
        <v>395</v>
      </c>
      <c r="G394" s="44"/>
      <c r="H394" s="442">
        <f>SUM(H395)</f>
        <v>35000</v>
      </c>
    </row>
    <row r="395" spans="1:8" s="508" customFormat="1" ht="17.25" customHeight="1" x14ac:dyDescent="0.25">
      <c r="A395" s="79" t="s">
        <v>462</v>
      </c>
      <c r="B395" s="44" t="s">
        <v>29</v>
      </c>
      <c r="C395" s="35" t="s">
        <v>32</v>
      </c>
      <c r="D395" s="265" t="s">
        <v>223</v>
      </c>
      <c r="E395" s="266" t="s">
        <v>10</v>
      </c>
      <c r="F395" s="267" t="s">
        <v>463</v>
      </c>
      <c r="G395" s="44"/>
      <c r="H395" s="442">
        <f>SUM(H396)</f>
        <v>35000</v>
      </c>
    </row>
    <row r="396" spans="1:8" s="508" customFormat="1" ht="31.5" customHeight="1" x14ac:dyDescent="0.25">
      <c r="A396" s="89" t="s">
        <v>551</v>
      </c>
      <c r="B396" s="2" t="s">
        <v>29</v>
      </c>
      <c r="C396" s="35" t="s">
        <v>32</v>
      </c>
      <c r="D396" s="226" t="s">
        <v>223</v>
      </c>
      <c r="E396" s="227" t="s">
        <v>10</v>
      </c>
      <c r="F396" s="228" t="s">
        <v>463</v>
      </c>
      <c r="G396" s="2" t="s">
        <v>16</v>
      </c>
      <c r="H396" s="444">
        <f>SUM(прил9!I411)</f>
        <v>35000</v>
      </c>
    </row>
    <row r="397" spans="1:8" ht="49.5" customHeight="1" x14ac:dyDescent="0.25">
      <c r="A397" s="3" t="s">
        <v>160</v>
      </c>
      <c r="B397" s="2" t="s">
        <v>29</v>
      </c>
      <c r="C397" s="2" t="s">
        <v>32</v>
      </c>
      <c r="D397" s="226" t="s">
        <v>226</v>
      </c>
      <c r="E397" s="227" t="s">
        <v>394</v>
      </c>
      <c r="F397" s="228" t="s">
        <v>395</v>
      </c>
      <c r="G397" s="2"/>
      <c r="H397" s="442">
        <f>SUM(H398+H405)</f>
        <v>10843413</v>
      </c>
    </row>
    <row r="398" spans="1:8" ht="34.5" customHeight="1" x14ac:dyDescent="0.25">
      <c r="A398" s="3" t="s">
        <v>475</v>
      </c>
      <c r="B398" s="2" t="s">
        <v>29</v>
      </c>
      <c r="C398" s="2" t="s">
        <v>32</v>
      </c>
      <c r="D398" s="226" t="s">
        <v>226</v>
      </c>
      <c r="E398" s="227" t="s">
        <v>10</v>
      </c>
      <c r="F398" s="228" t="s">
        <v>395</v>
      </c>
      <c r="G398" s="2"/>
      <c r="H398" s="442">
        <f>SUM(H399+H401)</f>
        <v>9243588</v>
      </c>
    </row>
    <row r="399" spans="1:8" ht="33" customHeight="1" x14ac:dyDescent="0.25">
      <c r="A399" s="3" t="s">
        <v>161</v>
      </c>
      <c r="B399" s="2" t="s">
        <v>29</v>
      </c>
      <c r="C399" s="2" t="s">
        <v>32</v>
      </c>
      <c r="D399" s="226" t="s">
        <v>226</v>
      </c>
      <c r="E399" s="227" t="s">
        <v>10</v>
      </c>
      <c r="F399" s="228" t="s">
        <v>476</v>
      </c>
      <c r="G399" s="2"/>
      <c r="H399" s="442">
        <f>SUM(H400)</f>
        <v>122103</v>
      </c>
    </row>
    <row r="400" spans="1:8" ht="47.25" x14ac:dyDescent="0.25">
      <c r="A400" s="84" t="s">
        <v>79</v>
      </c>
      <c r="B400" s="2" t="s">
        <v>29</v>
      </c>
      <c r="C400" s="2" t="s">
        <v>32</v>
      </c>
      <c r="D400" s="226" t="s">
        <v>226</v>
      </c>
      <c r="E400" s="227" t="s">
        <v>10</v>
      </c>
      <c r="F400" s="228" t="s">
        <v>476</v>
      </c>
      <c r="G400" s="2" t="s">
        <v>13</v>
      </c>
      <c r="H400" s="444">
        <f>SUM(прил9!I415)</f>
        <v>122103</v>
      </c>
    </row>
    <row r="401" spans="1:8" ht="31.5" x14ac:dyDescent="0.25">
      <c r="A401" s="3" t="s">
        <v>89</v>
      </c>
      <c r="B401" s="44" t="s">
        <v>29</v>
      </c>
      <c r="C401" s="44" t="s">
        <v>32</v>
      </c>
      <c r="D401" s="265" t="s">
        <v>226</v>
      </c>
      <c r="E401" s="266" t="s">
        <v>10</v>
      </c>
      <c r="F401" s="267" t="s">
        <v>427</v>
      </c>
      <c r="G401" s="44"/>
      <c r="H401" s="442">
        <f>SUM(H402:H404)</f>
        <v>9121485</v>
      </c>
    </row>
    <row r="402" spans="1:8" ht="48" customHeight="1" x14ac:dyDescent="0.25">
      <c r="A402" s="84" t="s">
        <v>79</v>
      </c>
      <c r="B402" s="2" t="s">
        <v>29</v>
      </c>
      <c r="C402" s="2" t="s">
        <v>32</v>
      </c>
      <c r="D402" s="226" t="s">
        <v>226</v>
      </c>
      <c r="E402" s="227" t="s">
        <v>10</v>
      </c>
      <c r="F402" s="228" t="s">
        <v>427</v>
      </c>
      <c r="G402" s="2" t="s">
        <v>13</v>
      </c>
      <c r="H402" s="444">
        <f>SUM(прил9!I417)</f>
        <v>8224790</v>
      </c>
    </row>
    <row r="403" spans="1:8" ht="31.5" x14ac:dyDescent="0.25">
      <c r="A403" s="89" t="s">
        <v>551</v>
      </c>
      <c r="B403" s="2" t="s">
        <v>29</v>
      </c>
      <c r="C403" s="2" t="s">
        <v>32</v>
      </c>
      <c r="D403" s="226" t="s">
        <v>226</v>
      </c>
      <c r="E403" s="227" t="s">
        <v>10</v>
      </c>
      <c r="F403" s="228" t="s">
        <v>427</v>
      </c>
      <c r="G403" s="2" t="s">
        <v>16</v>
      </c>
      <c r="H403" s="444">
        <f>SUM(прил9!I418)</f>
        <v>893265</v>
      </c>
    </row>
    <row r="404" spans="1:8" ht="15.75" x14ac:dyDescent="0.25">
      <c r="A404" s="3" t="s">
        <v>18</v>
      </c>
      <c r="B404" s="2" t="s">
        <v>29</v>
      </c>
      <c r="C404" s="2" t="s">
        <v>32</v>
      </c>
      <c r="D404" s="226" t="s">
        <v>226</v>
      </c>
      <c r="E404" s="227" t="s">
        <v>10</v>
      </c>
      <c r="F404" s="228" t="s">
        <v>427</v>
      </c>
      <c r="G404" s="2" t="s">
        <v>17</v>
      </c>
      <c r="H404" s="444">
        <f>SUM(прил9!I419)</f>
        <v>3430</v>
      </c>
    </row>
    <row r="405" spans="1:8" ht="63" x14ac:dyDescent="0.25">
      <c r="A405" s="3" t="s">
        <v>724</v>
      </c>
      <c r="B405" s="2" t="s">
        <v>29</v>
      </c>
      <c r="C405" s="2" t="s">
        <v>32</v>
      </c>
      <c r="D405" s="226" t="s">
        <v>226</v>
      </c>
      <c r="E405" s="227" t="s">
        <v>12</v>
      </c>
      <c r="F405" s="228" t="s">
        <v>395</v>
      </c>
      <c r="G405" s="2"/>
      <c r="H405" s="442">
        <f>SUM(H406)</f>
        <v>1599825</v>
      </c>
    </row>
    <row r="406" spans="1:8" ht="31.5" customHeight="1" x14ac:dyDescent="0.25">
      <c r="A406" s="3" t="s">
        <v>78</v>
      </c>
      <c r="B406" s="2" t="s">
        <v>29</v>
      </c>
      <c r="C406" s="2" t="s">
        <v>32</v>
      </c>
      <c r="D406" s="226" t="s">
        <v>226</v>
      </c>
      <c r="E406" s="227" t="s">
        <v>12</v>
      </c>
      <c r="F406" s="228" t="s">
        <v>399</v>
      </c>
      <c r="G406" s="2"/>
      <c r="H406" s="442">
        <f>SUM(H407:H408)</f>
        <v>1599825</v>
      </c>
    </row>
    <row r="407" spans="1:8" ht="47.25" x14ac:dyDescent="0.25">
      <c r="A407" s="84" t="s">
        <v>79</v>
      </c>
      <c r="B407" s="2" t="s">
        <v>29</v>
      </c>
      <c r="C407" s="2" t="s">
        <v>32</v>
      </c>
      <c r="D407" s="226" t="s">
        <v>226</v>
      </c>
      <c r="E407" s="227" t="s">
        <v>12</v>
      </c>
      <c r="F407" s="228" t="s">
        <v>399</v>
      </c>
      <c r="G407" s="2" t="s">
        <v>13</v>
      </c>
      <c r="H407" s="443">
        <f>SUM(прил9!I422)</f>
        <v>1599825</v>
      </c>
    </row>
    <row r="408" spans="1:8" ht="31.5" hidden="1" x14ac:dyDescent="0.25">
      <c r="A408" s="89" t="s">
        <v>551</v>
      </c>
      <c r="B408" s="2" t="s">
        <v>29</v>
      </c>
      <c r="C408" s="2" t="s">
        <v>32</v>
      </c>
      <c r="D408" s="226" t="s">
        <v>226</v>
      </c>
      <c r="E408" s="227" t="s">
        <v>12</v>
      </c>
      <c r="F408" s="228" t="s">
        <v>399</v>
      </c>
      <c r="G408" s="2" t="s">
        <v>16</v>
      </c>
      <c r="H408" s="443">
        <f>SUM(прил9!I423)</f>
        <v>0</v>
      </c>
    </row>
    <row r="409" spans="1:8" s="37" customFormat="1" ht="65.25" customHeight="1" x14ac:dyDescent="0.25">
      <c r="A409" s="75" t="s">
        <v>133</v>
      </c>
      <c r="B409" s="28" t="s">
        <v>29</v>
      </c>
      <c r="C409" s="42" t="s">
        <v>32</v>
      </c>
      <c r="D409" s="235" t="s">
        <v>205</v>
      </c>
      <c r="E409" s="236" t="s">
        <v>394</v>
      </c>
      <c r="F409" s="237" t="s">
        <v>395</v>
      </c>
      <c r="G409" s="28"/>
      <c r="H409" s="441">
        <f>SUM(H410)</f>
        <v>28700</v>
      </c>
    </row>
    <row r="410" spans="1:8" s="37" customFormat="1" ht="98.25" customHeight="1" x14ac:dyDescent="0.25">
      <c r="A410" s="76" t="s">
        <v>149</v>
      </c>
      <c r="B410" s="2" t="s">
        <v>29</v>
      </c>
      <c r="C410" s="35" t="s">
        <v>32</v>
      </c>
      <c r="D410" s="268" t="s">
        <v>207</v>
      </c>
      <c r="E410" s="269" t="s">
        <v>394</v>
      </c>
      <c r="F410" s="270" t="s">
        <v>395</v>
      </c>
      <c r="G410" s="2"/>
      <c r="H410" s="442">
        <f>SUM(H411)</f>
        <v>28700</v>
      </c>
    </row>
    <row r="411" spans="1:8" s="37" customFormat="1" ht="49.5" customHeight="1" x14ac:dyDescent="0.25">
      <c r="A411" s="76" t="s">
        <v>414</v>
      </c>
      <c r="B411" s="2" t="s">
        <v>29</v>
      </c>
      <c r="C411" s="35" t="s">
        <v>32</v>
      </c>
      <c r="D411" s="268" t="s">
        <v>207</v>
      </c>
      <c r="E411" s="269" t="s">
        <v>10</v>
      </c>
      <c r="F411" s="270" t="s">
        <v>395</v>
      </c>
      <c r="G411" s="2"/>
      <c r="H411" s="442">
        <f>SUM(H412)</f>
        <v>28700</v>
      </c>
    </row>
    <row r="412" spans="1:8" s="37" customFormat="1" ht="15.75" customHeight="1" x14ac:dyDescent="0.25">
      <c r="A412" s="3" t="s">
        <v>104</v>
      </c>
      <c r="B412" s="2" t="s">
        <v>29</v>
      </c>
      <c r="C412" s="35" t="s">
        <v>32</v>
      </c>
      <c r="D412" s="268" t="s">
        <v>207</v>
      </c>
      <c r="E412" s="269" t="s">
        <v>10</v>
      </c>
      <c r="F412" s="270" t="s">
        <v>415</v>
      </c>
      <c r="G412" s="2"/>
      <c r="H412" s="442">
        <f>SUM(H413)</f>
        <v>28700</v>
      </c>
    </row>
    <row r="413" spans="1:8" s="37" customFormat="1" ht="31.5" customHeight="1" x14ac:dyDescent="0.25">
      <c r="A413" s="89" t="s">
        <v>551</v>
      </c>
      <c r="B413" s="2" t="s">
        <v>29</v>
      </c>
      <c r="C413" s="35" t="s">
        <v>32</v>
      </c>
      <c r="D413" s="268" t="s">
        <v>207</v>
      </c>
      <c r="E413" s="269" t="s">
        <v>10</v>
      </c>
      <c r="F413" s="270" t="s">
        <v>415</v>
      </c>
      <c r="G413" s="2" t="s">
        <v>16</v>
      </c>
      <c r="H413" s="443">
        <f>SUM(прил9!I428)</f>
        <v>28700</v>
      </c>
    </row>
    <row r="414" spans="1:8" ht="15.75" x14ac:dyDescent="0.25">
      <c r="A414" s="74" t="s">
        <v>33</v>
      </c>
      <c r="B414" s="16" t="s">
        <v>35</v>
      </c>
      <c r="C414" s="16"/>
      <c r="D414" s="217"/>
      <c r="E414" s="218"/>
      <c r="F414" s="219"/>
      <c r="G414" s="15"/>
      <c r="H414" s="494">
        <f>SUM(H415,H448)</f>
        <v>31590364</v>
      </c>
    </row>
    <row r="415" spans="1:8" ht="15.75" x14ac:dyDescent="0.25">
      <c r="A415" s="86" t="s">
        <v>34</v>
      </c>
      <c r="B415" s="23" t="s">
        <v>35</v>
      </c>
      <c r="C415" s="23" t="s">
        <v>10</v>
      </c>
      <c r="D415" s="220"/>
      <c r="E415" s="221"/>
      <c r="F415" s="222"/>
      <c r="G415" s="22"/>
      <c r="H415" s="448">
        <f>SUM(H416+H438+H443+H433)</f>
        <v>24729423</v>
      </c>
    </row>
    <row r="416" spans="1:8" ht="33.75" customHeight="1" x14ac:dyDescent="0.25">
      <c r="A416" s="27" t="s">
        <v>155</v>
      </c>
      <c r="B416" s="28" t="s">
        <v>35</v>
      </c>
      <c r="C416" s="28" t="s">
        <v>10</v>
      </c>
      <c r="D416" s="223" t="s">
        <v>227</v>
      </c>
      <c r="E416" s="224" t="s">
        <v>394</v>
      </c>
      <c r="F416" s="225" t="s">
        <v>395</v>
      </c>
      <c r="G416" s="31"/>
      <c r="H416" s="441">
        <f>SUM(H417,H427)</f>
        <v>24655423</v>
      </c>
    </row>
    <row r="417" spans="1:8" ht="35.25" customHeight="1" x14ac:dyDescent="0.25">
      <c r="A417" s="84" t="s">
        <v>162</v>
      </c>
      <c r="B417" s="2" t="s">
        <v>35</v>
      </c>
      <c r="C417" s="2" t="s">
        <v>10</v>
      </c>
      <c r="D417" s="226" t="s">
        <v>230</v>
      </c>
      <c r="E417" s="227" t="s">
        <v>394</v>
      </c>
      <c r="F417" s="228" t="s">
        <v>395</v>
      </c>
      <c r="G417" s="2"/>
      <c r="H417" s="442">
        <f>SUM(H418)</f>
        <v>13119398</v>
      </c>
    </row>
    <row r="418" spans="1:8" ht="18" customHeight="1" x14ac:dyDescent="0.25">
      <c r="A418" s="84" t="s">
        <v>477</v>
      </c>
      <c r="B418" s="2" t="s">
        <v>35</v>
      </c>
      <c r="C418" s="2" t="s">
        <v>10</v>
      </c>
      <c r="D418" s="226" t="s">
        <v>230</v>
      </c>
      <c r="E418" s="227" t="s">
        <v>10</v>
      </c>
      <c r="F418" s="228" t="s">
        <v>395</v>
      </c>
      <c r="G418" s="2"/>
      <c r="H418" s="442">
        <f>SUM(H421+H425+H419)</f>
        <v>13119398</v>
      </c>
    </row>
    <row r="419" spans="1:8" ht="33.75" customHeight="1" x14ac:dyDescent="0.25">
      <c r="A419" s="84" t="s">
        <v>689</v>
      </c>
      <c r="B419" s="2" t="s">
        <v>35</v>
      </c>
      <c r="C419" s="2" t="s">
        <v>10</v>
      </c>
      <c r="D419" s="226" t="s">
        <v>230</v>
      </c>
      <c r="E419" s="227" t="s">
        <v>10</v>
      </c>
      <c r="F419" s="228" t="s">
        <v>688</v>
      </c>
      <c r="G419" s="2"/>
      <c r="H419" s="442">
        <f>SUM(H420)</f>
        <v>798000</v>
      </c>
    </row>
    <row r="420" spans="1:8" ht="32.25" customHeight="1" x14ac:dyDescent="0.25">
      <c r="A420" s="89" t="s">
        <v>551</v>
      </c>
      <c r="B420" s="2" t="s">
        <v>35</v>
      </c>
      <c r="C420" s="2" t="s">
        <v>10</v>
      </c>
      <c r="D420" s="226" t="s">
        <v>230</v>
      </c>
      <c r="E420" s="227" t="s">
        <v>10</v>
      </c>
      <c r="F420" s="228" t="s">
        <v>688</v>
      </c>
      <c r="G420" s="2" t="s">
        <v>16</v>
      </c>
      <c r="H420" s="444">
        <f>SUM(прил9!I519)</f>
        <v>798000</v>
      </c>
    </row>
    <row r="421" spans="1:8" ht="32.25" customHeight="1" x14ac:dyDescent="0.25">
      <c r="A421" s="3" t="s">
        <v>89</v>
      </c>
      <c r="B421" s="2" t="s">
        <v>35</v>
      </c>
      <c r="C421" s="2" t="s">
        <v>10</v>
      </c>
      <c r="D421" s="226" t="s">
        <v>230</v>
      </c>
      <c r="E421" s="227" t="s">
        <v>10</v>
      </c>
      <c r="F421" s="228" t="s">
        <v>427</v>
      </c>
      <c r="G421" s="2"/>
      <c r="H421" s="442">
        <f>SUM(H422:H424)</f>
        <v>12321398</v>
      </c>
    </row>
    <row r="422" spans="1:8" ht="47.25" x14ac:dyDescent="0.25">
      <c r="A422" s="84" t="s">
        <v>79</v>
      </c>
      <c r="B422" s="2" t="s">
        <v>35</v>
      </c>
      <c r="C422" s="2" t="s">
        <v>10</v>
      </c>
      <c r="D422" s="226" t="s">
        <v>230</v>
      </c>
      <c r="E422" s="227" t="s">
        <v>10</v>
      </c>
      <c r="F422" s="228" t="s">
        <v>427</v>
      </c>
      <c r="G422" s="2" t="s">
        <v>13</v>
      </c>
      <c r="H422" s="444">
        <f>SUM(прил9!I521)</f>
        <v>11471548</v>
      </c>
    </row>
    <row r="423" spans="1:8" ht="31.5" x14ac:dyDescent="0.25">
      <c r="A423" s="89" t="s">
        <v>551</v>
      </c>
      <c r="B423" s="2" t="s">
        <v>35</v>
      </c>
      <c r="C423" s="2" t="s">
        <v>10</v>
      </c>
      <c r="D423" s="226" t="s">
        <v>230</v>
      </c>
      <c r="E423" s="227" t="s">
        <v>10</v>
      </c>
      <c r="F423" s="228" t="s">
        <v>427</v>
      </c>
      <c r="G423" s="2" t="s">
        <v>16</v>
      </c>
      <c r="H423" s="444">
        <f>SUM(прил9!I522)</f>
        <v>803393</v>
      </c>
    </row>
    <row r="424" spans="1:8" ht="15.75" x14ac:dyDescent="0.25">
      <c r="A424" s="3" t="s">
        <v>18</v>
      </c>
      <c r="B424" s="2" t="s">
        <v>35</v>
      </c>
      <c r="C424" s="2" t="s">
        <v>10</v>
      </c>
      <c r="D424" s="226" t="s">
        <v>230</v>
      </c>
      <c r="E424" s="227" t="s">
        <v>10</v>
      </c>
      <c r="F424" s="228" t="s">
        <v>427</v>
      </c>
      <c r="G424" s="2" t="s">
        <v>17</v>
      </c>
      <c r="H424" s="444">
        <f>SUM(прил9!I523)</f>
        <v>46457</v>
      </c>
    </row>
    <row r="425" spans="1:8" ht="18" hidden="1" customHeight="1" x14ac:dyDescent="0.25">
      <c r="A425" s="61" t="s">
        <v>105</v>
      </c>
      <c r="B425" s="2" t="s">
        <v>35</v>
      </c>
      <c r="C425" s="2" t="s">
        <v>10</v>
      </c>
      <c r="D425" s="226" t="s">
        <v>230</v>
      </c>
      <c r="E425" s="227" t="s">
        <v>10</v>
      </c>
      <c r="F425" s="228" t="s">
        <v>417</v>
      </c>
      <c r="G425" s="2"/>
      <c r="H425" s="442">
        <f>SUM(H426)</f>
        <v>0</v>
      </c>
    </row>
    <row r="426" spans="1:8" ht="31.5" hidden="1" x14ac:dyDescent="0.25">
      <c r="A426" s="110" t="s">
        <v>551</v>
      </c>
      <c r="B426" s="2" t="s">
        <v>35</v>
      </c>
      <c r="C426" s="2" t="s">
        <v>10</v>
      </c>
      <c r="D426" s="226" t="s">
        <v>230</v>
      </c>
      <c r="E426" s="227" t="s">
        <v>10</v>
      </c>
      <c r="F426" s="228" t="s">
        <v>417</v>
      </c>
      <c r="G426" s="2" t="s">
        <v>16</v>
      </c>
      <c r="H426" s="444">
        <f>SUM(прил9!I525)</f>
        <v>0</v>
      </c>
    </row>
    <row r="427" spans="1:8" ht="34.5" customHeight="1" x14ac:dyDescent="0.25">
      <c r="A427" s="3" t="s">
        <v>163</v>
      </c>
      <c r="B427" s="2" t="s">
        <v>35</v>
      </c>
      <c r="C427" s="2" t="s">
        <v>10</v>
      </c>
      <c r="D427" s="226" t="s">
        <v>478</v>
      </c>
      <c r="E427" s="227" t="s">
        <v>394</v>
      </c>
      <c r="F427" s="228" t="s">
        <v>395</v>
      </c>
      <c r="G427" s="2"/>
      <c r="H427" s="442">
        <f>SUM(H428)</f>
        <v>11536025</v>
      </c>
    </row>
    <row r="428" spans="1:8" ht="18" customHeight="1" x14ac:dyDescent="0.25">
      <c r="A428" s="3" t="s">
        <v>479</v>
      </c>
      <c r="B428" s="2" t="s">
        <v>35</v>
      </c>
      <c r="C428" s="2" t="s">
        <v>10</v>
      </c>
      <c r="D428" s="226" t="s">
        <v>231</v>
      </c>
      <c r="E428" s="227" t="s">
        <v>10</v>
      </c>
      <c r="F428" s="228" t="s">
        <v>395</v>
      </c>
      <c r="G428" s="2"/>
      <c r="H428" s="442">
        <f>SUM(H429)</f>
        <v>11536025</v>
      </c>
    </row>
    <row r="429" spans="1:8" ht="32.25" customHeight="1" x14ac:dyDescent="0.25">
      <c r="A429" s="3" t="s">
        <v>89</v>
      </c>
      <c r="B429" s="2" t="s">
        <v>35</v>
      </c>
      <c r="C429" s="2" t="s">
        <v>10</v>
      </c>
      <c r="D429" s="226" t="s">
        <v>231</v>
      </c>
      <c r="E429" s="227" t="s">
        <v>10</v>
      </c>
      <c r="F429" s="228" t="s">
        <v>427</v>
      </c>
      <c r="G429" s="2"/>
      <c r="H429" s="442">
        <f>SUM(H430:H432)</f>
        <v>11536025</v>
      </c>
    </row>
    <row r="430" spans="1:8" ht="48.75" customHeight="1" x14ac:dyDescent="0.25">
      <c r="A430" s="84" t="s">
        <v>79</v>
      </c>
      <c r="B430" s="2" t="s">
        <v>35</v>
      </c>
      <c r="C430" s="2" t="s">
        <v>10</v>
      </c>
      <c r="D430" s="226" t="s">
        <v>231</v>
      </c>
      <c r="E430" s="227" t="s">
        <v>10</v>
      </c>
      <c r="F430" s="228" t="s">
        <v>427</v>
      </c>
      <c r="G430" s="2" t="s">
        <v>13</v>
      </c>
      <c r="H430" s="444">
        <f>SUM(прил9!I529)</f>
        <v>10886553</v>
      </c>
    </row>
    <row r="431" spans="1:8" ht="31.5" customHeight="1" x14ac:dyDescent="0.25">
      <c r="A431" s="89" t="s">
        <v>551</v>
      </c>
      <c r="B431" s="2" t="s">
        <v>35</v>
      </c>
      <c r="C431" s="2" t="s">
        <v>10</v>
      </c>
      <c r="D431" s="226" t="s">
        <v>231</v>
      </c>
      <c r="E431" s="227" t="s">
        <v>10</v>
      </c>
      <c r="F431" s="228" t="s">
        <v>427</v>
      </c>
      <c r="G431" s="2" t="s">
        <v>16</v>
      </c>
      <c r="H431" s="444">
        <f>SUM(прил9!I530)</f>
        <v>644281</v>
      </c>
    </row>
    <row r="432" spans="1:8" ht="17.25" customHeight="1" x14ac:dyDescent="0.25">
      <c r="A432" s="3" t="s">
        <v>18</v>
      </c>
      <c r="B432" s="2" t="s">
        <v>35</v>
      </c>
      <c r="C432" s="2" t="s">
        <v>10</v>
      </c>
      <c r="D432" s="226" t="s">
        <v>231</v>
      </c>
      <c r="E432" s="227" t="s">
        <v>10</v>
      </c>
      <c r="F432" s="228" t="s">
        <v>427</v>
      </c>
      <c r="G432" s="2" t="s">
        <v>17</v>
      </c>
      <c r="H432" s="444">
        <f>SUM(прил9!I531)</f>
        <v>5191</v>
      </c>
    </row>
    <row r="433" spans="1:8" s="64" customFormat="1" ht="33.75" hidden="1" customHeight="1" x14ac:dyDescent="0.25">
      <c r="A433" s="75" t="s">
        <v>117</v>
      </c>
      <c r="B433" s="28" t="s">
        <v>35</v>
      </c>
      <c r="C433" s="28" t="s">
        <v>10</v>
      </c>
      <c r="D433" s="223" t="s">
        <v>409</v>
      </c>
      <c r="E433" s="224" t="s">
        <v>394</v>
      </c>
      <c r="F433" s="225" t="s">
        <v>395</v>
      </c>
      <c r="G433" s="28"/>
      <c r="H433" s="441">
        <f>SUM(H434)</f>
        <v>0</v>
      </c>
    </row>
    <row r="434" spans="1:8" s="64" customFormat="1" ht="47.25" hidden="1" customHeight="1" x14ac:dyDescent="0.25">
      <c r="A434" s="76" t="s">
        <v>153</v>
      </c>
      <c r="B434" s="35" t="s">
        <v>35</v>
      </c>
      <c r="C434" s="44" t="s">
        <v>10</v>
      </c>
      <c r="D434" s="265" t="s">
        <v>224</v>
      </c>
      <c r="E434" s="266" t="s">
        <v>394</v>
      </c>
      <c r="F434" s="267" t="s">
        <v>395</v>
      </c>
      <c r="G434" s="71"/>
      <c r="H434" s="445">
        <f>SUM(H435)</f>
        <v>0</v>
      </c>
    </row>
    <row r="435" spans="1:8" s="64" customFormat="1" ht="32.25" hidden="1" customHeight="1" x14ac:dyDescent="0.25">
      <c r="A435" s="76" t="s">
        <v>465</v>
      </c>
      <c r="B435" s="35" t="s">
        <v>35</v>
      </c>
      <c r="C435" s="44" t="s">
        <v>10</v>
      </c>
      <c r="D435" s="265" t="s">
        <v>224</v>
      </c>
      <c r="E435" s="266" t="s">
        <v>10</v>
      </c>
      <c r="F435" s="267" t="s">
        <v>395</v>
      </c>
      <c r="G435" s="71"/>
      <c r="H435" s="445">
        <f>SUM(H436)</f>
        <v>0</v>
      </c>
    </row>
    <row r="436" spans="1:8" s="37" customFormat="1" ht="32.25" hidden="1" customHeight="1" x14ac:dyDescent="0.25">
      <c r="A436" s="69" t="s">
        <v>154</v>
      </c>
      <c r="B436" s="35" t="s">
        <v>35</v>
      </c>
      <c r="C436" s="44" t="s">
        <v>10</v>
      </c>
      <c r="D436" s="265" t="s">
        <v>224</v>
      </c>
      <c r="E436" s="266" t="s">
        <v>10</v>
      </c>
      <c r="F436" s="267" t="s">
        <v>466</v>
      </c>
      <c r="G436" s="71"/>
      <c r="H436" s="445">
        <f>SUM(H437)</f>
        <v>0</v>
      </c>
    </row>
    <row r="437" spans="1:8" s="37" customFormat="1" ht="30.75" hidden="1" customHeight="1" x14ac:dyDescent="0.25">
      <c r="A437" s="91" t="s">
        <v>551</v>
      </c>
      <c r="B437" s="44" t="s">
        <v>35</v>
      </c>
      <c r="C437" s="44" t="s">
        <v>10</v>
      </c>
      <c r="D437" s="265" t="s">
        <v>224</v>
      </c>
      <c r="E437" s="266" t="s">
        <v>10</v>
      </c>
      <c r="F437" s="267" t="s">
        <v>466</v>
      </c>
      <c r="G437" s="71" t="s">
        <v>16</v>
      </c>
      <c r="H437" s="446">
        <f>SUM(прил9!I536)</f>
        <v>0</v>
      </c>
    </row>
    <row r="438" spans="1:8" s="37" customFormat="1" ht="64.5" customHeight="1" x14ac:dyDescent="0.25">
      <c r="A438" s="102" t="s">
        <v>133</v>
      </c>
      <c r="B438" s="28" t="s">
        <v>35</v>
      </c>
      <c r="C438" s="42" t="s">
        <v>10</v>
      </c>
      <c r="D438" s="235" t="s">
        <v>205</v>
      </c>
      <c r="E438" s="236" t="s">
        <v>394</v>
      </c>
      <c r="F438" s="237" t="s">
        <v>395</v>
      </c>
      <c r="G438" s="28"/>
      <c r="H438" s="441">
        <f>SUM(H439)</f>
        <v>49000</v>
      </c>
    </row>
    <row r="439" spans="1:8" s="37" customFormat="1" ht="94.5" customHeight="1" x14ac:dyDescent="0.25">
      <c r="A439" s="103" t="s">
        <v>149</v>
      </c>
      <c r="B439" s="2" t="s">
        <v>35</v>
      </c>
      <c r="C439" s="35" t="s">
        <v>10</v>
      </c>
      <c r="D439" s="268" t="s">
        <v>207</v>
      </c>
      <c r="E439" s="269" t="s">
        <v>394</v>
      </c>
      <c r="F439" s="270" t="s">
        <v>395</v>
      </c>
      <c r="G439" s="2"/>
      <c r="H439" s="442">
        <f>SUM(H440)</f>
        <v>49000</v>
      </c>
    </row>
    <row r="440" spans="1:8" s="37" customFormat="1" ht="46.5" customHeight="1" x14ac:dyDescent="0.25">
      <c r="A440" s="103" t="s">
        <v>414</v>
      </c>
      <c r="B440" s="2" t="s">
        <v>35</v>
      </c>
      <c r="C440" s="35" t="s">
        <v>10</v>
      </c>
      <c r="D440" s="268" t="s">
        <v>207</v>
      </c>
      <c r="E440" s="269" t="s">
        <v>10</v>
      </c>
      <c r="F440" s="270" t="s">
        <v>395</v>
      </c>
      <c r="G440" s="2"/>
      <c r="H440" s="442">
        <f>SUM(H441)</f>
        <v>49000</v>
      </c>
    </row>
    <row r="441" spans="1:8" s="37" customFormat="1" ht="18.75" customHeight="1" x14ac:dyDescent="0.25">
      <c r="A441" s="61" t="s">
        <v>104</v>
      </c>
      <c r="B441" s="2" t="s">
        <v>35</v>
      </c>
      <c r="C441" s="35" t="s">
        <v>10</v>
      </c>
      <c r="D441" s="268" t="s">
        <v>207</v>
      </c>
      <c r="E441" s="269" t="s">
        <v>10</v>
      </c>
      <c r="F441" s="270" t="s">
        <v>415</v>
      </c>
      <c r="G441" s="2"/>
      <c r="H441" s="442">
        <f>SUM(H442)</f>
        <v>49000</v>
      </c>
    </row>
    <row r="442" spans="1:8" s="37" customFormat="1" ht="34.5" customHeight="1" x14ac:dyDescent="0.25">
      <c r="A442" s="110" t="s">
        <v>551</v>
      </c>
      <c r="B442" s="2" t="s">
        <v>35</v>
      </c>
      <c r="C442" s="35" t="s">
        <v>10</v>
      </c>
      <c r="D442" s="268" t="s">
        <v>207</v>
      </c>
      <c r="E442" s="269" t="s">
        <v>10</v>
      </c>
      <c r="F442" s="270" t="s">
        <v>415</v>
      </c>
      <c r="G442" s="2" t="s">
        <v>16</v>
      </c>
      <c r="H442" s="443">
        <f>SUM(прил9!I541)</f>
        <v>49000</v>
      </c>
    </row>
    <row r="443" spans="1:8" s="64" customFormat="1" ht="33.75" customHeight="1" x14ac:dyDescent="0.25">
      <c r="A443" s="27" t="s">
        <v>140</v>
      </c>
      <c r="B443" s="28" t="s">
        <v>35</v>
      </c>
      <c r="C443" s="28" t="s">
        <v>10</v>
      </c>
      <c r="D443" s="223" t="s">
        <v>210</v>
      </c>
      <c r="E443" s="224" t="s">
        <v>394</v>
      </c>
      <c r="F443" s="225" t="s">
        <v>395</v>
      </c>
      <c r="G443" s="31"/>
      <c r="H443" s="441">
        <f>SUM(H444)</f>
        <v>25000</v>
      </c>
    </row>
    <row r="444" spans="1:8" s="64" customFormat="1" ht="64.5" customHeight="1" x14ac:dyDescent="0.25">
      <c r="A444" s="84" t="s">
        <v>164</v>
      </c>
      <c r="B444" s="2" t="s">
        <v>35</v>
      </c>
      <c r="C444" s="2" t="s">
        <v>10</v>
      </c>
      <c r="D444" s="226" t="s">
        <v>232</v>
      </c>
      <c r="E444" s="227" t="s">
        <v>394</v>
      </c>
      <c r="F444" s="228" t="s">
        <v>395</v>
      </c>
      <c r="G444" s="2"/>
      <c r="H444" s="442">
        <f>SUM(H445)</f>
        <v>25000</v>
      </c>
    </row>
    <row r="445" spans="1:8" s="64" customFormat="1" ht="33.75" customHeight="1" x14ac:dyDescent="0.25">
      <c r="A445" s="84" t="s">
        <v>480</v>
      </c>
      <c r="B445" s="2" t="s">
        <v>35</v>
      </c>
      <c r="C445" s="2" t="s">
        <v>10</v>
      </c>
      <c r="D445" s="226" t="s">
        <v>232</v>
      </c>
      <c r="E445" s="227" t="s">
        <v>12</v>
      </c>
      <c r="F445" s="228" t="s">
        <v>395</v>
      </c>
      <c r="G445" s="2"/>
      <c r="H445" s="442">
        <f>SUM(+H446)</f>
        <v>25000</v>
      </c>
    </row>
    <row r="446" spans="1:8" s="64" customFormat="1" ht="33" customHeight="1" x14ac:dyDescent="0.25">
      <c r="A446" s="3" t="s">
        <v>482</v>
      </c>
      <c r="B446" s="2" t="s">
        <v>35</v>
      </c>
      <c r="C446" s="2" t="s">
        <v>10</v>
      </c>
      <c r="D446" s="226" t="s">
        <v>232</v>
      </c>
      <c r="E446" s="227" t="s">
        <v>12</v>
      </c>
      <c r="F446" s="228" t="s">
        <v>481</v>
      </c>
      <c r="G446" s="2"/>
      <c r="H446" s="442">
        <f>SUM(H447)</f>
        <v>25000</v>
      </c>
    </row>
    <row r="447" spans="1:8" s="64" customFormat="1" ht="30.75" customHeight="1" x14ac:dyDescent="0.25">
      <c r="A447" s="89" t="s">
        <v>551</v>
      </c>
      <c r="B447" s="2" t="s">
        <v>35</v>
      </c>
      <c r="C447" s="2" t="s">
        <v>10</v>
      </c>
      <c r="D447" s="226" t="s">
        <v>232</v>
      </c>
      <c r="E447" s="227" t="s">
        <v>12</v>
      </c>
      <c r="F447" s="228" t="s">
        <v>481</v>
      </c>
      <c r="G447" s="2" t="s">
        <v>16</v>
      </c>
      <c r="H447" s="444">
        <f>SUM(прил9!I546)</f>
        <v>25000</v>
      </c>
    </row>
    <row r="448" spans="1:8" ht="15.75" x14ac:dyDescent="0.25">
      <c r="A448" s="86" t="s">
        <v>36</v>
      </c>
      <c r="B448" s="23" t="s">
        <v>35</v>
      </c>
      <c r="C448" s="23" t="s">
        <v>20</v>
      </c>
      <c r="D448" s="220"/>
      <c r="E448" s="221"/>
      <c r="F448" s="222"/>
      <c r="G448" s="22"/>
      <c r="H448" s="448">
        <f>SUM(H449,H465)</f>
        <v>6860941</v>
      </c>
    </row>
    <row r="449" spans="1:8" ht="35.25" customHeight="1" x14ac:dyDescent="0.25">
      <c r="A449" s="27" t="s">
        <v>155</v>
      </c>
      <c r="B449" s="28" t="s">
        <v>35</v>
      </c>
      <c r="C449" s="28" t="s">
        <v>20</v>
      </c>
      <c r="D449" s="223" t="s">
        <v>227</v>
      </c>
      <c r="E449" s="224" t="s">
        <v>394</v>
      </c>
      <c r="F449" s="225" t="s">
        <v>395</v>
      </c>
      <c r="G449" s="28"/>
      <c r="H449" s="441">
        <f>SUM(H454+H450)</f>
        <v>6853941</v>
      </c>
    </row>
    <row r="450" spans="1:8" s="43" customFormat="1" ht="35.25" customHeight="1" x14ac:dyDescent="0.25">
      <c r="A450" s="61" t="s">
        <v>163</v>
      </c>
      <c r="B450" s="2" t="s">
        <v>35</v>
      </c>
      <c r="C450" s="2" t="s">
        <v>20</v>
      </c>
      <c r="D450" s="226" t="s">
        <v>478</v>
      </c>
      <c r="E450" s="227" t="s">
        <v>394</v>
      </c>
      <c r="F450" s="228" t="s">
        <v>395</v>
      </c>
      <c r="G450" s="2"/>
      <c r="H450" s="442">
        <f>SUM(H451)</f>
        <v>174904</v>
      </c>
    </row>
    <row r="451" spans="1:8" s="43" customFormat="1" ht="19.5" customHeight="1" x14ac:dyDescent="0.25">
      <c r="A451" s="105" t="s">
        <v>654</v>
      </c>
      <c r="B451" s="2" t="s">
        <v>35</v>
      </c>
      <c r="C451" s="2" t="s">
        <v>20</v>
      </c>
      <c r="D451" s="226" t="s">
        <v>231</v>
      </c>
      <c r="E451" s="227" t="s">
        <v>12</v>
      </c>
      <c r="F451" s="228" t="s">
        <v>395</v>
      </c>
      <c r="G451" s="2"/>
      <c r="H451" s="442">
        <f>SUM(H452)</f>
        <v>174904</v>
      </c>
    </row>
    <row r="452" spans="1:8" s="43" customFormat="1" ht="35.25" customHeight="1" x14ac:dyDescent="0.25">
      <c r="A452" s="105" t="s">
        <v>653</v>
      </c>
      <c r="B452" s="2" t="s">
        <v>35</v>
      </c>
      <c r="C452" s="2" t="s">
        <v>20</v>
      </c>
      <c r="D452" s="226" t="s">
        <v>231</v>
      </c>
      <c r="E452" s="227" t="s">
        <v>12</v>
      </c>
      <c r="F452" s="228" t="s">
        <v>652</v>
      </c>
      <c r="G452" s="2"/>
      <c r="H452" s="442">
        <f>SUM(H453)</f>
        <v>174904</v>
      </c>
    </row>
    <row r="453" spans="1:8" s="43" customFormat="1" ht="18" customHeight="1" x14ac:dyDescent="0.25">
      <c r="A453" s="105" t="s">
        <v>21</v>
      </c>
      <c r="B453" s="2" t="s">
        <v>35</v>
      </c>
      <c r="C453" s="2" t="s">
        <v>20</v>
      </c>
      <c r="D453" s="226" t="s">
        <v>231</v>
      </c>
      <c r="E453" s="227" t="s">
        <v>12</v>
      </c>
      <c r="F453" s="228" t="s">
        <v>652</v>
      </c>
      <c r="G453" s="2" t="s">
        <v>68</v>
      </c>
      <c r="H453" s="444">
        <f>SUM(прил9!I552)</f>
        <v>174904</v>
      </c>
    </row>
    <row r="454" spans="1:8" ht="48" customHeight="1" x14ac:dyDescent="0.25">
      <c r="A454" s="3" t="s">
        <v>165</v>
      </c>
      <c r="B454" s="2" t="s">
        <v>35</v>
      </c>
      <c r="C454" s="2" t="s">
        <v>20</v>
      </c>
      <c r="D454" s="226" t="s">
        <v>233</v>
      </c>
      <c r="E454" s="227" t="s">
        <v>394</v>
      </c>
      <c r="F454" s="228" t="s">
        <v>395</v>
      </c>
      <c r="G454" s="2"/>
      <c r="H454" s="442">
        <f>SUM(H455+H458)</f>
        <v>6679037</v>
      </c>
    </row>
    <row r="455" spans="1:8" ht="66.75" customHeight="1" x14ac:dyDescent="0.25">
      <c r="A455" s="3" t="s">
        <v>486</v>
      </c>
      <c r="B455" s="2" t="s">
        <v>35</v>
      </c>
      <c r="C455" s="2" t="s">
        <v>20</v>
      </c>
      <c r="D455" s="226" t="s">
        <v>233</v>
      </c>
      <c r="E455" s="227" t="s">
        <v>10</v>
      </c>
      <c r="F455" s="228" t="s">
        <v>395</v>
      </c>
      <c r="G455" s="2"/>
      <c r="H455" s="442">
        <f>SUM(H456)</f>
        <v>1387585</v>
      </c>
    </row>
    <row r="456" spans="1:8" ht="31.5" x14ac:dyDescent="0.25">
      <c r="A456" s="3" t="s">
        <v>78</v>
      </c>
      <c r="B456" s="44" t="s">
        <v>35</v>
      </c>
      <c r="C456" s="44" t="s">
        <v>20</v>
      </c>
      <c r="D456" s="265" t="s">
        <v>233</v>
      </c>
      <c r="E456" s="266" t="s">
        <v>487</v>
      </c>
      <c r="F456" s="267" t="s">
        <v>399</v>
      </c>
      <c r="G456" s="44"/>
      <c r="H456" s="442">
        <f>SUM(H457:H457)</f>
        <v>1387585</v>
      </c>
    </row>
    <row r="457" spans="1:8" ht="48.75" customHeight="1" x14ac:dyDescent="0.25">
      <c r="A457" s="84" t="s">
        <v>79</v>
      </c>
      <c r="B457" s="2" t="s">
        <v>35</v>
      </c>
      <c r="C457" s="2" t="s">
        <v>20</v>
      </c>
      <c r="D457" s="226" t="s">
        <v>233</v>
      </c>
      <c r="E457" s="227" t="s">
        <v>487</v>
      </c>
      <c r="F457" s="228" t="s">
        <v>399</v>
      </c>
      <c r="G457" s="2" t="s">
        <v>13</v>
      </c>
      <c r="H457" s="444">
        <f>SUM(прил9!I556)</f>
        <v>1387585</v>
      </c>
    </row>
    <row r="458" spans="1:8" ht="48" customHeight="1" x14ac:dyDescent="0.25">
      <c r="A458" s="3" t="s">
        <v>483</v>
      </c>
      <c r="B458" s="2" t="s">
        <v>35</v>
      </c>
      <c r="C458" s="2" t="s">
        <v>20</v>
      </c>
      <c r="D458" s="226" t="s">
        <v>233</v>
      </c>
      <c r="E458" s="227" t="s">
        <v>12</v>
      </c>
      <c r="F458" s="228" t="s">
        <v>395</v>
      </c>
      <c r="G458" s="2"/>
      <c r="H458" s="442">
        <f>SUM(H459+H461)</f>
        <v>5291452</v>
      </c>
    </row>
    <row r="459" spans="1:8" ht="47.25" x14ac:dyDescent="0.25">
      <c r="A459" s="3" t="s">
        <v>91</v>
      </c>
      <c r="B459" s="2" t="s">
        <v>35</v>
      </c>
      <c r="C459" s="2" t="s">
        <v>20</v>
      </c>
      <c r="D459" s="226" t="s">
        <v>233</v>
      </c>
      <c r="E459" s="227" t="s">
        <v>484</v>
      </c>
      <c r="F459" s="228" t="s">
        <v>485</v>
      </c>
      <c r="G459" s="2"/>
      <c r="H459" s="442">
        <f>SUM(H460)</f>
        <v>59958</v>
      </c>
    </row>
    <row r="460" spans="1:8" ht="47.25" x14ac:dyDescent="0.25">
      <c r="A460" s="84" t="s">
        <v>79</v>
      </c>
      <c r="B460" s="2" t="s">
        <v>35</v>
      </c>
      <c r="C460" s="2" t="s">
        <v>20</v>
      </c>
      <c r="D460" s="226" t="s">
        <v>233</v>
      </c>
      <c r="E460" s="227" t="s">
        <v>484</v>
      </c>
      <c r="F460" s="228" t="s">
        <v>485</v>
      </c>
      <c r="G460" s="2" t="s">
        <v>13</v>
      </c>
      <c r="H460" s="444">
        <f>SUM(прил9!I559)</f>
        <v>59958</v>
      </c>
    </row>
    <row r="461" spans="1:8" ht="31.5" x14ac:dyDescent="0.25">
      <c r="A461" s="3" t="s">
        <v>89</v>
      </c>
      <c r="B461" s="2" t="s">
        <v>35</v>
      </c>
      <c r="C461" s="2" t="s">
        <v>20</v>
      </c>
      <c r="D461" s="226" t="s">
        <v>233</v>
      </c>
      <c r="E461" s="227" t="s">
        <v>484</v>
      </c>
      <c r="F461" s="228" t="s">
        <v>427</v>
      </c>
      <c r="G461" s="2"/>
      <c r="H461" s="442">
        <f>SUM(H462:H464)</f>
        <v>5231494</v>
      </c>
    </row>
    <row r="462" spans="1:8" ht="47.25" x14ac:dyDescent="0.25">
      <c r="A462" s="84" t="s">
        <v>79</v>
      </c>
      <c r="B462" s="2" t="s">
        <v>35</v>
      </c>
      <c r="C462" s="2" t="s">
        <v>20</v>
      </c>
      <c r="D462" s="226" t="s">
        <v>233</v>
      </c>
      <c r="E462" s="227" t="s">
        <v>484</v>
      </c>
      <c r="F462" s="228" t="s">
        <v>427</v>
      </c>
      <c r="G462" s="2" t="s">
        <v>13</v>
      </c>
      <c r="H462" s="444">
        <f>SUM(прил9!I561)</f>
        <v>5054994</v>
      </c>
    </row>
    <row r="463" spans="1:8" ht="32.25" customHeight="1" x14ac:dyDescent="0.25">
      <c r="A463" s="89" t="s">
        <v>551</v>
      </c>
      <c r="B463" s="2" t="s">
        <v>35</v>
      </c>
      <c r="C463" s="2" t="s">
        <v>20</v>
      </c>
      <c r="D463" s="226" t="s">
        <v>233</v>
      </c>
      <c r="E463" s="227" t="s">
        <v>484</v>
      </c>
      <c r="F463" s="228" t="s">
        <v>427</v>
      </c>
      <c r="G463" s="2" t="s">
        <v>16</v>
      </c>
      <c r="H463" s="444">
        <f>SUM(прил9!I562)</f>
        <v>176300</v>
      </c>
    </row>
    <row r="464" spans="1:8" ht="16.5" customHeight="1" x14ac:dyDescent="0.25">
      <c r="A464" s="3" t="s">
        <v>18</v>
      </c>
      <c r="B464" s="2" t="s">
        <v>35</v>
      </c>
      <c r="C464" s="2" t="s">
        <v>20</v>
      </c>
      <c r="D464" s="226" t="s">
        <v>233</v>
      </c>
      <c r="E464" s="227" t="s">
        <v>484</v>
      </c>
      <c r="F464" s="228" t="s">
        <v>427</v>
      </c>
      <c r="G464" s="2" t="s">
        <v>17</v>
      </c>
      <c r="H464" s="444">
        <f>SUM(прил9!I563)</f>
        <v>200</v>
      </c>
    </row>
    <row r="465" spans="1:8" ht="31.5" customHeight="1" x14ac:dyDescent="0.25">
      <c r="A465" s="102" t="s">
        <v>110</v>
      </c>
      <c r="B465" s="28" t="s">
        <v>35</v>
      </c>
      <c r="C465" s="28" t="s">
        <v>20</v>
      </c>
      <c r="D465" s="223" t="s">
        <v>397</v>
      </c>
      <c r="E465" s="224" t="s">
        <v>394</v>
      </c>
      <c r="F465" s="225" t="s">
        <v>395</v>
      </c>
      <c r="G465" s="28"/>
      <c r="H465" s="441">
        <f>SUM(H466)</f>
        <v>7000</v>
      </c>
    </row>
    <row r="466" spans="1:8" ht="48.75" customHeight="1" x14ac:dyDescent="0.25">
      <c r="A466" s="103" t="s">
        <v>121</v>
      </c>
      <c r="B466" s="2" t="s">
        <v>35</v>
      </c>
      <c r="C466" s="2" t="s">
        <v>20</v>
      </c>
      <c r="D466" s="226" t="s">
        <v>189</v>
      </c>
      <c r="E466" s="227" t="s">
        <v>394</v>
      </c>
      <c r="F466" s="228" t="s">
        <v>395</v>
      </c>
      <c r="G466" s="44"/>
      <c r="H466" s="442">
        <f>SUM(H467)</f>
        <v>7000</v>
      </c>
    </row>
    <row r="467" spans="1:8" ht="48.75" customHeight="1" x14ac:dyDescent="0.25">
      <c r="A467" s="103" t="s">
        <v>401</v>
      </c>
      <c r="B467" s="2" t="s">
        <v>35</v>
      </c>
      <c r="C467" s="2" t="s">
        <v>20</v>
      </c>
      <c r="D467" s="226" t="s">
        <v>189</v>
      </c>
      <c r="E467" s="227" t="s">
        <v>10</v>
      </c>
      <c r="F467" s="228" t="s">
        <v>395</v>
      </c>
      <c r="G467" s="44"/>
      <c r="H467" s="442">
        <f>SUM(H468)</f>
        <v>7000</v>
      </c>
    </row>
    <row r="468" spans="1:8" ht="15.75" customHeight="1" x14ac:dyDescent="0.25">
      <c r="A468" s="103" t="s">
        <v>112</v>
      </c>
      <c r="B468" s="2" t="s">
        <v>35</v>
      </c>
      <c r="C468" s="2" t="s">
        <v>20</v>
      </c>
      <c r="D468" s="226" t="s">
        <v>189</v>
      </c>
      <c r="E468" s="227" t="s">
        <v>10</v>
      </c>
      <c r="F468" s="228" t="s">
        <v>400</v>
      </c>
      <c r="G468" s="44"/>
      <c r="H468" s="442">
        <f>SUM(H469)</f>
        <v>7000</v>
      </c>
    </row>
    <row r="469" spans="1:8" ht="32.25" customHeight="1" x14ac:dyDescent="0.25">
      <c r="A469" s="110" t="s">
        <v>551</v>
      </c>
      <c r="B469" s="2" t="s">
        <v>35</v>
      </c>
      <c r="C469" s="2" t="s">
        <v>20</v>
      </c>
      <c r="D469" s="226" t="s">
        <v>189</v>
      </c>
      <c r="E469" s="227" t="s">
        <v>10</v>
      </c>
      <c r="F469" s="228" t="s">
        <v>400</v>
      </c>
      <c r="G469" s="2" t="s">
        <v>16</v>
      </c>
      <c r="H469" s="444">
        <f>SUM(прил9!I568)</f>
        <v>7000</v>
      </c>
    </row>
    <row r="470" spans="1:8" ht="17.25" customHeight="1" x14ac:dyDescent="0.25">
      <c r="A470" s="408" t="s">
        <v>657</v>
      </c>
      <c r="B470" s="133" t="s">
        <v>32</v>
      </c>
      <c r="C470" s="39"/>
      <c r="D470" s="256"/>
      <c r="E470" s="257"/>
      <c r="F470" s="258"/>
      <c r="G470" s="16"/>
      <c r="H470" s="494">
        <f>SUM(H471)</f>
        <v>91603</v>
      </c>
    </row>
    <row r="471" spans="1:8" ht="16.5" customHeight="1" x14ac:dyDescent="0.25">
      <c r="A471" s="402" t="s">
        <v>658</v>
      </c>
      <c r="B471" s="55" t="s">
        <v>32</v>
      </c>
      <c r="C471" s="23" t="s">
        <v>29</v>
      </c>
      <c r="D471" s="220"/>
      <c r="E471" s="221"/>
      <c r="F471" s="222"/>
      <c r="G471" s="23"/>
      <c r="H471" s="448">
        <f>SUM(H472)</f>
        <v>91603</v>
      </c>
    </row>
    <row r="472" spans="1:8" ht="16.5" customHeight="1" x14ac:dyDescent="0.25">
      <c r="A472" s="75" t="s">
        <v>182</v>
      </c>
      <c r="B472" s="28" t="s">
        <v>32</v>
      </c>
      <c r="C472" s="30" t="s">
        <v>29</v>
      </c>
      <c r="D472" s="229" t="s">
        <v>201</v>
      </c>
      <c r="E472" s="230" t="s">
        <v>394</v>
      </c>
      <c r="F472" s="231" t="s">
        <v>395</v>
      </c>
      <c r="G472" s="28"/>
      <c r="H472" s="441">
        <f>SUM(H473)</f>
        <v>91603</v>
      </c>
    </row>
    <row r="473" spans="1:8" ht="16.5" customHeight="1" x14ac:dyDescent="0.25">
      <c r="A473" s="84" t="s">
        <v>181</v>
      </c>
      <c r="B473" s="2" t="s">
        <v>32</v>
      </c>
      <c r="C473" s="365" t="s">
        <v>29</v>
      </c>
      <c r="D473" s="244" t="s">
        <v>202</v>
      </c>
      <c r="E473" s="245" t="s">
        <v>394</v>
      </c>
      <c r="F473" s="246" t="s">
        <v>395</v>
      </c>
      <c r="G473" s="2"/>
      <c r="H473" s="442">
        <f>SUM(H474)</f>
        <v>91603</v>
      </c>
    </row>
    <row r="474" spans="1:8" ht="30.75" customHeight="1" x14ac:dyDescent="0.25">
      <c r="A474" s="84" t="s">
        <v>729</v>
      </c>
      <c r="B474" s="2" t="s">
        <v>32</v>
      </c>
      <c r="C474" s="365" t="s">
        <v>29</v>
      </c>
      <c r="D474" s="244" t="s">
        <v>202</v>
      </c>
      <c r="E474" s="245" t="s">
        <v>394</v>
      </c>
      <c r="F474" s="374">
        <v>12700</v>
      </c>
      <c r="G474" s="2"/>
      <c r="H474" s="442">
        <f>SUM(H475)</f>
        <v>91603</v>
      </c>
    </row>
    <row r="475" spans="1:8" ht="31.5" customHeight="1" x14ac:dyDescent="0.25">
      <c r="A475" s="84" t="s">
        <v>551</v>
      </c>
      <c r="B475" s="2" t="s">
        <v>32</v>
      </c>
      <c r="C475" s="365" t="s">
        <v>29</v>
      </c>
      <c r="D475" s="244" t="s">
        <v>202</v>
      </c>
      <c r="E475" s="245" t="s">
        <v>394</v>
      </c>
      <c r="F475" s="374">
        <v>12700</v>
      </c>
      <c r="G475" s="2" t="s">
        <v>16</v>
      </c>
      <c r="H475" s="444">
        <f>SUM(прил9!I210)</f>
        <v>91603</v>
      </c>
    </row>
    <row r="476" spans="1:8" ht="15.75" x14ac:dyDescent="0.25">
      <c r="A476" s="74" t="s">
        <v>37</v>
      </c>
      <c r="B476" s="39">
        <v>10</v>
      </c>
      <c r="C476" s="39"/>
      <c r="D476" s="256"/>
      <c r="E476" s="257"/>
      <c r="F476" s="258"/>
      <c r="G476" s="15"/>
      <c r="H476" s="494">
        <f>SUM(H477,H483,H548,H574)</f>
        <v>48065594</v>
      </c>
    </row>
    <row r="477" spans="1:8" ht="15.75" x14ac:dyDescent="0.25">
      <c r="A477" s="86" t="s">
        <v>38</v>
      </c>
      <c r="B477" s="40">
        <v>10</v>
      </c>
      <c r="C477" s="23" t="s">
        <v>10</v>
      </c>
      <c r="D477" s="220"/>
      <c r="E477" s="221"/>
      <c r="F477" s="222"/>
      <c r="G477" s="22"/>
      <c r="H477" s="448">
        <f>SUM(H478)</f>
        <v>803904</v>
      </c>
    </row>
    <row r="478" spans="1:8" ht="32.25" customHeight="1" x14ac:dyDescent="0.25">
      <c r="A478" s="75" t="s">
        <v>115</v>
      </c>
      <c r="B478" s="30">
        <v>10</v>
      </c>
      <c r="C478" s="28" t="s">
        <v>10</v>
      </c>
      <c r="D478" s="223" t="s">
        <v>186</v>
      </c>
      <c r="E478" s="224" t="s">
        <v>394</v>
      </c>
      <c r="F478" s="225" t="s">
        <v>395</v>
      </c>
      <c r="G478" s="28"/>
      <c r="H478" s="441">
        <f>SUM(H479)</f>
        <v>803904</v>
      </c>
    </row>
    <row r="479" spans="1:8" ht="48.75" customHeight="1" x14ac:dyDescent="0.25">
      <c r="A479" s="3" t="s">
        <v>166</v>
      </c>
      <c r="B479" s="365">
        <v>10</v>
      </c>
      <c r="C479" s="2" t="s">
        <v>10</v>
      </c>
      <c r="D479" s="226" t="s">
        <v>188</v>
      </c>
      <c r="E479" s="227" t="s">
        <v>394</v>
      </c>
      <c r="F479" s="228" t="s">
        <v>395</v>
      </c>
      <c r="G479" s="2"/>
      <c r="H479" s="442">
        <f>SUM(H480)</f>
        <v>803904</v>
      </c>
    </row>
    <row r="480" spans="1:8" ht="33.75" customHeight="1" x14ac:dyDescent="0.25">
      <c r="A480" s="3" t="s">
        <v>488</v>
      </c>
      <c r="B480" s="365">
        <v>10</v>
      </c>
      <c r="C480" s="2" t="s">
        <v>10</v>
      </c>
      <c r="D480" s="226" t="s">
        <v>188</v>
      </c>
      <c r="E480" s="227" t="s">
        <v>10</v>
      </c>
      <c r="F480" s="228" t="s">
        <v>395</v>
      </c>
      <c r="G480" s="2"/>
      <c r="H480" s="442">
        <f>SUM(H481)</f>
        <v>803904</v>
      </c>
    </row>
    <row r="481" spans="1:8" ht="18.75" customHeight="1" x14ac:dyDescent="0.25">
      <c r="A481" s="3" t="s">
        <v>167</v>
      </c>
      <c r="B481" s="365">
        <v>10</v>
      </c>
      <c r="C481" s="2" t="s">
        <v>10</v>
      </c>
      <c r="D481" s="226" t="s">
        <v>188</v>
      </c>
      <c r="E481" s="227" t="s">
        <v>10</v>
      </c>
      <c r="F481" s="228" t="s">
        <v>680</v>
      </c>
      <c r="G481" s="2"/>
      <c r="H481" s="442">
        <f>SUM(H482)</f>
        <v>803904</v>
      </c>
    </row>
    <row r="482" spans="1:8" ht="17.25" customHeight="1" x14ac:dyDescent="0.25">
      <c r="A482" s="3" t="s">
        <v>40</v>
      </c>
      <c r="B482" s="365">
        <v>10</v>
      </c>
      <c r="C482" s="2" t="s">
        <v>10</v>
      </c>
      <c r="D482" s="226" t="s">
        <v>188</v>
      </c>
      <c r="E482" s="227" t="s">
        <v>10</v>
      </c>
      <c r="F482" s="228" t="s">
        <v>680</v>
      </c>
      <c r="G482" s="2" t="s">
        <v>39</v>
      </c>
      <c r="H482" s="443">
        <f>SUM(прил9!I608)</f>
        <v>803904</v>
      </c>
    </row>
    <row r="483" spans="1:8" ht="15.75" x14ac:dyDescent="0.25">
      <c r="A483" s="86" t="s">
        <v>41</v>
      </c>
      <c r="B483" s="40">
        <v>10</v>
      </c>
      <c r="C483" s="23" t="s">
        <v>15</v>
      </c>
      <c r="D483" s="220"/>
      <c r="E483" s="221"/>
      <c r="F483" s="222"/>
      <c r="G483" s="22"/>
      <c r="H483" s="448">
        <f>SUM(H484,H500,H515)</f>
        <v>14267300</v>
      </c>
    </row>
    <row r="484" spans="1:8" ht="31.5" x14ac:dyDescent="0.25">
      <c r="A484" s="27" t="s">
        <v>155</v>
      </c>
      <c r="B484" s="28" t="s">
        <v>57</v>
      </c>
      <c r="C484" s="28" t="s">
        <v>15</v>
      </c>
      <c r="D484" s="223" t="s">
        <v>227</v>
      </c>
      <c r="E484" s="224" t="s">
        <v>394</v>
      </c>
      <c r="F484" s="225" t="s">
        <v>395</v>
      </c>
      <c r="G484" s="28"/>
      <c r="H484" s="441">
        <f>SUM(H485,H490,H495)</f>
        <v>1293477</v>
      </c>
    </row>
    <row r="485" spans="1:8" ht="33.75" customHeight="1" x14ac:dyDescent="0.25">
      <c r="A485" s="84" t="s">
        <v>162</v>
      </c>
      <c r="B485" s="53">
        <v>10</v>
      </c>
      <c r="C485" s="44" t="s">
        <v>15</v>
      </c>
      <c r="D485" s="265" t="s">
        <v>230</v>
      </c>
      <c r="E485" s="266" t="s">
        <v>394</v>
      </c>
      <c r="F485" s="267" t="s">
        <v>395</v>
      </c>
      <c r="G485" s="44"/>
      <c r="H485" s="442">
        <f>SUM(H486)</f>
        <v>572850</v>
      </c>
    </row>
    <row r="486" spans="1:8" ht="20.25" customHeight="1" x14ac:dyDescent="0.25">
      <c r="A486" s="84" t="s">
        <v>477</v>
      </c>
      <c r="B486" s="53">
        <v>10</v>
      </c>
      <c r="C486" s="44" t="s">
        <v>15</v>
      </c>
      <c r="D486" s="265" t="s">
        <v>230</v>
      </c>
      <c r="E486" s="266" t="s">
        <v>10</v>
      </c>
      <c r="F486" s="267" t="s">
        <v>395</v>
      </c>
      <c r="G486" s="44"/>
      <c r="H486" s="442">
        <f>SUM(H487)</f>
        <v>572850</v>
      </c>
    </row>
    <row r="487" spans="1:8" ht="32.25" customHeight="1" x14ac:dyDescent="0.25">
      <c r="A487" s="84" t="s">
        <v>168</v>
      </c>
      <c r="B487" s="53">
        <v>10</v>
      </c>
      <c r="C487" s="44" t="s">
        <v>15</v>
      </c>
      <c r="D487" s="265" t="s">
        <v>230</v>
      </c>
      <c r="E487" s="266" t="s">
        <v>487</v>
      </c>
      <c r="F487" s="267" t="s">
        <v>489</v>
      </c>
      <c r="G487" s="44"/>
      <c r="H487" s="442">
        <f>SUM(H488:H489)</f>
        <v>572850</v>
      </c>
    </row>
    <row r="488" spans="1:8" ht="31.5" x14ac:dyDescent="0.25">
      <c r="A488" s="89" t="s">
        <v>551</v>
      </c>
      <c r="B488" s="53">
        <v>10</v>
      </c>
      <c r="C488" s="44" t="s">
        <v>15</v>
      </c>
      <c r="D488" s="265" t="s">
        <v>230</v>
      </c>
      <c r="E488" s="266" t="s">
        <v>487</v>
      </c>
      <c r="F488" s="267" t="s">
        <v>489</v>
      </c>
      <c r="G488" s="44" t="s">
        <v>16</v>
      </c>
      <c r="H488" s="444">
        <f>SUM(прил9!I575)</f>
        <v>3150</v>
      </c>
    </row>
    <row r="489" spans="1:8" ht="15.75" x14ac:dyDescent="0.25">
      <c r="A489" s="3" t="s">
        <v>40</v>
      </c>
      <c r="B489" s="53">
        <v>10</v>
      </c>
      <c r="C489" s="44" t="s">
        <v>15</v>
      </c>
      <c r="D489" s="265" t="s">
        <v>230</v>
      </c>
      <c r="E489" s="266" t="s">
        <v>487</v>
      </c>
      <c r="F489" s="267" t="s">
        <v>489</v>
      </c>
      <c r="G489" s="44" t="s">
        <v>39</v>
      </c>
      <c r="H489" s="444">
        <f>SUM(прил9!I576)</f>
        <v>569700</v>
      </c>
    </row>
    <row r="490" spans="1:8" ht="33" customHeight="1" x14ac:dyDescent="0.25">
      <c r="A490" s="3" t="s">
        <v>163</v>
      </c>
      <c r="B490" s="53">
        <v>10</v>
      </c>
      <c r="C490" s="44" t="s">
        <v>15</v>
      </c>
      <c r="D490" s="265" t="s">
        <v>478</v>
      </c>
      <c r="E490" s="266" t="s">
        <v>394</v>
      </c>
      <c r="F490" s="267" t="s">
        <v>395</v>
      </c>
      <c r="G490" s="44"/>
      <c r="H490" s="442">
        <f>SUM(H491)</f>
        <v>491627</v>
      </c>
    </row>
    <row r="491" spans="1:8" ht="18.75" customHeight="1" x14ac:dyDescent="0.25">
      <c r="A491" s="3" t="s">
        <v>479</v>
      </c>
      <c r="B491" s="53">
        <v>10</v>
      </c>
      <c r="C491" s="44" t="s">
        <v>15</v>
      </c>
      <c r="D491" s="265" t="s">
        <v>231</v>
      </c>
      <c r="E491" s="266" t="s">
        <v>10</v>
      </c>
      <c r="F491" s="267" t="s">
        <v>395</v>
      </c>
      <c r="G491" s="44"/>
      <c r="H491" s="442">
        <f>SUM(H492)</f>
        <v>491627</v>
      </c>
    </row>
    <row r="492" spans="1:8" ht="33" customHeight="1" x14ac:dyDescent="0.25">
      <c r="A492" s="84" t="s">
        <v>168</v>
      </c>
      <c r="B492" s="53">
        <v>10</v>
      </c>
      <c r="C492" s="44" t="s">
        <v>15</v>
      </c>
      <c r="D492" s="265" t="s">
        <v>231</v>
      </c>
      <c r="E492" s="266" t="s">
        <v>487</v>
      </c>
      <c r="F492" s="267" t="s">
        <v>489</v>
      </c>
      <c r="G492" s="44"/>
      <c r="H492" s="442">
        <f>SUM(H493:H494)</f>
        <v>491627</v>
      </c>
    </row>
    <row r="493" spans="1:8" ht="31.5" x14ac:dyDescent="0.25">
      <c r="A493" s="89" t="s">
        <v>551</v>
      </c>
      <c r="B493" s="53">
        <v>10</v>
      </c>
      <c r="C493" s="44" t="s">
        <v>15</v>
      </c>
      <c r="D493" s="265" t="s">
        <v>231</v>
      </c>
      <c r="E493" s="266" t="s">
        <v>487</v>
      </c>
      <c r="F493" s="267" t="s">
        <v>489</v>
      </c>
      <c r="G493" s="44" t="s">
        <v>16</v>
      </c>
      <c r="H493" s="444">
        <f>SUM(прил9!I580)</f>
        <v>2548</v>
      </c>
    </row>
    <row r="494" spans="1:8" ht="15.75" x14ac:dyDescent="0.25">
      <c r="A494" s="3" t="s">
        <v>40</v>
      </c>
      <c r="B494" s="53">
        <v>10</v>
      </c>
      <c r="C494" s="44" t="s">
        <v>15</v>
      </c>
      <c r="D494" s="265" t="s">
        <v>231</v>
      </c>
      <c r="E494" s="266" t="s">
        <v>487</v>
      </c>
      <c r="F494" s="267" t="s">
        <v>489</v>
      </c>
      <c r="G494" s="44" t="s">
        <v>39</v>
      </c>
      <c r="H494" s="444">
        <f>SUM(прил9!I581)</f>
        <v>489079</v>
      </c>
    </row>
    <row r="495" spans="1:8" ht="47.25" x14ac:dyDescent="0.25">
      <c r="A495" s="3" t="s">
        <v>156</v>
      </c>
      <c r="B495" s="53">
        <v>10</v>
      </c>
      <c r="C495" s="44" t="s">
        <v>15</v>
      </c>
      <c r="D495" s="265" t="s">
        <v>228</v>
      </c>
      <c r="E495" s="266" t="s">
        <v>394</v>
      </c>
      <c r="F495" s="267" t="s">
        <v>395</v>
      </c>
      <c r="G495" s="44"/>
      <c r="H495" s="442">
        <f>SUM(H496)</f>
        <v>229000</v>
      </c>
    </row>
    <row r="496" spans="1:8" ht="47.25" x14ac:dyDescent="0.25">
      <c r="A496" s="3" t="s">
        <v>467</v>
      </c>
      <c r="B496" s="53">
        <v>10</v>
      </c>
      <c r="C496" s="44" t="s">
        <v>15</v>
      </c>
      <c r="D496" s="265" t="s">
        <v>228</v>
      </c>
      <c r="E496" s="266" t="s">
        <v>10</v>
      </c>
      <c r="F496" s="267" t="s">
        <v>395</v>
      </c>
      <c r="G496" s="44"/>
      <c r="H496" s="442">
        <f>SUM(H497)</f>
        <v>229000</v>
      </c>
    </row>
    <row r="497" spans="1:8" ht="63.75" customHeight="1" x14ac:dyDescent="0.25">
      <c r="A497" s="3" t="s">
        <v>491</v>
      </c>
      <c r="B497" s="53">
        <v>10</v>
      </c>
      <c r="C497" s="44" t="s">
        <v>15</v>
      </c>
      <c r="D497" s="265" t="s">
        <v>228</v>
      </c>
      <c r="E497" s="266" t="s">
        <v>10</v>
      </c>
      <c r="F497" s="267" t="s">
        <v>490</v>
      </c>
      <c r="G497" s="44"/>
      <c r="H497" s="442">
        <f>SUM(H498:H499)</f>
        <v>229000</v>
      </c>
    </row>
    <row r="498" spans="1:8" ht="31.5" x14ac:dyDescent="0.25">
      <c r="A498" s="89" t="s">
        <v>551</v>
      </c>
      <c r="B498" s="53">
        <v>10</v>
      </c>
      <c r="C498" s="44" t="s">
        <v>15</v>
      </c>
      <c r="D498" s="265" t="s">
        <v>228</v>
      </c>
      <c r="E498" s="266" t="s">
        <v>10</v>
      </c>
      <c r="F498" s="267" t="s">
        <v>490</v>
      </c>
      <c r="G498" s="44" t="s">
        <v>16</v>
      </c>
      <c r="H498" s="444">
        <f>SUM(прил9!I585)</f>
        <v>1140</v>
      </c>
    </row>
    <row r="499" spans="1:8" ht="15.75" x14ac:dyDescent="0.25">
      <c r="A499" s="3" t="s">
        <v>40</v>
      </c>
      <c r="B499" s="53">
        <v>10</v>
      </c>
      <c r="C499" s="44" t="s">
        <v>15</v>
      </c>
      <c r="D499" s="265" t="s">
        <v>228</v>
      </c>
      <c r="E499" s="266" t="s">
        <v>10</v>
      </c>
      <c r="F499" s="267" t="s">
        <v>490</v>
      </c>
      <c r="G499" s="44" t="s">
        <v>39</v>
      </c>
      <c r="H499" s="444">
        <f>SUM(прил9!I586)</f>
        <v>227860</v>
      </c>
    </row>
    <row r="500" spans="1:8" ht="33" customHeight="1" x14ac:dyDescent="0.25">
      <c r="A500" s="75" t="s">
        <v>115</v>
      </c>
      <c r="B500" s="30">
        <v>10</v>
      </c>
      <c r="C500" s="28" t="s">
        <v>15</v>
      </c>
      <c r="D500" s="223" t="s">
        <v>186</v>
      </c>
      <c r="E500" s="224" t="s">
        <v>394</v>
      </c>
      <c r="F500" s="225" t="s">
        <v>395</v>
      </c>
      <c r="G500" s="28"/>
      <c r="H500" s="441">
        <f>SUM(H501)</f>
        <v>4132521</v>
      </c>
    </row>
    <row r="501" spans="1:8" ht="50.25" customHeight="1" x14ac:dyDescent="0.25">
      <c r="A501" s="3" t="s">
        <v>166</v>
      </c>
      <c r="B501" s="365">
        <v>10</v>
      </c>
      <c r="C501" s="2" t="s">
        <v>15</v>
      </c>
      <c r="D501" s="226" t="s">
        <v>188</v>
      </c>
      <c r="E501" s="227" t="s">
        <v>394</v>
      </c>
      <c r="F501" s="228" t="s">
        <v>395</v>
      </c>
      <c r="G501" s="2"/>
      <c r="H501" s="442">
        <f>SUM(H502)</f>
        <v>4132521</v>
      </c>
    </row>
    <row r="502" spans="1:8" ht="33" customHeight="1" x14ac:dyDescent="0.25">
      <c r="A502" s="3" t="s">
        <v>488</v>
      </c>
      <c r="B502" s="365">
        <v>10</v>
      </c>
      <c r="C502" s="2" t="s">
        <v>15</v>
      </c>
      <c r="D502" s="226" t="s">
        <v>188</v>
      </c>
      <c r="E502" s="227" t="s">
        <v>10</v>
      </c>
      <c r="F502" s="228" t="s">
        <v>395</v>
      </c>
      <c r="G502" s="2"/>
      <c r="H502" s="442">
        <f>SUM(H503+H506+H509+H512)</f>
        <v>4132521</v>
      </c>
    </row>
    <row r="503" spans="1:8" ht="31.5" customHeight="1" x14ac:dyDescent="0.25">
      <c r="A503" s="84" t="s">
        <v>92</v>
      </c>
      <c r="B503" s="365">
        <v>10</v>
      </c>
      <c r="C503" s="2" t="s">
        <v>15</v>
      </c>
      <c r="D503" s="226" t="s">
        <v>188</v>
      </c>
      <c r="E503" s="227" t="s">
        <v>10</v>
      </c>
      <c r="F503" s="228" t="s">
        <v>493</v>
      </c>
      <c r="G503" s="2"/>
      <c r="H503" s="442">
        <f>SUM(H504:H505)</f>
        <v>43406</v>
      </c>
    </row>
    <row r="504" spans="1:8" ht="18" customHeight="1" x14ac:dyDescent="0.25">
      <c r="A504" s="89" t="s">
        <v>551</v>
      </c>
      <c r="B504" s="365">
        <v>10</v>
      </c>
      <c r="C504" s="2" t="s">
        <v>15</v>
      </c>
      <c r="D504" s="226" t="s">
        <v>188</v>
      </c>
      <c r="E504" s="227" t="s">
        <v>10</v>
      </c>
      <c r="F504" s="228" t="s">
        <v>493</v>
      </c>
      <c r="G504" s="2" t="s">
        <v>16</v>
      </c>
      <c r="H504" s="444">
        <f>SUM(прил9!I614)</f>
        <v>535</v>
      </c>
    </row>
    <row r="505" spans="1:8" ht="16.5" customHeight="1" x14ac:dyDescent="0.25">
      <c r="A505" s="3" t="s">
        <v>40</v>
      </c>
      <c r="B505" s="365">
        <v>10</v>
      </c>
      <c r="C505" s="2" t="s">
        <v>15</v>
      </c>
      <c r="D505" s="226" t="s">
        <v>188</v>
      </c>
      <c r="E505" s="227" t="s">
        <v>10</v>
      </c>
      <c r="F505" s="228" t="s">
        <v>493</v>
      </c>
      <c r="G505" s="2" t="s">
        <v>39</v>
      </c>
      <c r="H505" s="443">
        <f>SUM(прил9!I615)</f>
        <v>42871</v>
      </c>
    </row>
    <row r="506" spans="1:8" ht="32.25" customHeight="1" x14ac:dyDescent="0.25">
      <c r="A506" s="84" t="s">
        <v>93</v>
      </c>
      <c r="B506" s="365">
        <v>10</v>
      </c>
      <c r="C506" s="2" t="s">
        <v>15</v>
      </c>
      <c r="D506" s="226" t="s">
        <v>188</v>
      </c>
      <c r="E506" s="227" t="s">
        <v>10</v>
      </c>
      <c r="F506" s="228" t="s">
        <v>494</v>
      </c>
      <c r="G506" s="2"/>
      <c r="H506" s="442">
        <f>SUM(H507:H508)</f>
        <v>203245</v>
      </c>
    </row>
    <row r="507" spans="1:8" s="78" customFormat="1" ht="32.25" customHeight="1" x14ac:dyDescent="0.25">
      <c r="A507" s="89" t="s">
        <v>551</v>
      </c>
      <c r="B507" s="365">
        <v>10</v>
      </c>
      <c r="C507" s="2" t="s">
        <v>15</v>
      </c>
      <c r="D507" s="226" t="s">
        <v>188</v>
      </c>
      <c r="E507" s="227" t="s">
        <v>10</v>
      </c>
      <c r="F507" s="228" t="s">
        <v>494</v>
      </c>
      <c r="G507" s="77" t="s">
        <v>16</v>
      </c>
      <c r="H507" s="447">
        <f>SUM(прил9!I617)</f>
        <v>2991</v>
      </c>
    </row>
    <row r="508" spans="1:8" ht="15.75" x14ac:dyDescent="0.25">
      <c r="A508" s="3" t="s">
        <v>40</v>
      </c>
      <c r="B508" s="365">
        <v>10</v>
      </c>
      <c r="C508" s="2" t="s">
        <v>15</v>
      </c>
      <c r="D508" s="226" t="s">
        <v>188</v>
      </c>
      <c r="E508" s="227" t="s">
        <v>10</v>
      </c>
      <c r="F508" s="228" t="s">
        <v>494</v>
      </c>
      <c r="G508" s="2" t="s">
        <v>39</v>
      </c>
      <c r="H508" s="444">
        <f>SUM(прил9!I618)</f>
        <v>200254</v>
      </c>
    </row>
    <row r="509" spans="1:8" ht="15.75" x14ac:dyDescent="0.25">
      <c r="A509" s="83" t="s">
        <v>94</v>
      </c>
      <c r="B509" s="365">
        <v>10</v>
      </c>
      <c r="C509" s="2" t="s">
        <v>15</v>
      </c>
      <c r="D509" s="226" t="s">
        <v>188</v>
      </c>
      <c r="E509" s="227" t="s">
        <v>10</v>
      </c>
      <c r="F509" s="228" t="s">
        <v>495</v>
      </c>
      <c r="G509" s="2"/>
      <c r="H509" s="442">
        <f>SUM(H510:H511)</f>
        <v>3574168</v>
      </c>
    </row>
    <row r="510" spans="1:8" ht="31.5" x14ac:dyDescent="0.25">
      <c r="A510" s="89" t="s">
        <v>551</v>
      </c>
      <c r="B510" s="365">
        <v>10</v>
      </c>
      <c r="C510" s="2" t="s">
        <v>15</v>
      </c>
      <c r="D510" s="226" t="s">
        <v>188</v>
      </c>
      <c r="E510" s="227" t="s">
        <v>10</v>
      </c>
      <c r="F510" s="228" t="s">
        <v>495</v>
      </c>
      <c r="G510" s="2" t="s">
        <v>16</v>
      </c>
      <c r="H510" s="444">
        <f>SUM(прил9!I620)</f>
        <v>32563</v>
      </c>
    </row>
    <row r="511" spans="1:8" ht="15.75" customHeight="1" x14ac:dyDescent="0.25">
      <c r="A511" s="3" t="s">
        <v>40</v>
      </c>
      <c r="B511" s="365">
        <v>10</v>
      </c>
      <c r="C511" s="2" t="s">
        <v>15</v>
      </c>
      <c r="D511" s="226" t="s">
        <v>188</v>
      </c>
      <c r="E511" s="227" t="s">
        <v>10</v>
      </c>
      <c r="F511" s="228" t="s">
        <v>495</v>
      </c>
      <c r="G511" s="2" t="s">
        <v>39</v>
      </c>
      <c r="H511" s="443">
        <f>SUM(прил9!I621)</f>
        <v>3541605</v>
      </c>
    </row>
    <row r="512" spans="1:8" ht="15.75" x14ac:dyDescent="0.25">
      <c r="A512" s="84" t="s">
        <v>95</v>
      </c>
      <c r="B512" s="365">
        <v>10</v>
      </c>
      <c r="C512" s="2" t="s">
        <v>15</v>
      </c>
      <c r="D512" s="226" t="s">
        <v>188</v>
      </c>
      <c r="E512" s="227" t="s">
        <v>10</v>
      </c>
      <c r="F512" s="228" t="s">
        <v>496</v>
      </c>
      <c r="G512" s="2"/>
      <c r="H512" s="442">
        <f>SUM(H513:H514)</f>
        <v>311702</v>
      </c>
    </row>
    <row r="513" spans="1:8" ht="31.5" x14ac:dyDescent="0.25">
      <c r="A513" s="89" t="s">
        <v>551</v>
      </c>
      <c r="B513" s="365">
        <v>10</v>
      </c>
      <c r="C513" s="2" t="s">
        <v>15</v>
      </c>
      <c r="D513" s="226" t="s">
        <v>188</v>
      </c>
      <c r="E513" s="227" t="s">
        <v>10</v>
      </c>
      <c r="F513" s="228" t="s">
        <v>496</v>
      </c>
      <c r="G513" s="2" t="s">
        <v>16</v>
      </c>
      <c r="H513" s="444">
        <f>SUM(прил9!I623)</f>
        <v>4435</v>
      </c>
    </row>
    <row r="514" spans="1:8" ht="18" customHeight="1" x14ac:dyDescent="0.25">
      <c r="A514" s="3" t="s">
        <v>40</v>
      </c>
      <c r="B514" s="365">
        <v>10</v>
      </c>
      <c r="C514" s="2" t="s">
        <v>15</v>
      </c>
      <c r="D514" s="226" t="s">
        <v>188</v>
      </c>
      <c r="E514" s="227" t="s">
        <v>10</v>
      </c>
      <c r="F514" s="228" t="s">
        <v>496</v>
      </c>
      <c r="G514" s="2" t="s">
        <v>39</v>
      </c>
      <c r="H514" s="444">
        <f>SUM(прил9!I624)</f>
        <v>307267</v>
      </c>
    </row>
    <row r="515" spans="1:8" ht="30" customHeight="1" x14ac:dyDescent="0.25">
      <c r="A515" s="75" t="s">
        <v>146</v>
      </c>
      <c r="B515" s="30">
        <v>10</v>
      </c>
      <c r="C515" s="28" t="s">
        <v>15</v>
      </c>
      <c r="D515" s="223" t="s">
        <v>453</v>
      </c>
      <c r="E515" s="224" t="s">
        <v>394</v>
      </c>
      <c r="F515" s="225" t="s">
        <v>395</v>
      </c>
      <c r="G515" s="28"/>
      <c r="H515" s="441">
        <f>SUM(H516,H537)</f>
        <v>8841302</v>
      </c>
    </row>
    <row r="516" spans="1:8" ht="48" customHeight="1" x14ac:dyDescent="0.25">
      <c r="A516" s="84" t="s">
        <v>147</v>
      </c>
      <c r="B516" s="365">
        <v>10</v>
      </c>
      <c r="C516" s="2" t="s">
        <v>15</v>
      </c>
      <c r="D516" s="226" t="s">
        <v>221</v>
      </c>
      <c r="E516" s="227" t="s">
        <v>394</v>
      </c>
      <c r="F516" s="228" t="s">
        <v>395</v>
      </c>
      <c r="G516" s="2"/>
      <c r="H516" s="442">
        <f>SUM(H517+H527)</f>
        <v>8694305</v>
      </c>
    </row>
    <row r="517" spans="1:8" ht="18" customHeight="1" x14ac:dyDescent="0.25">
      <c r="A517" s="84" t="s">
        <v>454</v>
      </c>
      <c r="B517" s="365">
        <v>10</v>
      </c>
      <c r="C517" s="2" t="s">
        <v>15</v>
      </c>
      <c r="D517" s="226" t="s">
        <v>221</v>
      </c>
      <c r="E517" s="227" t="s">
        <v>10</v>
      </c>
      <c r="F517" s="228" t="s">
        <v>395</v>
      </c>
      <c r="G517" s="2"/>
      <c r="H517" s="442">
        <f>SUM(H518+H520+H523+H525)</f>
        <v>1103069</v>
      </c>
    </row>
    <row r="518" spans="1:8" ht="31.5" customHeight="1" x14ac:dyDescent="0.25">
      <c r="A518" s="101" t="s">
        <v>558</v>
      </c>
      <c r="B518" s="365">
        <v>10</v>
      </c>
      <c r="C518" s="2" t="s">
        <v>15</v>
      </c>
      <c r="D518" s="226" t="s">
        <v>221</v>
      </c>
      <c r="E518" s="227" t="s">
        <v>10</v>
      </c>
      <c r="F518" s="228" t="s">
        <v>557</v>
      </c>
      <c r="G518" s="2"/>
      <c r="H518" s="442">
        <f>SUM(H519)</f>
        <v>8466</v>
      </c>
    </row>
    <row r="519" spans="1:8" ht="18" customHeight="1" x14ac:dyDescent="0.25">
      <c r="A519" s="61" t="s">
        <v>40</v>
      </c>
      <c r="B519" s="365">
        <v>10</v>
      </c>
      <c r="C519" s="2" t="s">
        <v>15</v>
      </c>
      <c r="D519" s="226" t="s">
        <v>221</v>
      </c>
      <c r="E519" s="227" t="s">
        <v>10</v>
      </c>
      <c r="F519" s="228" t="s">
        <v>557</v>
      </c>
      <c r="G519" s="2" t="s">
        <v>39</v>
      </c>
      <c r="H519" s="444">
        <f>SUM(прил9!I435)</f>
        <v>8466</v>
      </c>
    </row>
    <row r="520" spans="1:8" ht="63" customHeight="1" x14ac:dyDescent="0.25">
      <c r="A520" s="3" t="s">
        <v>101</v>
      </c>
      <c r="B520" s="365">
        <v>10</v>
      </c>
      <c r="C520" s="2" t="s">
        <v>15</v>
      </c>
      <c r="D520" s="226" t="s">
        <v>221</v>
      </c>
      <c r="E520" s="227" t="s">
        <v>10</v>
      </c>
      <c r="F520" s="228" t="s">
        <v>490</v>
      </c>
      <c r="G520" s="2"/>
      <c r="H520" s="442">
        <f>SUM(H521:H522)</f>
        <v>1019070</v>
      </c>
    </row>
    <row r="521" spans="1:8" ht="33" customHeight="1" x14ac:dyDescent="0.25">
      <c r="A521" s="89" t="s">
        <v>551</v>
      </c>
      <c r="B521" s="365">
        <v>10</v>
      </c>
      <c r="C521" s="2" t="s">
        <v>15</v>
      </c>
      <c r="D521" s="226" t="s">
        <v>221</v>
      </c>
      <c r="E521" s="227" t="s">
        <v>10</v>
      </c>
      <c r="F521" s="228" t="s">
        <v>490</v>
      </c>
      <c r="G521" s="2" t="s">
        <v>16</v>
      </c>
      <c r="H521" s="444">
        <f>SUM(прил9!I437)</f>
        <v>5070</v>
      </c>
    </row>
    <row r="522" spans="1:8" ht="16.5" customHeight="1" x14ac:dyDescent="0.25">
      <c r="A522" s="3" t="s">
        <v>40</v>
      </c>
      <c r="B522" s="365">
        <v>10</v>
      </c>
      <c r="C522" s="2" t="s">
        <v>15</v>
      </c>
      <c r="D522" s="226" t="s">
        <v>221</v>
      </c>
      <c r="E522" s="227" t="s">
        <v>10</v>
      </c>
      <c r="F522" s="228" t="s">
        <v>490</v>
      </c>
      <c r="G522" s="2" t="s">
        <v>39</v>
      </c>
      <c r="H522" s="444">
        <f>SUM(прил9!I438)</f>
        <v>1014000</v>
      </c>
    </row>
    <row r="523" spans="1:8" ht="16.5" customHeight="1" x14ac:dyDescent="0.25">
      <c r="A523" s="3" t="s">
        <v>458</v>
      </c>
      <c r="B523" s="365">
        <v>10</v>
      </c>
      <c r="C523" s="2" t="s">
        <v>15</v>
      </c>
      <c r="D523" s="226" t="s">
        <v>221</v>
      </c>
      <c r="E523" s="227" t="s">
        <v>10</v>
      </c>
      <c r="F523" s="228" t="s">
        <v>459</v>
      </c>
      <c r="G523" s="2"/>
      <c r="H523" s="442">
        <f>SUM(H524)</f>
        <v>75533</v>
      </c>
    </row>
    <row r="524" spans="1:8" ht="16.5" customHeight="1" x14ac:dyDescent="0.25">
      <c r="A524" s="3" t="s">
        <v>40</v>
      </c>
      <c r="B524" s="365">
        <v>10</v>
      </c>
      <c r="C524" s="2" t="s">
        <v>15</v>
      </c>
      <c r="D524" s="226" t="s">
        <v>221</v>
      </c>
      <c r="E524" s="227" t="s">
        <v>10</v>
      </c>
      <c r="F524" s="228" t="s">
        <v>459</v>
      </c>
      <c r="G524" s="2" t="s">
        <v>39</v>
      </c>
      <c r="H524" s="444">
        <f>SUM(прил9!I440)</f>
        <v>75533</v>
      </c>
    </row>
    <row r="525" spans="1:8" s="566" customFormat="1" ht="31.5" hidden="1" customHeight="1" x14ac:dyDescent="0.25">
      <c r="A525" s="421" t="s">
        <v>687</v>
      </c>
      <c r="B525" s="567">
        <v>10</v>
      </c>
      <c r="C525" s="2" t="s">
        <v>15</v>
      </c>
      <c r="D525" s="226" t="s">
        <v>221</v>
      </c>
      <c r="E525" s="227" t="s">
        <v>10</v>
      </c>
      <c r="F525" s="228" t="s">
        <v>686</v>
      </c>
      <c r="G525" s="2"/>
      <c r="H525" s="442">
        <f>SUM(H526)</f>
        <v>0</v>
      </c>
    </row>
    <row r="526" spans="1:8" s="566" customFormat="1" ht="16.5" hidden="1" customHeight="1" x14ac:dyDescent="0.25">
      <c r="A526" s="3" t="s">
        <v>40</v>
      </c>
      <c r="B526" s="567">
        <v>10</v>
      </c>
      <c r="C526" s="2" t="s">
        <v>15</v>
      </c>
      <c r="D526" s="226" t="s">
        <v>221</v>
      </c>
      <c r="E526" s="227" t="s">
        <v>10</v>
      </c>
      <c r="F526" s="228" t="s">
        <v>686</v>
      </c>
      <c r="G526" s="2" t="s">
        <v>39</v>
      </c>
      <c r="H526" s="444">
        <f>SUM(прил9!I442)</f>
        <v>0</v>
      </c>
    </row>
    <row r="527" spans="1:8" ht="16.5" customHeight="1" x14ac:dyDescent="0.25">
      <c r="A527" s="3" t="s">
        <v>464</v>
      </c>
      <c r="B527" s="365">
        <v>10</v>
      </c>
      <c r="C527" s="2" t="s">
        <v>15</v>
      </c>
      <c r="D527" s="226" t="s">
        <v>221</v>
      </c>
      <c r="E527" s="227" t="s">
        <v>12</v>
      </c>
      <c r="F527" s="228" t="s">
        <v>395</v>
      </c>
      <c r="G527" s="2"/>
      <c r="H527" s="442">
        <f>SUM(H528+H530+H533+H535)</f>
        <v>7591236</v>
      </c>
    </row>
    <row r="528" spans="1:8" ht="31.5" customHeight="1" x14ac:dyDescent="0.25">
      <c r="A528" s="101" t="s">
        <v>558</v>
      </c>
      <c r="B528" s="365">
        <v>10</v>
      </c>
      <c r="C528" s="2" t="s">
        <v>15</v>
      </c>
      <c r="D528" s="226" t="s">
        <v>221</v>
      </c>
      <c r="E528" s="227" t="s">
        <v>12</v>
      </c>
      <c r="F528" s="228" t="s">
        <v>557</v>
      </c>
      <c r="G528" s="2"/>
      <c r="H528" s="442">
        <f>SUM(H529)</f>
        <v>33340</v>
      </c>
    </row>
    <row r="529" spans="1:8" ht="16.5" customHeight="1" x14ac:dyDescent="0.25">
      <c r="A529" s="61" t="s">
        <v>40</v>
      </c>
      <c r="B529" s="365">
        <v>10</v>
      </c>
      <c r="C529" s="2" t="s">
        <v>15</v>
      </c>
      <c r="D529" s="226" t="s">
        <v>221</v>
      </c>
      <c r="E529" s="227" t="s">
        <v>12</v>
      </c>
      <c r="F529" s="228" t="s">
        <v>557</v>
      </c>
      <c r="G529" s="2" t="s">
        <v>39</v>
      </c>
      <c r="H529" s="444">
        <f>SUM(прил9!I445)</f>
        <v>33340</v>
      </c>
    </row>
    <row r="530" spans="1:8" ht="63" customHeight="1" x14ac:dyDescent="0.25">
      <c r="A530" s="3" t="s">
        <v>101</v>
      </c>
      <c r="B530" s="365">
        <v>10</v>
      </c>
      <c r="C530" s="2" t="s">
        <v>15</v>
      </c>
      <c r="D530" s="226" t="s">
        <v>221</v>
      </c>
      <c r="E530" s="227" t="s">
        <v>12</v>
      </c>
      <c r="F530" s="228" t="s">
        <v>490</v>
      </c>
      <c r="G530" s="2"/>
      <c r="H530" s="442">
        <f>SUM(H531:H532)</f>
        <v>7260427</v>
      </c>
    </row>
    <row r="531" spans="1:8" ht="34.5" customHeight="1" x14ac:dyDescent="0.25">
      <c r="A531" s="89" t="s">
        <v>551</v>
      </c>
      <c r="B531" s="365">
        <v>10</v>
      </c>
      <c r="C531" s="2" t="s">
        <v>15</v>
      </c>
      <c r="D531" s="226" t="s">
        <v>221</v>
      </c>
      <c r="E531" s="227" t="s">
        <v>12</v>
      </c>
      <c r="F531" s="228" t="s">
        <v>490</v>
      </c>
      <c r="G531" s="2" t="s">
        <v>16</v>
      </c>
      <c r="H531" s="444">
        <f>SUM(прил9!I447)</f>
        <v>38305</v>
      </c>
    </row>
    <row r="532" spans="1:8" ht="16.5" customHeight="1" x14ac:dyDescent="0.25">
      <c r="A532" s="3" t="s">
        <v>40</v>
      </c>
      <c r="B532" s="365">
        <v>10</v>
      </c>
      <c r="C532" s="2" t="s">
        <v>15</v>
      </c>
      <c r="D532" s="226" t="s">
        <v>221</v>
      </c>
      <c r="E532" s="227" t="s">
        <v>12</v>
      </c>
      <c r="F532" s="228" t="s">
        <v>490</v>
      </c>
      <c r="G532" s="2" t="s">
        <v>39</v>
      </c>
      <c r="H532" s="444">
        <f>SUM(прил9!I448)</f>
        <v>7222122</v>
      </c>
    </row>
    <row r="533" spans="1:8" ht="32.25" customHeight="1" x14ac:dyDescent="0.25">
      <c r="A533" s="3" t="s">
        <v>458</v>
      </c>
      <c r="B533" s="365">
        <v>10</v>
      </c>
      <c r="C533" s="2" t="s">
        <v>15</v>
      </c>
      <c r="D533" s="226" t="s">
        <v>221</v>
      </c>
      <c r="E533" s="227" t="s">
        <v>12</v>
      </c>
      <c r="F533" s="228" t="s">
        <v>459</v>
      </c>
      <c r="G533" s="2"/>
      <c r="H533" s="442">
        <f>SUM(H534)</f>
        <v>297469</v>
      </c>
    </row>
    <row r="534" spans="1:8" ht="16.5" customHeight="1" x14ac:dyDescent="0.25">
      <c r="A534" s="3" t="s">
        <v>40</v>
      </c>
      <c r="B534" s="365">
        <v>10</v>
      </c>
      <c r="C534" s="2" t="s">
        <v>15</v>
      </c>
      <c r="D534" s="226" t="s">
        <v>221</v>
      </c>
      <c r="E534" s="227" t="s">
        <v>12</v>
      </c>
      <c r="F534" s="228" t="s">
        <v>459</v>
      </c>
      <c r="G534" s="2" t="s">
        <v>39</v>
      </c>
      <c r="H534" s="444">
        <f>SUM(прил9!I450)</f>
        <v>297469</v>
      </c>
    </row>
    <row r="535" spans="1:8" ht="31.5" hidden="1" customHeight="1" x14ac:dyDescent="0.25">
      <c r="A535" s="421" t="s">
        <v>687</v>
      </c>
      <c r="B535" s="365">
        <v>10</v>
      </c>
      <c r="C535" s="2" t="s">
        <v>15</v>
      </c>
      <c r="D535" s="226" t="s">
        <v>221</v>
      </c>
      <c r="E535" s="227" t="s">
        <v>12</v>
      </c>
      <c r="F535" s="228" t="s">
        <v>686</v>
      </c>
      <c r="G535" s="2"/>
      <c r="H535" s="442">
        <f>SUM(H536)</f>
        <v>0</v>
      </c>
    </row>
    <row r="536" spans="1:8" ht="16.5" hidden="1" customHeight="1" x14ac:dyDescent="0.25">
      <c r="A536" s="3" t="s">
        <v>40</v>
      </c>
      <c r="B536" s="365">
        <v>10</v>
      </c>
      <c r="C536" s="2" t="s">
        <v>15</v>
      </c>
      <c r="D536" s="226" t="s">
        <v>221</v>
      </c>
      <c r="E536" s="227" t="s">
        <v>12</v>
      </c>
      <c r="F536" s="228" t="s">
        <v>686</v>
      </c>
      <c r="G536" s="2" t="s">
        <v>39</v>
      </c>
      <c r="H536" s="444">
        <f>SUM(прил9!I452)</f>
        <v>0</v>
      </c>
    </row>
    <row r="537" spans="1:8" ht="48.75" customHeight="1" x14ac:dyDescent="0.25">
      <c r="A537" s="3" t="s">
        <v>151</v>
      </c>
      <c r="B537" s="365">
        <v>10</v>
      </c>
      <c r="C537" s="2" t="s">
        <v>15</v>
      </c>
      <c r="D537" s="226" t="s">
        <v>222</v>
      </c>
      <c r="E537" s="227" t="s">
        <v>394</v>
      </c>
      <c r="F537" s="228" t="s">
        <v>395</v>
      </c>
      <c r="G537" s="2"/>
      <c r="H537" s="442">
        <f>SUM(H538)</f>
        <v>146997</v>
      </c>
    </row>
    <row r="538" spans="1:8" ht="32.25" customHeight="1" x14ac:dyDescent="0.25">
      <c r="A538" s="3" t="s">
        <v>468</v>
      </c>
      <c r="B538" s="365">
        <v>10</v>
      </c>
      <c r="C538" s="2" t="s">
        <v>15</v>
      </c>
      <c r="D538" s="226" t="s">
        <v>222</v>
      </c>
      <c r="E538" s="227" t="s">
        <v>10</v>
      </c>
      <c r="F538" s="228" t="s">
        <v>395</v>
      </c>
      <c r="G538" s="2"/>
      <c r="H538" s="442">
        <f>SUM(H539+H541+H544+H546)</f>
        <v>146997</v>
      </c>
    </row>
    <row r="539" spans="1:8" ht="32.25" customHeight="1" x14ac:dyDescent="0.25">
      <c r="A539" s="101" t="s">
        <v>558</v>
      </c>
      <c r="B539" s="365">
        <v>10</v>
      </c>
      <c r="C539" s="2" t="s">
        <v>15</v>
      </c>
      <c r="D539" s="226" t="s">
        <v>222</v>
      </c>
      <c r="E539" s="227" t="s">
        <v>10</v>
      </c>
      <c r="F539" s="228" t="s">
        <v>557</v>
      </c>
      <c r="G539" s="2"/>
      <c r="H539" s="442">
        <f>SUM(H540)</f>
        <v>2124</v>
      </c>
    </row>
    <row r="540" spans="1:8" ht="18.75" customHeight="1" x14ac:dyDescent="0.25">
      <c r="A540" s="61" t="s">
        <v>40</v>
      </c>
      <c r="B540" s="365">
        <v>10</v>
      </c>
      <c r="C540" s="2" t="s">
        <v>15</v>
      </c>
      <c r="D540" s="226" t="s">
        <v>222</v>
      </c>
      <c r="E540" s="227" t="s">
        <v>10</v>
      </c>
      <c r="F540" s="228" t="s">
        <v>557</v>
      </c>
      <c r="G540" s="2" t="s">
        <v>39</v>
      </c>
      <c r="H540" s="444">
        <f>SUM(прил9!I456)</f>
        <v>2124</v>
      </c>
    </row>
    <row r="541" spans="1:8" ht="64.5" customHeight="1" x14ac:dyDescent="0.25">
      <c r="A541" s="3" t="s">
        <v>101</v>
      </c>
      <c r="B541" s="365">
        <v>10</v>
      </c>
      <c r="C541" s="2" t="s">
        <v>15</v>
      </c>
      <c r="D541" s="226" t="s">
        <v>222</v>
      </c>
      <c r="E541" s="227" t="s">
        <v>10</v>
      </c>
      <c r="F541" s="228" t="s">
        <v>490</v>
      </c>
      <c r="G541" s="2"/>
      <c r="H541" s="442">
        <f>SUM(H542:H543)</f>
        <v>125925</v>
      </c>
    </row>
    <row r="542" spans="1:8" ht="33" customHeight="1" x14ac:dyDescent="0.25">
      <c r="A542" s="89" t="s">
        <v>551</v>
      </c>
      <c r="B542" s="365">
        <v>10</v>
      </c>
      <c r="C542" s="2" t="s">
        <v>15</v>
      </c>
      <c r="D542" s="116" t="s">
        <v>222</v>
      </c>
      <c r="E542" s="313" t="s">
        <v>10</v>
      </c>
      <c r="F542" s="309" t="s">
        <v>490</v>
      </c>
      <c r="G542" s="2" t="s">
        <v>16</v>
      </c>
      <c r="H542" s="444">
        <f>SUM(прил9!I458)</f>
        <v>625</v>
      </c>
    </row>
    <row r="543" spans="1:8" ht="17.25" customHeight="1" x14ac:dyDescent="0.25">
      <c r="A543" s="3" t="s">
        <v>40</v>
      </c>
      <c r="B543" s="365">
        <v>10</v>
      </c>
      <c r="C543" s="2" t="s">
        <v>15</v>
      </c>
      <c r="D543" s="226" t="s">
        <v>222</v>
      </c>
      <c r="E543" s="311" t="s">
        <v>10</v>
      </c>
      <c r="F543" s="228" t="s">
        <v>490</v>
      </c>
      <c r="G543" s="2" t="s">
        <v>39</v>
      </c>
      <c r="H543" s="444">
        <f>SUM(прил9!I459)</f>
        <v>125300</v>
      </c>
    </row>
    <row r="544" spans="1:8" ht="31.5" x14ac:dyDescent="0.25">
      <c r="A544" s="3" t="s">
        <v>458</v>
      </c>
      <c r="B544" s="365">
        <v>10</v>
      </c>
      <c r="C544" s="2" t="s">
        <v>15</v>
      </c>
      <c r="D544" s="226" t="s">
        <v>222</v>
      </c>
      <c r="E544" s="227" t="s">
        <v>10</v>
      </c>
      <c r="F544" s="228" t="s">
        <v>459</v>
      </c>
      <c r="G544" s="2"/>
      <c r="H544" s="442">
        <f>SUM(H545)</f>
        <v>18948</v>
      </c>
    </row>
    <row r="545" spans="1:8" ht="15.75" x14ac:dyDescent="0.25">
      <c r="A545" s="3" t="s">
        <v>40</v>
      </c>
      <c r="B545" s="365">
        <v>10</v>
      </c>
      <c r="C545" s="2" t="s">
        <v>15</v>
      </c>
      <c r="D545" s="226" t="s">
        <v>222</v>
      </c>
      <c r="E545" s="227" t="s">
        <v>10</v>
      </c>
      <c r="F545" s="228" t="s">
        <v>459</v>
      </c>
      <c r="G545" s="2" t="s">
        <v>39</v>
      </c>
      <c r="H545" s="444">
        <f>SUM(прил9!I461)</f>
        <v>18948</v>
      </c>
    </row>
    <row r="546" spans="1:8" s="566" customFormat="1" ht="31.5" hidden="1" x14ac:dyDescent="0.25">
      <c r="A546" s="421" t="s">
        <v>687</v>
      </c>
      <c r="B546" s="567">
        <v>10</v>
      </c>
      <c r="C546" s="2" t="s">
        <v>15</v>
      </c>
      <c r="D546" s="226" t="s">
        <v>222</v>
      </c>
      <c r="E546" s="227" t="s">
        <v>10</v>
      </c>
      <c r="F546" s="228" t="s">
        <v>686</v>
      </c>
      <c r="G546" s="2"/>
      <c r="H546" s="442">
        <f>SUM(H547)</f>
        <v>0</v>
      </c>
    </row>
    <row r="547" spans="1:8" s="566" customFormat="1" ht="15.75" hidden="1" x14ac:dyDescent="0.25">
      <c r="A547" s="3" t="s">
        <v>40</v>
      </c>
      <c r="B547" s="567">
        <v>10</v>
      </c>
      <c r="C547" s="2" t="s">
        <v>15</v>
      </c>
      <c r="D547" s="226" t="s">
        <v>222</v>
      </c>
      <c r="E547" s="227" t="s">
        <v>10</v>
      </c>
      <c r="F547" s="228" t="s">
        <v>686</v>
      </c>
      <c r="G547" s="2" t="s">
        <v>39</v>
      </c>
      <c r="H547" s="444">
        <f>SUM(прил9!I463)</f>
        <v>0</v>
      </c>
    </row>
    <row r="548" spans="1:8" ht="15.75" x14ac:dyDescent="0.25">
      <c r="A548" s="86" t="s">
        <v>42</v>
      </c>
      <c r="B548" s="40">
        <v>10</v>
      </c>
      <c r="C548" s="23" t="s">
        <v>20</v>
      </c>
      <c r="D548" s="220"/>
      <c r="E548" s="221"/>
      <c r="F548" s="222"/>
      <c r="G548" s="22"/>
      <c r="H548" s="448">
        <f>SUM(H564,H549+H569)</f>
        <v>29310178</v>
      </c>
    </row>
    <row r="549" spans="1:8" ht="33.75" customHeight="1" x14ac:dyDescent="0.25">
      <c r="A549" s="75" t="s">
        <v>115</v>
      </c>
      <c r="B549" s="30">
        <v>10</v>
      </c>
      <c r="C549" s="28" t="s">
        <v>20</v>
      </c>
      <c r="D549" s="223" t="s">
        <v>186</v>
      </c>
      <c r="E549" s="224" t="s">
        <v>394</v>
      </c>
      <c r="F549" s="225" t="s">
        <v>395</v>
      </c>
      <c r="G549" s="28"/>
      <c r="H549" s="441">
        <f>SUM(H550+H560)</f>
        <v>26798290</v>
      </c>
    </row>
    <row r="550" spans="1:8" ht="49.5" customHeight="1" x14ac:dyDescent="0.25">
      <c r="A550" s="3" t="s">
        <v>166</v>
      </c>
      <c r="B550" s="6">
        <v>10</v>
      </c>
      <c r="C550" s="2" t="s">
        <v>20</v>
      </c>
      <c r="D550" s="226" t="s">
        <v>188</v>
      </c>
      <c r="E550" s="227" t="s">
        <v>394</v>
      </c>
      <c r="F550" s="228" t="s">
        <v>395</v>
      </c>
      <c r="G550" s="2"/>
      <c r="H550" s="442">
        <f>SUM(H551)</f>
        <v>22963590</v>
      </c>
    </row>
    <row r="551" spans="1:8" ht="33.75" customHeight="1" x14ac:dyDescent="0.25">
      <c r="A551" s="3" t="s">
        <v>488</v>
      </c>
      <c r="B551" s="6">
        <v>10</v>
      </c>
      <c r="C551" s="2" t="s">
        <v>20</v>
      </c>
      <c r="D551" s="226" t="s">
        <v>188</v>
      </c>
      <c r="E551" s="227" t="s">
        <v>10</v>
      </c>
      <c r="F551" s="228" t="s">
        <v>395</v>
      </c>
      <c r="G551" s="2"/>
      <c r="H551" s="442">
        <f>SUM(H552+H556+H558+H554)</f>
        <v>22963590</v>
      </c>
    </row>
    <row r="552" spans="1:8" ht="15" customHeight="1" x14ac:dyDescent="0.25">
      <c r="A552" s="84" t="s">
        <v>565</v>
      </c>
      <c r="B552" s="6">
        <v>10</v>
      </c>
      <c r="C552" s="2" t="s">
        <v>20</v>
      </c>
      <c r="D552" s="226" t="s">
        <v>188</v>
      </c>
      <c r="E552" s="227" t="s">
        <v>10</v>
      </c>
      <c r="F552" s="228" t="s">
        <v>492</v>
      </c>
      <c r="G552" s="2"/>
      <c r="H552" s="442">
        <f>SUM(H553:H553)</f>
        <v>1137775</v>
      </c>
    </row>
    <row r="553" spans="1:8" ht="15.75" x14ac:dyDescent="0.25">
      <c r="A553" s="3" t="s">
        <v>40</v>
      </c>
      <c r="B553" s="6">
        <v>10</v>
      </c>
      <c r="C553" s="2" t="s">
        <v>20</v>
      </c>
      <c r="D553" s="226" t="s">
        <v>188</v>
      </c>
      <c r="E553" s="227" t="s">
        <v>10</v>
      </c>
      <c r="F553" s="228" t="s">
        <v>492</v>
      </c>
      <c r="G553" s="2" t="s">
        <v>39</v>
      </c>
      <c r="H553" s="444">
        <f>SUM(прил9!I630)</f>
        <v>1137775</v>
      </c>
    </row>
    <row r="554" spans="1:8" s="572" customFormat="1" ht="31.5" hidden="1" x14ac:dyDescent="0.25">
      <c r="A554" s="61" t="s">
        <v>865</v>
      </c>
      <c r="B554" s="6">
        <v>10</v>
      </c>
      <c r="C554" s="2" t="s">
        <v>20</v>
      </c>
      <c r="D554" s="226" t="s">
        <v>188</v>
      </c>
      <c r="E554" s="227" t="s">
        <v>10</v>
      </c>
      <c r="F554" s="270" t="s">
        <v>866</v>
      </c>
      <c r="G554" s="277"/>
      <c r="H554" s="442">
        <f>SUM(H555)</f>
        <v>0</v>
      </c>
    </row>
    <row r="555" spans="1:8" s="572" customFormat="1" ht="15.75" hidden="1" x14ac:dyDescent="0.25">
      <c r="A555" s="3" t="s">
        <v>40</v>
      </c>
      <c r="B555" s="6">
        <v>10</v>
      </c>
      <c r="C555" s="2" t="s">
        <v>20</v>
      </c>
      <c r="D555" s="226" t="s">
        <v>188</v>
      </c>
      <c r="E555" s="227" t="s">
        <v>10</v>
      </c>
      <c r="F555" s="270" t="s">
        <v>866</v>
      </c>
      <c r="G555" s="277" t="s">
        <v>39</v>
      </c>
      <c r="H555" s="444">
        <f>SUM(прил9!I632)</f>
        <v>0</v>
      </c>
    </row>
    <row r="556" spans="1:8" s="566" customFormat="1" ht="18.75" customHeight="1" x14ac:dyDescent="0.25">
      <c r="A556" s="61" t="s">
        <v>847</v>
      </c>
      <c r="B556" s="6">
        <v>10</v>
      </c>
      <c r="C556" s="2" t="s">
        <v>20</v>
      </c>
      <c r="D556" s="226" t="s">
        <v>188</v>
      </c>
      <c r="E556" s="227" t="s">
        <v>10</v>
      </c>
      <c r="F556" s="270" t="s">
        <v>846</v>
      </c>
      <c r="G556" s="277"/>
      <c r="H556" s="442">
        <f>SUM(H557)</f>
        <v>21524472</v>
      </c>
    </row>
    <row r="557" spans="1:8" s="566" customFormat="1" ht="18" customHeight="1" x14ac:dyDescent="0.25">
      <c r="A557" s="3" t="s">
        <v>40</v>
      </c>
      <c r="B557" s="6">
        <v>10</v>
      </c>
      <c r="C557" s="2" t="s">
        <v>20</v>
      </c>
      <c r="D557" s="226" t="s">
        <v>188</v>
      </c>
      <c r="E557" s="227" t="s">
        <v>10</v>
      </c>
      <c r="F557" s="270" t="s">
        <v>846</v>
      </c>
      <c r="G557" s="277" t="s">
        <v>39</v>
      </c>
      <c r="H557" s="444">
        <f>SUM(прил9!I634)</f>
        <v>21524472</v>
      </c>
    </row>
    <row r="558" spans="1:8" s="566" customFormat="1" ht="32.25" customHeight="1" x14ac:dyDescent="0.25">
      <c r="A558" s="61" t="s">
        <v>848</v>
      </c>
      <c r="B558" s="6">
        <v>10</v>
      </c>
      <c r="C558" s="2" t="s">
        <v>20</v>
      </c>
      <c r="D558" s="226" t="s">
        <v>188</v>
      </c>
      <c r="E558" s="227" t="s">
        <v>10</v>
      </c>
      <c r="F558" s="270" t="s">
        <v>845</v>
      </c>
      <c r="G558" s="277"/>
      <c r="H558" s="442">
        <f>SUM(H559)</f>
        <v>301343</v>
      </c>
    </row>
    <row r="559" spans="1:8" s="566" customFormat="1" ht="33" customHeight="1" x14ac:dyDescent="0.25">
      <c r="A559" s="110" t="s">
        <v>551</v>
      </c>
      <c r="B559" s="6">
        <v>10</v>
      </c>
      <c r="C559" s="2" t="s">
        <v>20</v>
      </c>
      <c r="D559" s="226" t="s">
        <v>188</v>
      </c>
      <c r="E559" s="227" t="s">
        <v>10</v>
      </c>
      <c r="F559" s="270" t="s">
        <v>845</v>
      </c>
      <c r="G559" s="277" t="s">
        <v>16</v>
      </c>
      <c r="H559" s="444">
        <f>SUM(прил9!I636)</f>
        <v>301343</v>
      </c>
    </row>
    <row r="560" spans="1:8" ht="66" customHeight="1" x14ac:dyDescent="0.25">
      <c r="A560" s="3" t="s">
        <v>116</v>
      </c>
      <c r="B560" s="6">
        <v>10</v>
      </c>
      <c r="C560" s="2" t="s">
        <v>20</v>
      </c>
      <c r="D560" s="226" t="s">
        <v>216</v>
      </c>
      <c r="E560" s="227" t="s">
        <v>394</v>
      </c>
      <c r="F560" s="228" t="s">
        <v>395</v>
      </c>
      <c r="G560" s="2"/>
      <c r="H560" s="442">
        <f>SUM(H561)</f>
        <v>3834700</v>
      </c>
    </row>
    <row r="561" spans="1:8" ht="34.5" customHeight="1" x14ac:dyDescent="0.25">
      <c r="A561" s="3" t="s">
        <v>402</v>
      </c>
      <c r="B561" s="6">
        <v>10</v>
      </c>
      <c r="C561" s="2" t="s">
        <v>20</v>
      </c>
      <c r="D561" s="226" t="s">
        <v>216</v>
      </c>
      <c r="E561" s="227" t="s">
        <v>10</v>
      </c>
      <c r="F561" s="228" t="s">
        <v>395</v>
      </c>
      <c r="G561" s="2"/>
      <c r="H561" s="442">
        <f>SUM(H562)</f>
        <v>3834700</v>
      </c>
    </row>
    <row r="562" spans="1:8" ht="33" customHeight="1" x14ac:dyDescent="0.25">
      <c r="A562" s="3" t="s">
        <v>376</v>
      </c>
      <c r="B562" s="6">
        <v>10</v>
      </c>
      <c r="C562" s="2" t="s">
        <v>20</v>
      </c>
      <c r="D562" s="226" t="s">
        <v>216</v>
      </c>
      <c r="E562" s="227" t="s">
        <v>10</v>
      </c>
      <c r="F562" s="228" t="s">
        <v>497</v>
      </c>
      <c r="G562" s="2"/>
      <c r="H562" s="442">
        <f>SUM(H563:H563)</f>
        <v>3834700</v>
      </c>
    </row>
    <row r="563" spans="1:8" ht="18" customHeight="1" x14ac:dyDescent="0.25">
      <c r="A563" s="3" t="s">
        <v>40</v>
      </c>
      <c r="B563" s="6">
        <v>10</v>
      </c>
      <c r="C563" s="2" t="s">
        <v>20</v>
      </c>
      <c r="D563" s="226" t="s">
        <v>216</v>
      </c>
      <c r="E563" s="227" t="s">
        <v>10</v>
      </c>
      <c r="F563" s="228" t="s">
        <v>497</v>
      </c>
      <c r="G563" s="2" t="s">
        <v>39</v>
      </c>
      <c r="H563" s="444">
        <f>SUM(прил9!I217)</f>
        <v>3834700</v>
      </c>
    </row>
    <row r="564" spans="1:8" ht="32.25" customHeight="1" x14ac:dyDescent="0.25">
      <c r="A564" s="75" t="s">
        <v>169</v>
      </c>
      <c r="B564" s="30">
        <v>10</v>
      </c>
      <c r="C564" s="28" t="s">
        <v>20</v>
      </c>
      <c r="D564" s="223" t="s">
        <v>453</v>
      </c>
      <c r="E564" s="224" t="s">
        <v>394</v>
      </c>
      <c r="F564" s="225" t="s">
        <v>395</v>
      </c>
      <c r="G564" s="28"/>
      <c r="H564" s="441">
        <f>SUM(H565)</f>
        <v>1781088</v>
      </c>
    </row>
    <row r="565" spans="1:8" ht="49.5" customHeight="1" x14ac:dyDescent="0.25">
      <c r="A565" s="3" t="s">
        <v>170</v>
      </c>
      <c r="B565" s="365">
        <v>10</v>
      </c>
      <c r="C565" s="2" t="s">
        <v>20</v>
      </c>
      <c r="D565" s="226" t="s">
        <v>221</v>
      </c>
      <c r="E565" s="227" t="s">
        <v>394</v>
      </c>
      <c r="F565" s="228" t="s">
        <v>395</v>
      </c>
      <c r="G565" s="2"/>
      <c r="H565" s="442">
        <f>SUM(H566)</f>
        <v>1781088</v>
      </c>
    </row>
    <row r="566" spans="1:8" ht="17.25" customHeight="1" x14ac:dyDescent="0.25">
      <c r="A566" s="3" t="s">
        <v>454</v>
      </c>
      <c r="B566" s="6">
        <v>10</v>
      </c>
      <c r="C566" s="2" t="s">
        <v>20</v>
      </c>
      <c r="D566" s="226" t="s">
        <v>221</v>
      </c>
      <c r="E566" s="227" t="s">
        <v>10</v>
      </c>
      <c r="F566" s="228" t="s">
        <v>395</v>
      </c>
      <c r="G566" s="2"/>
      <c r="H566" s="442">
        <f>SUM(H567)</f>
        <v>1781088</v>
      </c>
    </row>
    <row r="567" spans="1:8" ht="16.5" customHeight="1" x14ac:dyDescent="0.25">
      <c r="A567" s="84" t="s">
        <v>171</v>
      </c>
      <c r="B567" s="365">
        <v>10</v>
      </c>
      <c r="C567" s="2" t="s">
        <v>20</v>
      </c>
      <c r="D567" s="226" t="s">
        <v>221</v>
      </c>
      <c r="E567" s="227" t="s">
        <v>10</v>
      </c>
      <c r="F567" s="228" t="s">
        <v>498</v>
      </c>
      <c r="G567" s="2"/>
      <c r="H567" s="442">
        <f>SUM(H568:H568)</f>
        <v>1781088</v>
      </c>
    </row>
    <row r="568" spans="1:8" ht="15.75" x14ac:dyDescent="0.25">
      <c r="A568" s="3" t="s">
        <v>40</v>
      </c>
      <c r="B568" s="365">
        <v>10</v>
      </c>
      <c r="C568" s="2" t="s">
        <v>20</v>
      </c>
      <c r="D568" s="226" t="s">
        <v>221</v>
      </c>
      <c r="E568" s="227" t="s">
        <v>10</v>
      </c>
      <c r="F568" s="228" t="s">
        <v>498</v>
      </c>
      <c r="G568" s="2" t="s">
        <v>39</v>
      </c>
      <c r="H568" s="444">
        <f>SUM(прил9!I469)</f>
        <v>1781088</v>
      </c>
    </row>
    <row r="569" spans="1:8" ht="47.25" x14ac:dyDescent="0.25">
      <c r="A569" s="27" t="s">
        <v>184</v>
      </c>
      <c r="B569" s="30">
        <v>10</v>
      </c>
      <c r="C569" s="28" t="s">
        <v>20</v>
      </c>
      <c r="D569" s="223" t="s">
        <v>446</v>
      </c>
      <c r="E569" s="224" t="s">
        <v>394</v>
      </c>
      <c r="F569" s="225" t="s">
        <v>395</v>
      </c>
      <c r="G569" s="28"/>
      <c r="H569" s="441">
        <f>SUM(H570)</f>
        <v>730800</v>
      </c>
    </row>
    <row r="570" spans="1:8" ht="78.75" x14ac:dyDescent="0.25">
      <c r="A570" s="3" t="s">
        <v>185</v>
      </c>
      <c r="B570" s="365">
        <v>10</v>
      </c>
      <c r="C570" s="2" t="s">
        <v>20</v>
      </c>
      <c r="D570" s="226" t="s">
        <v>212</v>
      </c>
      <c r="E570" s="227" t="s">
        <v>394</v>
      </c>
      <c r="F570" s="228" t="s">
        <v>395</v>
      </c>
      <c r="G570" s="2"/>
      <c r="H570" s="442">
        <f>SUM(H571)</f>
        <v>730800</v>
      </c>
    </row>
    <row r="571" spans="1:8" ht="31.5" x14ac:dyDescent="0.25">
      <c r="A571" s="61" t="s">
        <v>452</v>
      </c>
      <c r="B571" s="365">
        <v>10</v>
      </c>
      <c r="C571" s="2" t="s">
        <v>20</v>
      </c>
      <c r="D571" s="226" t="s">
        <v>212</v>
      </c>
      <c r="E571" s="227" t="s">
        <v>10</v>
      </c>
      <c r="F571" s="228" t="s">
        <v>395</v>
      </c>
      <c r="G571" s="2"/>
      <c r="H571" s="442">
        <f>SUM(H572)</f>
        <v>730800</v>
      </c>
    </row>
    <row r="572" spans="1:8" ht="15.75" x14ac:dyDescent="0.25">
      <c r="A572" s="61" t="s">
        <v>679</v>
      </c>
      <c r="B572" s="365">
        <v>10</v>
      </c>
      <c r="C572" s="2" t="s">
        <v>20</v>
      </c>
      <c r="D572" s="226" t="s">
        <v>212</v>
      </c>
      <c r="E572" s="227" t="s">
        <v>10</v>
      </c>
      <c r="F572" s="228" t="s">
        <v>678</v>
      </c>
      <c r="G572" s="2"/>
      <c r="H572" s="442">
        <f>SUM(H573)</f>
        <v>730800</v>
      </c>
    </row>
    <row r="573" spans="1:8" ht="15.75" x14ac:dyDescent="0.25">
      <c r="A573" s="76" t="s">
        <v>40</v>
      </c>
      <c r="B573" s="365">
        <v>10</v>
      </c>
      <c r="C573" s="2" t="s">
        <v>20</v>
      </c>
      <c r="D573" s="226" t="s">
        <v>212</v>
      </c>
      <c r="E573" s="227" t="s">
        <v>10</v>
      </c>
      <c r="F573" s="228" t="s">
        <v>678</v>
      </c>
      <c r="G573" s="2" t="s">
        <v>39</v>
      </c>
      <c r="H573" s="444">
        <f>SUM(прил9!I222)</f>
        <v>730800</v>
      </c>
    </row>
    <row r="574" spans="1:8" s="9" customFormat="1" ht="16.5" customHeight="1" x14ac:dyDescent="0.25">
      <c r="A574" s="41" t="s">
        <v>72</v>
      </c>
      <c r="B574" s="40">
        <v>10</v>
      </c>
      <c r="C574" s="51" t="s">
        <v>70</v>
      </c>
      <c r="D574" s="220"/>
      <c r="E574" s="221"/>
      <c r="F574" s="222"/>
      <c r="G574" s="52"/>
      <c r="H574" s="448">
        <f>SUM(H575)</f>
        <v>3684212</v>
      </c>
    </row>
    <row r="575" spans="1:8" ht="35.25" customHeight="1" x14ac:dyDescent="0.25">
      <c r="A575" s="92" t="s">
        <v>128</v>
      </c>
      <c r="B575" s="67">
        <v>10</v>
      </c>
      <c r="C575" s="68" t="s">
        <v>70</v>
      </c>
      <c r="D575" s="271" t="s">
        <v>186</v>
      </c>
      <c r="E575" s="272" t="s">
        <v>394</v>
      </c>
      <c r="F575" s="273" t="s">
        <v>395</v>
      </c>
      <c r="G575" s="31"/>
      <c r="H575" s="441">
        <f>SUM(H576+H590+H586)</f>
        <v>3684212</v>
      </c>
    </row>
    <row r="576" spans="1:8" ht="48" customHeight="1" x14ac:dyDescent="0.25">
      <c r="A576" s="7" t="s">
        <v>127</v>
      </c>
      <c r="B576" s="34">
        <v>10</v>
      </c>
      <c r="C576" s="35" t="s">
        <v>70</v>
      </c>
      <c r="D576" s="268" t="s">
        <v>217</v>
      </c>
      <c r="E576" s="269" t="s">
        <v>394</v>
      </c>
      <c r="F576" s="270" t="s">
        <v>395</v>
      </c>
      <c r="G576" s="277"/>
      <c r="H576" s="442">
        <f>SUM(H577)</f>
        <v>3672212</v>
      </c>
    </row>
    <row r="577" spans="1:8" ht="36" customHeight="1" x14ac:dyDescent="0.25">
      <c r="A577" s="7" t="s">
        <v>418</v>
      </c>
      <c r="B577" s="34">
        <v>10</v>
      </c>
      <c r="C577" s="35" t="s">
        <v>70</v>
      </c>
      <c r="D577" s="268" t="s">
        <v>217</v>
      </c>
      <c r="E577" s="269" t="s">
        <v>10</v>
      </c>
      <c r="F577" s="270" t="s">
        <v>395</v>
      </c>
      <c r="G577" s="277"/>
      <c r="H577" s="442">
        <f>SUM(H578+H584+H581)</f>
        <v>3672212</v>
      </c>
    </row>
    <row r="578" spans="1:8" ht="32.25" customHeight="1" x14ac:dyDescent="0.25">
      <c r="A578" s="3" t="s">
        <v>96</v>
      </c>
      <c r="B578" s="34">
        <v>10</v>
      </c>
      <c r="C578" s="35" t="s">
        <v>70</v>
      </c>
      <c r="D578" s="268" t="s">
        <v>217</v>
      </c>
      <c r="E578" s="269" t="s">
        <v>10</v>
      </c>
      <c r="F578" s="270" t="s">
        <v>499</v>
      </c>
      <c r="G578" s="277"/>
      <c r="H578" s="442">
        <f>SUM(H579:H580)</f>
        <v>2488000</v>
      </c>
    </row>
    <row r="579" spans="1:8" ht="48.75" customHeight="1" x14ac:dyDescent="0.25">
      <c r="A579" s="84" t="s">
        <v>79</v>
      </c>
      <c r="B579" s="34">
        <v>10</v>
      </c>
      <c r="C579" s="35" t="s">
        <v>70</v>
      </c>
      <c r="D579" s="268" t="s">
        <v>217</v>
      </c>
      <c r="E579" s="269" t="s">
        <v>10</v>
      </c>
      <c r="F579" s="270" t="s">
        <v>499</v>
      </c>
      <c r="G579" s="2" t="s">
        <v>13</v>
      </c>
      <c r="H579" s="444">
        <f>SUM(прил9!I642)</f>
        <v>2317600</v>
      </c>
    </row>
    <row r="580" spans="1:8" ht="33" customHeight="1" x14ac:dyDescent="0.25">
      <c r="A580" s="89" t="s">
        <v>551</v>
      </c>
      <c r="B580" s="34">
        <v>10</v>
      </c>
      <c r="C580" s="35" t="s">
        <v>70</v>
      </c>
      <c r="D580" s="268" t="s">
        <v>217</v>
      </c>
      <c r="E580" s="269" t="s">
        <v>10</v>
      </c>
      <c r="F580" s="270" t="s">
        <v>499</v>
      </c>
      <c r="G580" s="2" t="s">
        <v>16</v>
      </c>
      <c r="H580" s="444">
        <f>SUM(прил9!I643)</f>
        <v>170400</v>
      </c>
    </row>
    <row r="581" spans="1:8" s="566" customFormat="1" ht="48.75" customHeight="1" x14ac:dyDescent="0.25">
      <c r="A581" s="61" t="s">
        <v>850</v>
      </c>
      <c r="B581" s="34">
        <v>10</v>
      </c>
      <c r="C581" s="35" t="s">
        <v>70</v>
      </c>
      <c r="D581" s="268" t="s">
        <v>217</v>
      </c>
      <c r="E581" s="269" t="s">
        <v>10</v>
      </c>
      <c r="F581" s="270" t="s">
        <v>849</v>
      </c>
      <c r="G581" s="2"/>
      <c r="H581" s="442">
        <f>SUM(H582:H583)</f>
        <v>712700</v>
      </c>
    </row>
    <row r="582" spans="1:8" s="566" customFormat="1" ht="48" customHeight="1" x14ac:dyDescent="0.25">
      <c r="A582" s="101" t="s">
        <v>79</v>
      </c>
      <c r="B582" s="34">
        <v>10</v>
      </c>
      <c r="C582" s="35" t="s">
        <v>70</v>
      </c>
      <c r="D582" s="268" t="s">
        <v>217</v>
      </c>
      <c r="E582" s="269" t="s">
        <v>10</v>
      </c>
      <c r="F582" s="270" t="s">
        <v>849</v>
      </c>
      <c r="G582" s="2" t="s">
        <v>13</v>
      </c>
      <c r="H582" s="444">
        <f>SUM(прил9!I645)</f>
        <v>556120</v>
      </c>
    </row>
    <row r="583" spans="1:8" s="566" customFormat="1" ht="33.75" customHeight="1" x14ac:dyDescent="0.25">
      <c r="A583" s="110" t="s">
        <v>551</v>
      </c>
      <c r="B583" s="34">
        <v>10</v>
      </c>
      <c r="C583" s="35" t="s">
        <v>70</v>
      </c>
      <c r="D583" s="268" t="s">
        <v>217</v>
      </c>
      <c r="E583" s="269" t="s">
        <v>10</v>
      </c>
      <c r="F583" s="270" t="s">
        <v>849</v>
      </c>
      <c r="G583" s="2" t="s">
        <v>16</v>
      </c>
      <c r="H583" s="444">
        <f>SUM(прил9!I646)</f>
        <v>156580</v>
      </c>
    </row>
    <row r="584" spans="1:8" ht="30.75" customHeight="1" x14ac:dyDescent="0.25">
      <c r="A584" s="3" t="s">
        <v>78</v>
      </c>
      <c r="B584" s="34">
        <v>10</v>
      </c>
      <c r="C584" s="35" t="s">
        <v>70</v>
      </c>
      <c r="D584" s="268" t="s">
        <v>217</v>
      </c>
      <c r="E584" s="269" t="s">
        <v>10</v>
      </c>
      <c r="F584" s="270" t="s">
        <v>399</v>
      </c>
      <c r="G584" s="2"/>
      <c r="H584" s="442">
        <f>SUM(H585)</f>
        <v>471512</v>
      </c>
    </row>
    <row r="585" spans="1:8" ht="48.75" customHeight="1" x14ac:dyDescent="0.25">
      <c r="A585" s="84" t="s">
        <v>79</v>
      </c>
      <c r="B585" s="34">
        <v>10</v>
      </c>
      <c r="C585" s="35" t="s">
        <v>70</v>
      </c>
      <c r="D585" s="268" t="s">
        <v>217</v>
      </c>
      <c r="E585" s="269" t="s">
        <v>10</v>
      </c>
      <c r="F585" s="270" t="s">
        <v>399</v>
      </c>
      <c r="G585" s="2" t="s">
        <v>13</v>
      </c>
      <c r="H585" s="444">
        <f>SUM(прил9!I648)</f>
        <v>471512</v>
      </c>
    </row>
    <row r="586" spans="1:8" ht="48.75" customHeight="1" x14ac:dyDescent="0.25">
      <c r="A586" s="84" t="s">
        <v>166</v>
      </c>
      <c r="B586" s="35">
        <v>10</v>
      </c>
      <c r="C586" s="35" t="s">
        <v>70</v>
      </c>
      <c r="D586" s="268" t="s">
        <v>188</v>
      </c>
      <c r="E586" s="269" t="s">
        <v>394</v>
      </c>
      <c r="F586" s="270" t="s">
        <v>395</v>
      </c>
      <c r="G586" s="36"/>
      <c r="H586" s="445">
        <f>SUM(H587)</f>
        <v>2000</v>
      </c>
    </row>
    <row r="587" spans="1:8" ht="34.5" customHeight="1" x14ac:dyDescent="0.25">
      <c r="A587" s="84" t="s">
        <v>488</v>
      </c>
      <c r="B587" s="35">
        <v>10</v>
      </c>
      <c r="C587" s="35" t="s">
        <v>70</v>
      </c>
      <c r="D587" s="268" t="s">
        <v>188</v>
      </c>
      <c r="E587" s="269" t="s">
        <v>10</v>
      </c>
      <c r="F587" s="270" t="s">
        <v>395</v>
      </c>
      <c r="G587" s="36"/>
      <c r="H587" s="445">
        <f>SUM(H588)</f>
        <v>2000</v>
      </c>
    </row>
    <row r="588" spans="1:8" ht="21" customHeight="1" x14ac:dyDescent="0.25">
      <c r="A588" s="84" t="s">
        <v>501</v>
      </c>
      <c r="B588" s="35">
        <v>10</v>
      </c>
      <c r="C588" s="35" t="s">
        <v>70</v>
      </c>
      <c r="D588" s="268" t="s">
        <v>188</v>
      </c>
      <c r="E588" s="269" t="s">
        <v>10</v>
      </c>
      <c r="F588" s="270" t="s">
        <v>500</v>
      </c>
      <c r="G588" s="36"/>
      <c r="H588" s="445">
        <f>SUM(H589)</f>
        <v>2000</v>
      </c>
    </row>
    <row r="589" spans="1:8" ht="33" customHeight="1" x14ac:dyDescent="0.25">
      <c r="A589" s="84" t="s">
        <v>551</v>
      </c>
      <c r="B589" s="35">
        <v>10</v>
      </c>
      <c r="C589" s="35" t="s">
        <v>70</v>
      </c>
      <c r="D589" s="268" t="s">
        <v>188</v>
      </c>
      <c r="E589" s="269" t="s">
        <v>10</v>
      </c>
      <c r="F589" s="270" t="s">
        <v>500</v>
      </c>
      <c r="G589" s="36" t="s">
        <v>16</v>
      </c>
      <c r="H589" s="446">
        <f>SUM(прил9!I652)</f>
        <v>2000</v>
      </c>
    </row>
    <row r="590" spans="1:8" ht="66.75" customHeight="1" x14ac:dyDescent="0.25">
      <c r="A590" s="76" t="s">
        <v>116</v>
      </c>
      <c r="B590" s="34">
        <v>10</v>
      </c>
      <c r="C590" s="35" t="s">
        <v>70</v>
      </c>
      <c r="D590" s="268" t="s">
        <v>216</v>
      </c>
      <c r="E590" s="269" t="s">
        <v>394</v>
      </c>
      <c r="F590" s="270" t="s">
        <v>395</v>
      </c>
      <c r="G590" s="2"/>
      <c r="H590" s="442">
        <f>SUM(H591)</f>
        <v>10000</v>
      </c>
    </row>
    <row r="591" spans="1:8" ht="33" customHeight="1" x14ac:dyDescent="0.25">
      <c r="A591" s="279" t="s">
        <v>402</v>
      </c>
      <c r="B591" s="34">
        <v>10</v>
      </c>
      <c r="C591" s="35" t="s">
        <v>70</v>
      </c>
      <c r="D591" s="268" t="s">
        <v>216</v>
      </c>
      <c r="E591" s="269" t="s">
        <v>10</v>
      </c>
      <c r="F591" s="270" t="s">
        <v>395</v>
      </c>
      <c r="G591" s="2"/>
      <c r="H591" s="442">
        <f>SUM(H592)</f>
        <v>10000</v>
      </c>
    </row>
    <row r="592" spans="1:8" ht="33" customHeight="1" x14ac:dyDescent="0.25">
      <c r="A592" s="79" t="s">
        <v>107</v>
      </c>
      <c r="B592" s="34">
        <v>10</v>
      </c>
      <c r="C592" s="35" t="s">
        <v>70</v>
      </c>
      <c r="D592" s="268" t="s">
        <v>216</v>
      </c>
      <c r="E592" s="269" t="s">
        <v>10</v>
      </c>
      <c r="F592" s="270" t="s">
        <v>404</v>
      </c>
      <c r="G592" s="2"/>
      <c r="H592" s="442">
        <f>SUM(H593)</f>
        <v>10000</v>
      </c>
    </row>
    <row r="593" spans="1:8" ht="32.25" customHeight="1" x14ac:dyDescent="0.25">
      <c r="A593" s="89" t="s">
        <v>551</v>
      </c>
      <c r="B593" s="34">
        <v>10</v>
      </c>
      <c r="C593" s="35" t="s">
        <v>70</v>
      </c>
      <c r="D593" s="268" t="s">
        <v>216</v>
      </c>
      <c r="E593" s="269" t="s">
        <v>10</v>
      </c>
      <c r="F593" s="270" t="s">
        <v>404</v>
      </c>
      <c r="G593" s="2" t="s">
        <v>16</v>
      </c>
      <c r="H593" s="443">
        <f>SUM(прил9!I656)</f>
        <v>10000</v>
      </c>
    </row>
    <row r="594" spans="1:8" ht="15.75" x14ac:dyDescent="0.25">
      <c r="A594" s="74" t="s">
        <v>43</v>
      </c>
      <c r="B594" s="39">
        <v>11</v>
      </c>
      <c r="C594" s="39"/>
      <c r="D594" s="256"/>
      <c r="E594" s="257"/>
      <c r="F594" s="258"/>
      <c r="G594" s="15"/>
      <c r="H594" s="494">
        <f t="shared" ref="H594:H599" si="5">SUM(H595)</f>
        <v>150000</v>
      </c>
    </row>
    <row r="595" spans="1:8" ht="15.75" x14ac:dyDescent="0.25">
      <c r="A595" s="86" t="s">
        <v>44</v>
      </c>
      <c r="B595" s="40">
        <v>11</v>
      </c>
      <c r="C595" s="23" t="s">
        <v>12</v>
      </c>
      <c r="D595" s="220"/>
      <c r="E595" s="221"/>
      <c r="F595" s="222"/>
      <c r="G595" s="22"/>
      <c r="H595" s="448">
        <f t="shared" si="5"/>
        <v>150000</v>
      </c>
    </row>
    <row r="596" spans="1:8" ht="64.5" customHeight="1" x14ac:dyDescent="0.25">
      <c r="A596" s="66" t="s">
        <v>157</v>
      </c>
      <c r="B596" s="28" t="s">
        <v>45</v>
      </c>
      <c r="C596" s="28" t="s">
        <v>12</v>
      </c>
      <c r="D596" s="223" t="s">
        <v>469</v>
      </c>
      <c r="E596" s="224" t="s">
        <v>394</v>
      </c>
      <c r="F596" s="225" t="s">
        <v>395</v>
      </c>
      <c r="G596" s="28"/>
      <c r="H596" s="441">
        <f t="shared" si="5"/>
        <v>150000</v>
      </c>
    </row>
    <row r="597" spans="1:8" ht="81.75" customHeight="1" x14ac:dyDescent="0.25">
      <c r="A597" s="80" t="s">
        <v>173</v>
      </c>
      <c r="B597" s="2" t="s">
        <v>45</v>
      </c>
      <c r="C597" s="2" t="s">
        <v>12</v>
      </c>
      <c r="D597" s="226" t="s">
        <v>234</v>
      </c>
      <c r="E597" s="227" t="s">
        <v>394</v>
      </c>
      <c r="F597" s="228" t="s">
        <v>395</v>
      </c>
      <c r="G597" s="2"/>
      <c r="H597" s="442">
        <f t="shared" si="5"/>
        <v>150000</v>
      </c>
    </row>
    <row r="598" spans="1:8" ht="32.25" customHeight="1" x14ac:dyDescent="0.25">
      <c r="A598" s="80" t="s">
        <v>502</v>
      </c>
      <c r="B598" s="2" t="s">
        <v>45</v>
      </c>
      <c r="C598" s="2" t="s">
        <v>12</v>
      </c>
      <c r="D598" s="226" t="s">
        <v>234</v>
      </c>
      <c r="E598" s="227" t="s">
        <v>10</v>
      </c>
      <c r="F598" s="228" t="s">
        <v>395</v>
      </c>
      <c r="G598" s="2"/>
      <c r="H598" s="442">
        <f t="shared" si="5"/>
        <v>150000</v>
      </c>
    </row>
    <row r="599" spans="1:8" ht="47.25" x14ac:dyDescent="0.25">
      <c r="A599" s="3" t="s">
        <v>174</v>
      </c>
      <c r="B599" s="2" t="s">
        <v>45</v>
      </c>
      <c r="C599" s="2" t="s">
        <v>12</v>
      </c>
      <c r="D599" s="226" t="s">
        <v>234</v>
      </c>
      <c r="E599" s="227" t="s">
        <v>10</v>
      </c>
      <c r="F599" s="228" t="s">
        <v>503</v>
      </c>
      <c r="G599" s="2"/>
      <c r="H599" s="442">
        <f t="shared" si="5"/>
        <v>150000</v>
      </c>
    </row>
    <row r="600" spans="1:8" ht="31.5" x14ac:dyDescent="0.25">
      <c r="A600" s="89" t="s">
        <v>551</v>
      </c>
      <c r="B600" s="2" t="s">
        <v>45</v>
      </c>
      <c r="C600" s="2" t="s">
        <v>12</v>
      </c>
      <c r="D600" s="226" t="s">
        <v>234</v>
      </c>
      <c r="E600" s="227" t="s">
        <v>10</v>
      </c>
      <c r="F600" s="228" t="s">
        <v>503</v>
      </c>
      <c r="G600" s="2" t="s">
        <v>16</v>
      </c>
      <c r="H600" s="444">
        <f>SUM(прил9!I593)</f>
        <v>150000</v>
      </c>
    </row>
    <row r="601" spans="1:8" ht="47.25" x14ac:dyDescent="0.25">
      <c r="A601" s="74" t="s">
        <v>46</v>
      </c>
      <c r="B601" s="39">
        <v>14</v>
      </c>
      <c r="C601" s="39"/>
      <c r="D601" s="256"/>
      <c r="E601" s="257"/>
      <c r="F601" s="258"/>
      <c r="G601" s="15"/>
      <c r="H601" s="494">
        <f>SUM(H602+H608)</f>
        <v>6184349</v>
      </c>
    </row>
    <row r="602" spans="1:8" ht="31.5" customHeight="1" x14ac:dyDescent="0.25">
      <c r="A602" s="86" t="s">
        <v>47</v>
      </c>
      <c r="B602" s="40">
        <v>14</v>
      </c>
      <c r="C602" s="23" t="s">
        <v>10</v>
      </c>
      <c r="D602" s="220"/>
      <c r="E602" s="221"/>
      <c r="F602" s="222"/>
      <c r="G602" s="22"/>
      <c r="H602" s="448">
        <f>SUM(H603)</f>
        <v>5784349</v>
      </c>
    </row>
    <row r="603" spans="1:8" ht="32.25" customHeight="1" x14ac:dyDescent="0.25">
      <c r="A603" s="75" t="s">
        <v>125</v>
      </c>
      <c r="B603" s="30">
        <v>14</v>
      </c>
      <c r="C603" s="28" t="s">
        <v>10</v>
      </c>
      <c r="D603" s="223" t="s">
        <v>214</v>
      </c>
      <c r="E603" s="224" t="s">
        <v>394</v>
      </c>
      <c r="F603" s="225" t="s">
        <v>395</v>
      </c>
      <c r="G603" s="28"/>
      <c r="H603" s="441">
        <f>SUM(H604)</f>
        <v>5784349</v>
      </c>
    </row>
    <row r="604" spans="1:8" ht="50.25" customHeight="1" x14ac:dyDescent="0.25">
      <c r="A604" s="84" t="s">
        <v>175</v>
      </c>
      <c r="B604" s="365">
        <v>14</v>
      </c>
      <c r="C604" s="2" t="s">
        <v>10</v>
      </c>
      <c r="D604" s="226" t="s">
        <v>218</v>
      </c>
      <c r="E604" s="227" t="s">
        <v>394</v>
      </c>
      <c r="F604" s="228" t="s">
        <v>395</v>
      </c>
      <c r="G604" s="2"/>
      <c r="H604" s="442">
        <f>SUM(H605)</f>
        <v>5784349</v>
      </c>
    </row>
    <row r="605" spans="1:8" ht="31.5" customHeight="1" x14ac:dyDescent="0.25">
      <c r="A605" s="84" t="s">
        <v>504</v>
      </c>
      <c r="B605" s="365">
        <v>14</v>
      </c>
      <c r="C605" s="2" t="s">
        <v>10</v>
      </c>
      <c r="D605" s="226" t="s">
        <v>218</v>
      </c>
      <c r="E605" s="227" t="s">
        <v>12</v>
      </c>
      <c r="F605" s="228" t="s">
        <v>395</v>
      </c>
      <c r="G605" s="2"/>
      <c r="H605" s="442">
        <f>SUM(H606)</f>
        <v>5784349</v>
      </c>
    </row>
    <row r="606" spans="1:8" ht="32.25" customHeight="1" x14ac:dyDescent="0.25">
      <c r="A606" s="84" t="s">
        <v>506</v>
      </c>
      <c r="B606" s="365">
        <v>14</v>
      </c>
      <c r="C606" s="2" t="s">
        <v>10</v>
      </c>
      <c r="D606" s="226" t="s">
        <v>218</v>
      </c>
      <c r="E606" s="227" t="s">
        <v>12</v>
      </c>
      <c r="F606" s="228" t="s">
        <v>505</v>
      </c>
      <c r="G606" s="2"/>
      <c r="H606" s="442">
        <f>SUM(H607)</f>
        <v>5784349</v>
      </c>
    </row>
    <row r="607" spans="1:8" ht="15.75" x14ac:dyDescent="0.25">
      <c r="A607" s="84" t="s">
        <v>21</v>
      </c>
      <c r="B607" s="365">
        <v>14</v>
      </c>
      <c r="C607" s="2" t="s">
        <v>10</v>
      </c>
      <c r="D607" s="226" t="s">
        <v>218</v>
      </c>
      <c r="E607" s="227" t="s">
        <v>12</v>
      </c>
      <c r="F607" s="228" t="s">
        <v>505</v>
      </c>
      <c r="G607" s="2" t="s">
        <v>68</v>
      </c>
      <c r="H607" s="444">
        <f>SUM(прил9!I253)</f>
        <v>5784349</v>
      </c>
    </row>
    <row r="608" spans="1:8" ht="15.75" x14ac:dyDescent="0.25">
      <c r="A608" s="86" t="s">
        <v>180</v>
      </c>
      <c r="B608" s="40">
        <v>14</v>
      </c>
      <c r="C608" s="23" t="s">
        <v>15</v>
      </c>
      <c r="D608" s="220"/>
      <c r="E608" s="221"/>
      <c r="F608" s="222"/>
      <c r="G608" s="23"/>
      <c r="H608" s="448">
        <f>SUM(H609)</f>
        <v>400000</v>
      </c>
    </row>
    <row r="609" spans="1:8" ht="33.75" customHeight="1" x14ac:dyDescent="0.25">
      <c r="A609" s="75" t="s">
        <v>125</v>
      </c>
      <c r="B609" s="30">
        <v>14</v>
      </c>
      <c r="C609" s="28" t="s">
        <v>15</v>
      </c>
      <c r="D609" s="223" t="s">
        <v>214</v>
      </c>
      <c r="E609" s="224" t="s">
        <v>394</v>
      </c>
      <c r="F609" s="225" t="s">
        <v>395</v>
      </c>
      <c r="G609" s="28"/>
      <c r="H609" s="441">
        <f>SUM(H610)</f>
        <v>400000</v>
      </c>
    </row>
    <row r="610" spans="1:8" ht="50.25" customHeight="1" x14ac:dyDescent="0.25">
      <c r="A610" s="84" t="s">
        <v>175</v>
      </c>
      <c r="B610" s="365">
        <v>14</v>
      </c>
      <c r="C610" s="2" t="s">
        <v>15</v>
      </c>
      <c r="D610" s="226" t="s">
        <v>218</v>
      </c>
      <c r="E610" s="227" t="s">
        <v>394</v>
      </c>
      <c r="F610" s="228" t="s">
        <v>395</v>
      </c>
      <c r="G610" s="72"/>
      <c r="H610" s="442">
        <f>SUM(H611)</f>
        <v>400000</v>
      </c>
    </row>
    <row r="611" spans="1:8" ht="35.25" customHeight="1" x14ac:dyDescent="0.25">
      <c r="A611" s="369" t="s">
        <v>542</v>
      </c>
      <c r="B611" s="292">
        <v>14</v>
      </c>
      <c r="C611" s="36" t="s">
        <v>15</v>
      </c>
      <c r="D611" s="268" t="s">
        <v>218</v>
      </c>
      <c r="E611" s="269" t="s">
        <v>20</v>
      </c>
      <c r="F611" s="270" t="s">
        <v>395</v>
      </c>
      <c r="G611" s="72"/>
      <c r="H611" s="442">
        <f>SUM(H612)</f>
        <v>400000</v>
      </c>
    </row>
    <row r="612" spans="1:8" ht="35.25" customHeight="1" x14ac:dyDescent="0.25">
      <c r="A612" s="69" t="s">
        <v>950</v>
      </c>
      <c r="B612" s="292">
        <v>14</v>
      </c>
      <c r="C612" s="36" t="s">
        <v>15</v>
      </c>
      <c r="D612" s="268" t="s">
        <v>218</v>
      </c>
      <c r="E612" s="269" t="s">
        <v>20</v>
      </c>
      <c r="F612" s="270" t="s">
        <v>543</v>
      </c>
      <c r="G612" s="72"/>
      <c r="H612" s="442">
        <f>SUM(H613)</f>
        <v>400000</v>
      </c>
    </row>
    <row r="613" spans="1:8" ht="16.5" customHeight="1" x14ac:dyDescent="0.25">
      <c r="A613" s="370" t="s">
        <v>21</v>
      </c>
      <c r="B613" s="292">
        <v>14</v>
      </c>
      <c r="C613" s="36" t="s">
        <v>15</v>
      </c>
      <c r="D613" s="268" t="s">
        <v>218</v>
      </c>
      <c r="E613" s="269" t="s">
        <v>20</v>
      </c>
      <c r="F613" s="270" t="s">
        <v>543</v>
      </c>
      <c r="G613" s="2" t="s">
        <v>68</v>
      </c>
      <c r="H613" s="426">
        <f>SUM(прил9!I259)</f>
        <v>400000</v>
      </c>
    </row>
    <row r="614" spans="1:8" ht="15.75" x14ac:dyDescent="0.25">
      <c r="H614" s="495"/>
    </row>
  </sheetData>
  <mergeCells count="3">
    <mergeCell ref="A10:G12"/>
    <mergeCell ref="D14:F14"/>
    <mergeCell ref="I197:K197"/>
  </mergeCells>
  <pageMargins left="0.78740157480314965" right="0.19685039370078741" top="0.74803149606299213" bottom="0.74803149606299213" header="0.31496062992125984" footer="0.31496062992125984"/>
  <pageSetup paperSize="9" scale="73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76"/>
  <sheetViews>
    <sheetView zoomScaleNormal="100" workbookViewId="0">
      <selection activeCell="C9" sqref="C9"/>
    </sheetView>
  </sheetViews>
  <sheetFormatPr defaultRowHeight="15" x14ac:dyDescent="0.25"/>
  <cols>
    <col min="1" max="1" width="79.5703125" customWidth="1"/>
    <col min="2" max="3" width="4.85546875" customWidth="1"/>
    <col min="4" max="4" width="5.42578125" customWidth="1"/>
    <col min="5" max="5" width="3.28515625" customWidth="1"/>
    <col min="6" max="6" width="7.140625" customWidth="1"/>
    <col min="7" max="7" width="5.85546875" customWidth="1"/>
    <col min="8" max="9" width="13.5703125" style="493" customWidth="1"/>
  </cols>
  <sheetData>
    <row r="1" spans="1:9" x14ac:dyDescent="0.25">
      <c r="C1" s="392" t="s">
        <v>644</v>
      </c>
      <c r="D1" s="392"/>
      <c r="E1" s="392"/>
      <c r="F1" s="1"/>
    </row>
    <row r="2" spans="1:9" x14ac:dyDescent="0.25">
      <c r="C2" s="392" t="s">
        <v>7</v>
      </c>
      <c r="D2" s="392"/>
      <c r="E2" s="392"/>
    </row>
    <row r="3" spans="1:9" x14ac:dyDescent="0.25">
      <c r="C3" s="392" t="s">
        <v>6</v>
      </c>
      <c r="D3" s="392"/>
      <c r="E3" s="392"/>
    </row>
    <row r="4" spans="1:9" x14ac:dyDescent="0.25">
      <c r="C4" s="392" t="s">
        <v>97</v>
      </c>
      <c r="D4" s="392"/>
      <c r="E4" s="392"/>
    </row>
    <row r="5" spans="1:9" x14ac:dyDescent="0.25">
      <c r="C5" s="392" t="s">
        <v>754</v>
      </c>
      <c r="D5" s="392"/>
      <c r="E5" s="392"/>
    </row>
    <row r="6" spans="1:9" x14ac:dyDescent="0.25">
      <c r="C6" s="392" t="s">
        <v>755</v>
      </c>
      <c r="D6" s="392"/>
      <c r="E6" s="392"/>
    </row>
    <row r="7" spans="1:9" x14ac:dyDescent="0.25">
      <c r="C7" s="4" t="s">
        <v>948</v>
      </c>
      <c r="D7" s="4"/>
      <c r="E7" s="4"/>
    </row>
    <row r="8" spans="1:9" x14ac:dyDescent="0.25">
      <c r="C8" s="392" t="s">
        <v>992</v>
      </c>
      <c r="D8" s="392"/>
      <c r="E8" s="392"/>
    </row>
    <row r="9" spans="1:9" x14ac:dyDescent="0.25">
      <c r="C9" s="392"/>
      <c r="D9" s="392"/>
      <c r="E9" s="392"/>
    </row>
    <row r="10" spans="1:9" ht="18.75" customHeight="1" x14ac:dyDescent="0.25">
      <c r="A10" s="678" t="s">
        <v>874</v>
      </c>
      <c r="B10" s="678"/>
      <c r="C10" s="678"/>
      <c r="D10" s="678"/>
      <c r="E10" s="678"/>
      <c r="F10" s="678"/>
      <c r="G10" s="678"/>
    </row>
    <row r="11" spans="1:9" ht="18.75" customHeight="1" x14ac:dyDescent="0.25">
      <c r="A11" s="678"/>
      <c r="B11" s="678"/>
      <c r="C11" s="678"/>
      <c r="D11" s="678"/>
      <c r="E11" s="678"/>
      <c r="F11" s="678"/>
      <c r="G11" s="678"/>
    </row>
    <row r="12" spans="1:9" ht="63" customHeight="1" x14ac:dyDescent="0.25">
      <c r="A12" s="678"/>
      <c r="B12" s="678"/>
      <c r="C12" s="678"/>
      <c r="D12" s="678"/>
      <c r="E12" s="678"/>
      <c r="F12" s="678"/>
      <c r="G12" s="678"/>
    </row>
    <row r="13" spans="1:9" ht="15.75" x14ac:dyDescent="0.25">
      <c r="B13" s="377"/>
      <c r="I13" s="493" t="s">
        <v>526</v>
      </c>
    </row>
    <row r="14" spans="1:9" ht="45.75" customHeight="1" x14ac:dyDescent="0.25">
      <c r="A14" s="50" t="s">
        <v>0</v>
      </c>
      <c r="B14" s="50" t="s">
        <v>1</v>
      </c>
      <c r="C14" s="50" t="s">
        <v>2</v>
      </c>
      <c r="D14" s="679" t="s">
        <v>3</v>
      </c>
      <c r="E14" s="680"/>
      <c r="F14" s="681"/>
      <c r="G14" s="50" t="s">
        <v>4</v>
      </c>
      <c r="H14" s="443" t="s">
        <v>5</v>
      </c>
      <c r="I14" s="443" t="s">
        <v>5</v>
      </c>
    </row>
    <row r="15" spans="1:9" ht="15.75" x14ac:dyDescent="0.25">
      <c r="A15" s="81" t="s">
        <v>8</v>
      </c>
      <c r="B15" s="38"/>
      <c r="C15" s="38"/>
      <c r="D15" s="214"/>
      <c r="E15" s="215"/>
      <c r="F15" s="216"/>
      <c r="G15" s="38"/>
      <c r="H15" s="438">
        <f>SUM(H16,H128,H141,H176,H303,H352,H462,H469,H346,H476+H169)</f>
        <v>388431406</v>
      </c>
      <c r="I15" s="438">
        <f>SUM(I16,I128,I141,I176,I303,I352,I462,I469,I346,I476+I169)</f>
        <v>379013407</v>
      </c>
    </row>
    <row r="16" spans="1:9" ht="15.75" x14ac:dyDescent="0.25">
      <c r="A16" s="82" t="s">
        <v>9</v>
      </c>
      <c r="B16" s="16" t="s">
        <v>10</v>
      </c>
      <c r="C16" s="16"/>
      <c r="D16" s="217"/>
      <c r="E16" s="218"/>
      <c r="F16" s="219"/>
      <c r="G16" s="16"/>
      <c r="H16" s="494">
        <f>SUM(H17,H22,H32,H72,H89,H94)</f>
        <v>29928497</v>
      </c>
      <c r="I16" s="494">
        <f>SUM(I17,I22,I32,I72,I89,I94)</f>
        <v>29964597</v>
      </c>
    </row>
    <row r="17" spans="1:9" ht="31.5" x14ac:dyDescent="0.25">
      <c r="A17" s="41" t="s">
        <v>11</v>
      </c>
      <c r="B17" s="23" t="s">
        <v>10</v>
      </c>
      <c r="C17" s="23" t="s">
        <v>12</v>
      </c>
      <c r="D17" s="220"/>
      <c r="E17" s="221"/>
      <c r="F17" s="222"/>
      <c r="G17" s="23"/>
      <c r="H17" s="448">
        <f t="shared" ref="H17:I20" si="0">SUM(H18)</f>
        <v>1408419</v>
      </c>
      <c r="I17" s="448">
        <f t="shared" si="0"/>
        <v>1408419</v>
      </c>
    </row>
    <row r="18" spans="1:9" ht="18.75" customHeight="1" x14ac:dyDescent="0.25">
      <c r="A18" s="27" t="s">
        <v>108</v>
      </c>
      <c r="B18" s="28" t="s">
        <v>10</v>
      </c>
      <c r="C18" s="28" t="s">
        <v>12</v>
      </c>
      <c r="D18" s="223" t="s">
        <v>396</v>
      </c>
      <c r="E18" s="224" t="s">
        <v>394</v>
      </c>
      <c r="F18" s="225" t="s">
        <v>395</v>
      </c>
      <c r="G18" s="28"/>
      <c r="H18" s="441">
        <f t="shared" si="0"/>
        <v>1408419</v>
      </c>
      <c r="I18" s="441">
        <f t="shared" si="0"/>
        <v>1408419</v>
      </c>
    </row>
    <row r="19" spans="1:9" ht="17.25" customHeight="1" x14ac:dyDescent="0.25">
      <c r="A19" s="83" t="s">
        <v>109</v>
      </c>
      <c r="B19" s="2" t="s">
        <v>10</v>
      </c>
      <c r="C19" s="2" t="s">
        <v>12</v>
      </c>
      <c r="D19" s="226" t="s">
        <v>187</v>
      </c>
      <c r="E19" s="227" t="s">
        <v>394</v>
      </c>
      <c r="F19" s="228" t="s">
        <v>395</v>
      </c>
      <c r="G19" s="2"/>
      <c r="H19" s="442">
        <f t="shared" si="0"/>
        <v>1408419</v>
      </c>
      <c r="I19" s="442">
        <f t="shared" si="0"/>
        <v>1408419</v>
      </c>
    </row>
    <row r="20" spans="1:9" ht="32.25" customHeight="1" x14ac:dyDescent="0.25">
      <c r="A20" s="3" t="s">
        <v>78</v>
      </c>
      <c r="B20" s="2" t="s">
        <v>10</v>
      </c>
      <c r="C20" s="2" t="s">
        <v>12</v>
      </c>
      <c r="D20" s="226" t="s">
        <v>187</v>
      </c>
      <c r="E20" s="227" t="s">
        <v>394</v>
      </c>
      <c r="F20" s="228" t="s">
        <v>399</v>
      </c>
      <c r="G20" s="2"/>
      <c r="H20" s="442">
        <f t="shared" si="0"/>
        <v>1408419</v>
      </c>
      <c r="I20" s="442">
        <f t="shared" si="0"/>
        <v>1408419</v>
      </c>
    </row>
    <row r="21" spans="1:9" ht="48" customHeight="1" x14ac:dyDescent="0.25">
      <c r="A21" s="84" t="s">
        <v>79</v>
      </c>
      <c r="B21" s="2" t="s">
        <v>10</v>
      </c>
      <c r="C21" s="2" t="s">
        <v>12</v>
      </c>
      <c r="D21" s="226" t="s">
        <v>187</v>
      </c>
      <c r="E21" s="227" t="s">
        <v>394</v>
      </c>
      <c r="F21" s="228" t="s">
        <v>399</v>
      </c>
      <c r="G21" s="2" t="s">
        <v>13</v>
      </c>
      <c r="H21" s="443">
        <f>SUM(прил10!I22)</f>
        <v>1408419</v>
      </c>
      <c r="I21" s="443">
        <f>SUM(прил10!J22)</f>
        <v>1408419</v>
      </c>
    </row>
    <row r="22" spans="1:9" ht="47.25" x14ac:dyDescent="0.25">
      <c r="A22" s="41" t="s">
        <v>14</v>
      </c>
      <c r="B22" s="23" t="s">
        <v>10</v>
      </c>
      <c r="C22" s="23" t="s">
        <v>15</v>
      </c>
      <c r="D22" s="220"/>
      <c r="E22" s="221"/>
      <c r="F22" s="222"/>
      <c r="G22" s="23"/>
      <c r="H22" s="448">
        <f>SUM(H23,H28)</f>
        <v>677935</v>
      </c>
      <c r="I22" s="448">
        <f>SUM(I23,I28)</f>
        <v>677935</v>
      </c>
    </row>
    <row r="23" spans="1:9" ht="35.25" customHeight="1" x14ac:dyDescent="0.25">
      <c r="A23" s="75" t="s">
        <v>110</v>
      </c>
      <c r="B23" s="28" t="s">
        <v>10</v>
      </c>
      <c r="C23" s="28" t="s">
        <v>15</v>
      </c>
      <c r="D23" s="235" t="s">
        <v>397</v>
      </c>
      <c r="E23" s="236" t="s">
        <v>394</v>
      </c>
      <c r="F23" s="237" t="s">
        <v>395</v>
      </c>
      <c r="G23" s="28"/>
      <c r="H23" s="441">
        <f t="shared" ref="H23:I26" si="1">SUM(H24)</f>
        <v>43000</v>
      </c>
      <c r="I23" s="441">
        <f t="shared" si="1"/>
        <v>43000</v>
      </c>
    </row>
    <row r="24" spans="1:9" ht="48.75" customHeight="1" x14ac:dyDescent="0.25">
      <c r="A24" s="76" t="s">
        <v>111</v>
      </c>
      <c r="B24" s="2" t="s">
        <v>10</v>
      </c>
      <c r="C24" s="2" t="s">
        <v>15</v>
      </c>
      <c r="D24" s="238" t="s">
        <v>398</v>
      </c>
      <c r="E24" s="239" t="s">
        <v>394</v>
      </c>
      <c r="F24" s="240" t="s">
        <v>395</v>
      </c>
      <c r="G24" s="44"/>
      <c r="H24" s="442">
        <f t="shared" si="1"/>
        <v>43000</v>
      </c>
      <c r="I24" s="442">
        <f t="shared" si="1"/>
        <v>43000</v>
      </c>
    </row>
    <row r="25" spans="1:9" ht="49.5" customHeight="1" x14ac:dyDescent="0.25">
      <c r="A25" s="76" t="s">
        <v>401</v>
      </c>
      <c r="B25" s="2" t="s">
        <v>10</v>
      </c>
      <c r="C25" s="2" t="s">
        <v>15</v>
      </c>
      <c r="D25" s="238" t="s">
        <v>398</v>
      </c>
      <c r="E25" s="239" t="s">
        <v>10</v>
      </c>
      <c r="F25" s="240" t="s">
        <v>395</v>
      </c>
      <c r="G25" s="44"/>
      <c r="H25" s="442">
        <f t="shared" si="1"/>
        <v>43000</v>
      </c>
      <c r="I25" s="442">
        <f t="shared" si="1"/>
        <v>43000</v>
      </c>
    </row>
    <row r="26" spans="1:9" ht="18.75" customHeight="1" x14ac:dyDescent="0.25">
      <c r="A26" s="76" t="s">
        <v>112</v>
      </c>
      <c r="B26" s="2" t="s">
        <v>10</v>
      </c>
      <c r="C26" s="2" t="s">
        <v>15</v>
      </c>
      <c r="D26" s="238" t="s">
        <v>398</v>
      </c>
      <c r="E26" s="239" t="s">
        <v>10</v>
      </c>
      <c r="F26" s="240" t="s">
        <v>400</v>
      </c>
      <c r="G26" s="44"/>
      <c r="H26" s="442">
        <f t="shared" si="1"/>
        <v>43000</v>
      </c>
      <c r="I26" s="442">
        <f t="shared" si="1"/>
        <v>43000</v>
      </c>
    </row>
    <row r="27" spans="1:9" ht="34.5" customHeight="1" x14ac:dyDescent="0.25">
      <c r="A27" s="615" t="s">
        <v>551</v>
      </c>
      <c r="B27" s="2" t="s">
        <v>10</v>
      </c>
      <c r="C27" s="2" t="s">
        <v>15</v>
      </c>
      <c r="D27" s="238" t="s">
        <v>398</v>
      </c>
      <c r="E27" s="239" t="s">
        <v>10</v>
      </c>
      <c r="F27" s="240" t="s">
        <v>400</v>
      </c>
      <c r="G27" s="2" t="s">
        <v>16</v>
      </c>
      <c r="H27" s="444">
        <f>SUM(прил10!I195)</f>
        <v>43000</v>
      </c>
      <c r="I27" s="444">
        <f>SUM(прил10!J195)</f>
        <v>43000</v>
      </c>
    </row>
    <row r="28" spans="1:9" ht="31.5" x14ac:dyDescent="0.25">
      <c r="A28" s="27" t="s">
        <v>113</v>
      </c>
      <c r="B28" s="28" t="s">
        <v>10</v>
      </c>
      <c r="C28" s="28" t="s">
        <v>15</v>
      </c>
      <c r="D28" s="223" t="s">
        <v>219</v>
      </c>
      <c r="E28" s="224" t="s">
        <v>394</v>
      </c>
      <c r="F28" s="225" t="s">
        <v>395</v>
      </c>
      <c r="G28" s="28"/>
      <c r="H28" s="441">
        <f t="shared" ref="H28:I30" si="2">SUM(H29)</f>
        <v>634935</v>
      </c>
      <c r="I28" s="441">
        <f t="shared" si="2"/>
        <v>634935</v>
      </c>
    </row>
    <row r="29" spans="1:9" ht="18.75" customHeight="1" x14ac:dyDescent="0.25">
      <c r="A29" s="3" t="s">
        <v>114</v>
      </c>
      <c r="B29" s="2" t="s">
        <v>10</v>
      </c>
      <c r="C29" s="2" t="s">
        <v>15</v>
      </c>
      <c r="D29" s="226" t="s">
        <v>220</v>
      </c>
      <c r="E29" s="227" t="s">
        <v>394</v>
      </c>
      <c r="F29" s="228" t="s">
        <v>395</v>
      </c>
      <c r="G29" s="2"/>
      <c r="H29" s="442">
        <f t="shared" si="2"/>
        <v>634935</v>
      </c>
      <c r="I29" s="442">
        <f t="shared" si="2"/>
        <v>634935</v>
      </c>
    </row>
    <row r="30" spans="1:9" ht="31.5" x14ac:dyDescent="0.25">
      <c r="A30" s="3" t="s">
        <v>78</v>
      </c>
      <c r="B30" s="2" t="s">
        <v>10</v>
      </c>
      <c r="C30" s="2" t="s">
        <v>15</v>
      </c>
      <c r="D30" s="226" t="s">
        <v>220</v>
      </c>
      <c r="E30" s="227" t="s">
        <v>394</v>
      </c>
      <c r="F30" s="228" t="s">
        <v>399</v>
      </c>
      <c r="G30" s="2"/>
      <c r="H30" s="442">
        <f t="shared" si="2"/>
        <v>634935</v>
      </c>
      <c r="I30" s="442">
        <f t="shared" si="2"/>
        <v>634935</v>
      </c>
    </row>
    <row r="31" spans="1:9" ht="48" customHeight="1" x14ac:dyDescent="0.25">
      <c r="A31" s="84" t="s">
        <v>79</v>
      </c>
      <c r="B31" s="2" t="s">
        <v>10</v>
      </c>
      <c r="C31" s="2" t="s">
        <v>15</v>
      </c>
      <c r="D31" s="226" t="s">
        <v>220</v>
      </c>
      <c r="E31" s="227" t="s">
        <v>394</v>
      </c>
      <c r="F31" s="228" t="s">
        <v>399</v>
      </c>
      <c r="G31" s="2" t="s">
        <v>13</v>
      </c>
      <c r="H31" s="443">
        <f>SUM(прил10!I199)</f>
        <v>634935</v>
      </c>
      <c r="I31" s="443">
        <f>SUM(прил10!J199)</f>
        <v>634935</v>
      </c>
    </row>
    <row r="32" spans="1:9" ht="48.75" customHeight="1" x14ac:dyDescent="0.25">
      <c r="A32" s="86" t="s">
        <v>19</v>
      </c>
      <c r="B32" s="23" t="s">
        <v>10</v>
      </c>
      <c r="C32" s="23" t="s">
        <v>20</v>
      </c>
      <c r="D32" s="220"/>
      <c r="E32" s="221"/>
      <c r="F32" s="222"/>
      <c r="G32" s="23"/>
      <c r="H32" s="448">
        <f>SUM(H33,H45,H50,H55,H62,H67+H40)</f>
        <v>16960361</v>
      </c>
      <c r="I32" s="448">
        <f>SUM(I33,I45,I50,I55,I62,I67+I40)</f>
        <v>16960361</v>
      </c>
    </row>
    <row r="33" spans="1:9" ht="36.75" customHeight="1" x14ac:dyDescent="0.25">
      <c r="A33" s="75" t="s">
        <v>115</v>
      </c>
      <c r="B33" s="28" t="s">
        <v>10</v>
      </c>
      <c r="C33" s="28" t="s">
        <v>20</v>
      </c>
      <c r="D33" s="229" t="s">
        <v>186</v>
      </c>
      <c r="E33" s="230" t="s">
        <v>394</v>
      </c>
      <c r="F33" s="231" t="s">
        <v>395</v>
      </c>
      <c r="G33" s="28"/>
      <c r="H33" s="441">
        <f>SUM(H34)</f>
        <v>941000</v>
      </c>
      <c r="I33" s="441">
        <f>SUM(I34)</f>
        <v>941000</v>
      </c>
    </row>
    <row r="34" spans="1:9" ht="66.75" customHeight="1" x14ac:dyDescent="0.25">
      <c r="A34" s="76" t="s">
        <v>116</v>
      </c>
      <c r="B34" s="2" t="s">
        <v>10</v>
      </c>
      <c r="C34" s="2" t="s">
        <v>20</v>
      </c>
      <c r="D34" s="241" t="s">
        <v>216</v>
      </c>
      <c r="E34" s="242" t="s">
        <v>394</v>
      </c>
      <c r="F34" s="243" t="s">
        <v>395</v>
      </c>
      <c r="G34" s="2"/>
      <c r="H34" s="442">
        <f>SUM(H35)</f>
        <v>941000</v>
      </c>
      <c r="I34" s="442">
        <f>SUM(I35)</f>
        <v>941000</v>
      </c>
    </row>
    <row r="35" spans="1:9" ht="33.75" customHeight="1" x14ac:dyDescent="0.25">
      <c r="A35" s="76" t="s">
        <v>402</v>
      </c>
      <c r="B35" s="2" t="s">
        <v>10</v>
      </c>
      <c r="C35" s="2" t="s">
        <v>20</v>
      </c>
      <c r="D35" s="241" t="s">
        <v>216</v>
      </c>
      <c r="E35" s="242" t="s">
        <v>10</v>
      </c>
      <c r="F35" s="243" t="s">
        <v>395</v>
      </c>
      <c r="G35" s="2"/>
      <c r="H35" s="442">
        <f>SUM(H36+H38)</f>
        <v>941000</v>
      </c>
      <c r="I35" s="442">
        <f>SUM(I36+I38)</f>
        <v>941000</v>
      </c>
    </row>
    <row r="36" spans="1:9" ht="47.25" customHeight="1" x14ac:dyDescent="0.25">
      <c r="A36" s="84" t="s">
        <v>80</v>
      </c>
      <c r="B36" s="2" t="s">
        <v>10</v>
      </c>
      <c r="C36" s="2" t="s">
        <v>20</v>
      </c>
      <c r="D36" s="244" t="s">
        <v>216</v>
      </c>
      <c r="E36" s="245" t="s">
        <v>10</v>
      </c>
      <c r="F36" s="246" t="s">
        <v>403</v>
      </c>
      <c r="G36" s="2"/>
      <c r="H36" s="442">
        <f>SUM(H37)</f>
        <v>933000</v>
      </c>
      <c r="I36" s="442">
        <f>SUM(I37)</f>
        <v>933000</v>
      </c>
    </row>
    <row r="37" spans="1:9" ht="49.5" customHeight="1" x14ac:dyDescent="0.25">
      <c r="A37" s="84" t="s">
        <v>79</v>
      </c>
      <c r="B37" s="2" t="s">
        <v>10</v>
      </c>
      <c r="C37" s="2" t="s">
        <v>20</v>
      </c>
      <c r="D37" s="244" t="s">
        <v>216</v>
      </c>
      <c r="E37" s="245" t="s">
        <v>10</v>
      </c>
      <c r="F37" s="246" t="s">
        <v>403</v>
      </c>
      <c r="G37" s="2" t="s">
        <v>13</v>
      </c>
      <c r="H37" s="443">
        <f>SUM(прил10!I28)</f>
        <v>933000</v>
      </c>
      <c r="I37" s="443">
        <f>SUM(прил10!J28)</f>
        <v>933000</v>
      </c>
    </row>
    <row r="38" spans="1:9" ht="31.5" customHeight="1" x14ac:dyDescent="0.25">
      <c r="A38" s="614" t="s">
        <v>107</v>
      </c>
      <c r="B38" s="2" t="s">
        <v>10</v>
      </c>
      <c r="C38" s="2" t="s">
        <v>20</v>
      </c>
      <c r="D38" s="241" t="s">
        <v>216</v>
      </c>
      <c r="E38" s="242" t="s">
        <v>10</v>
      </c>
      <c r="F38" s="243" t="s">
        <v>404</v>
      </c>
      <c r="G38" s="2"/>
      <c r="H38" s="442">
        <f>SUM(H39)</f>
        <v>8000</v>
      </c>
      <c r="I38" s="442">
        <f>SUM(I39)</f>
        <v>8000</v>
      </c>
    </row>
    <row r="39" spans="1:9" ht="30.75" customHeight="1" x14ac:dyDescent="0.25">
      <c r="A39" s="607" t="s">
        <v>551</v>
      </c>
      <c r="B39" s="2" t="s">
        <v>10</v>
      </c>
      <c r="C39" s="2" t="s">
        <v>20</v>
      </c>
      <c r="D39" s="241" t="s">
        <v>216</v>
      </c>
      <c r="E39" s="242" t="s">
        <v>10</v>
      </c>
      <c r="F39" s="243" t="s">
        <v>404</v>
      </c>
      <c r="G39" s="2" t="s">
        <v>16</v>
      </c>
      <c r="H39" s="443">
        <f>SUM(прил10!I30)</f>
        <v>8000</v>
      </c>
      <c r="I39" s="443">
        <f>SUM(прил10!J30)</f>
        <v>8000</v>
      </c>
    </row>
    <row r="40" spans="1:9" ht="49.5" customHeight="1" x14ac:dyDescent="0.25">
      <c r="A40" s="27" t="s">
        <v>129</v>
      </c>
      <c r="B40" s="28" t="s">
        <v>10</v>
      </c>
      <c r="C40" s="28" t="s">
        <v>20</v>
      </c>
      <c r="D40" s="235" t="s">
        <v>420</v>
      </c>
      <c r="E40" s="236" t="s">
        <v>394</v>
      </c>
      <c r="F40" s="237" t="s">
        <v>395</v>
      </c>
      <c r="G40" s="28"/>
      <c r="H40" s="441">
        <f t="shared" ref="H40:I43" si="3">SUM(H41)</f>
        <v>174995</v>
      </c>
      <c r="I40" s="441">
        <f t="shared" si="3"/>
        <v>174995</v>
      </c>
    </row>
    <row r="41" spans="1:9" ht="66" customHeight="1" x14ac:dyDescent="0.25">
      <c r="A41" s="54" t="s">
        <v>130</v>
      </c>
      <c r="B41" s="2" t="s">
        <v>10</v>
      </c>
      <c r="C41" s="2" t="s">
        <v>20</v>
      </c>
      <c r="D41" s="238" t="s">
        <v>511</v>
      </c>
      <c r="E41" s="239" t="s">
        <v>394</v>
      </c>
      <c r="F41" s="240" t="s">
        <v>395</v>
      </c>
      <c r="G41" s="44"/>
      <c r="H41" s="442">
        <f t="shared" si="3"/>
        <v>174995</v>
      </c>
      <c r="I41" s="442">
        <f t="shared" si="3"/>
        <v>174995</v>
      </c>
    </row>
    <row r="42" spans="1:9" ht="48.75" customHeight="1" x14ac:dyDescent="0.25">
      <c r="A42" s="76" t="s">
        <v>421</v>
      </c>
      <c r="B42" s="2" t="s">
        <v>10</v>
      </c>
      <c r="C42" s="2" t="s">
        <v>20</v>
      </c>
      <c r="D42" s="238" t="s">
        <v>511</v>
      </c>
      <c r="E42" s="239" t="s">
        <v>10</v>
      </c>
      <c r="F42" s="240" t="s">
        <v>395</v>
      </c>
      <c r="G42" s="44"/>
      <c r="H42" s="442">
        <f t="shared" si="3"/>
        <v>174995</v>
      </c>
      <c r="I42" s="442">
        <f t="shared" si="3"/>
        <v>174995</v>
      </c>
    </row>
    <row r="43" spans="1:9" ht="17.25" customHeight="1" x14ac:dyDescent="0.25">
      <c r="A43" s="76" t="s">
        <v>513</v>
      </c>
      <c r="B43" s="2" t="s">
        <v>10</v>
      </c>
      <c r="C43" s="2" t="s">
        <v>20</v>
      </c>
      <c r="D43" s="238" t="s">
        <v>198</v>
      </c>
      <c r="E43" s="239" t="s">
        <v>10</v>
      </c>
      <c r="F43" s="240" t="s">
        <v>512</v>
      </c>
      <c r="G43" s="44"/>
      <c r="H43" s="442">
        <f t="shared" si="3"/>
        <v>174995</v>
      </c>
      <c r="I43" s="442">
        <f t="shared" si="3"/>
        <v>174995</v>
      </c>
    </row>
    <row r="44" spans="1:9" ht="30.75" customHeight="1" x14ac:dyDescent="0.25">
      <c r="A44" s="615" t="s">
        <v>551</v>
      </c>
      <c r="B44" s="2" t="s">
        <v>10</v>
      </c>
      <c r="C44" s="2" t="s">
        <v>20</v>
      </c>
      <c r="D44" s="238" t="s">
        <v>198</v>
      </c>
      <c r="E44" s="239" t="s">
        <v>10</v>
      </c>
      <c r="F44" s="240" t="s">
        <v>512</v>
      </c>
      <c r="G44" s="2" t="s">
        <v>16</v>
      </c>
      <c r="H44" s="444">
        <f>SUM(прил10!I35)</f>
        <v>174995</v>
      </c>
      <c r="I44" s="444">
        <f>SUM(прил10!J35)</f>
        <v>174995</v>
      </c>
    </row>
    <row r="45" spans="1:9" ht="35.25" customHeight="1" x14ac:dyDescent="0.25">
      <c r="A45" s="75" t="s">
        <v>110</v>
      </c>
      <c r="B45" s="28" t="s">
        <v>10</v>
      </c>
      <c r="C45" s="28" t="s">
        <v>20</v>
      </c>
      <c r="D45" s="235" t="s">
        <v>397</v>
      </c>
      <c r="E45" s="236" t="s">
        <v>394</v>
      </c>
      <c r="F45" s="237" t="s">
        <v>395</v>
      </c>
      <c r="G45" s="28"/>
      <c r="H45" s="441">
        <f t="shared" ref="H45:I48" si="4">SUM(H46)</f>
        <v>886000</v>
      </c>
      <c r="I45" s="441">
        <f t="shared" si="4"/>
        <v>886000</v>
      </c>
    </row>
    <row r="46" spans="1:9" ht="62.25" customHeight="1" x14ac:dyDescent="0.25">
      <c r="A46" s="76" t="s">
        <v>121</v>
      </c>
      <c r="B46" s="2" t="s">
        <v>10</v>
      </c>
      <c r="C46" s="2" t="s">
        <v>20</v>
      </c>
      <c r="D46" s="238" t="s">
        <v>398</v>
      </c>
      <c r="E46" s="239" t="s">
        <v>394</v>
      </c>
      <c r="F46" s="240" t="s">
        <v>395</v>
      </c>
      <c r="G46" s="44"/>
      <c r="H46" s="442">
        <f t="shared" si="4"/>
        <v>886000</v>
      </c>
      <c r="I46" s="442">
        <f t="shared" si="4"/>
        <v>886000</v>
      </c>
    </row>
    <row r="47" spans="1:9" ht="49.5" customHeight="1" x14ac:dyDescent="0.25">
      <c r="A47" s="76" t="s">
        <v>401</v>
      </c>
      <c r="B47" s="2" t="s">
        <v>10</v>
      </c>
      <c r="C47" s="2" t="s">
        <v>20</v>
      </c>
      <c r="D47" s="238" t="s">
        <v>398</v>
      </c>
      <c r="E47" s="239" t="s">
        <v>10</v>
      </c>
      <c r="F47" s="240" t="s">
        <v>395</v>
      </c>
      <c r="G47" s="44"/>
      <c r="H47" s="442">
        <f t="shared" si="4"/>
        <v>886000</v>
      </c>
      <c r="I47" s="442">
        <f t="shared" si="4"/>
        <v>886000</v>
      </c>
    </row>
    <row r="48" spans="1:9" ht="17.25" customHeight="1" x14ac:dyDescent="0.25">
      <c r="A48" s="76" t="s">
        <v>112</v>
      </c>
      <c r="B48" s="2" t="s">
        <v>10</v>
      </c>
      <c r="C48" s="2" t="s">
        <v>20</v>
      </c>
      <c r="D48" s="238" t="s">
        <v>398</v>
      </c>
      <c r="E48" s="239" t="s">
        <v>10</v>
      </c>
      <c r="F48" s="240" t="s">
        <v>400</v>
      </c>
      <c r="G48" s="44"/>
      <c r="H48" s="442">
        <f t="shared" si="4"/>
        <v>886000</v>
      </c>
      <c r="I48" s="442">
        <f t="shared" si="4"/>
        <v>886000</v>
      </c>
    </row>
    <row r="49" spans="1:9" ht="33" customHeight="1" x14ac:dyDescent="0.25">
      <c r="A49" s="615" t="s">
        <v>551</v>
      </c>
      <c r="B49" s="2" t="s">
        <v>10</v>
      </c>
      <c r="C49" s="2" t="s">
        <v>20</v>
      </c>
      <c r="D49" s="238" t="s">
        <v>398</v>
      </c>
      <c r="E49" s="239" t="s">
        <v>10</v>
      </c>
      <c r="F49" s="240" t="s">
        <v>400</v>
      </c>
      <c r="G49" s="2" t="s">
        <v>16</v>
      </c>
      <c r="H49" s="444">
        <f>SUM(прил10!I40)</f>
        <v>886000</v>
      </c>
      <c r="I49" s="444">
        <f>SUM(прил10!J40)</f>
        <v>886000</v>
      </c>
    </row>
    <row r="50" spans="1:9" ht="38.25" customHeight="1" x14ac:dyDescent="0.25">
      <c r="A50" s="75" t="s">
        <v>122</v>
      </c>
      <c r="B50" s="28" t="s">
        <v>10</v>
      </c>
      <c r="C50" s="28" t="s">
        <v>20</v>
      </c>
      <c r="D50" s="223" t="s">
        <v>406</v>
      </c>
      <c r="E50" s="224" t="s">
        <v>394</v>
      </c>
      <c r="F50" s="225" t="s">
        <v>395</v>
      </c>
      <c r="G50" s="28"/>
      <c r="H50" s="441">
        <f t="shared" ref="H50:I53" si="5">SUM(H51)</f>
        <v>190090</v>
      </c>
      <c r="I50" s="441">
        <f t="shared" si="5"/>
        <v>190090</v>
      </c>
    </row>
    <row r="51" spans="1:9" ht="50.25" customHeight="1" x14ac:dyDescent="0.25">
      <c r="A51" s="76" t="s">
        <v>552</v>
      </c>
      <c r="B51" s="2" t="s">
        <v>10</v>
      </c>
      <c r="C51" s="2" t="s">
        <v>20</v>
      </c>
      <c r="D51" s="226" t="s">
        <v>190</v>
      </c>
      <c r="E51" s="227" t="s">
        <v>394</v>
      </c>
      <c r="F51" s="228" t="s">
        <v>395</v>
      </c>
      <c r="G51" s="2"/>
      <c r="H51" s="442">
        <f t="shared" si="5"/>
        <v>190090</v>
      </c>
      <c r="I51" s="442">
        <f t="shared" si="5"/>
        <v>190090</v>
      </c>
    </row>
    <row r="52" spans="1:9" ht="33.75" customHeight="1" x14ac:dyDescent="0.25">
      <c r="A52" s="76" t="s">
        <v>405</v>
      </c>
      <c r="B52" s="2" t="s">
        <v>10</v>
      </c>
      <c r="C52" s="2" t="s">
        <v>20</v>
      </c>
      <c r="D52" s="226" t="s">
        <v>190</v>
      </c>
      <c r="E52" s="227" t="s">
        <v>10</v>
      </c>
      <c r="F52" s="228" t="s">
        <v>395</v>
      </c>
      <c r="G52" s="2"/>
      <c r="H52" s="442">
        <f t="shared" si="5"/>
        <v>190090</v>
      </c>
      <c r="I52" s="442">
        <f t="shared" si="5"/>
        <v>190090</v>
      </c>
    </row>
    <row r="53" spans="1:9" ht="18" customHeight="1" x14ac:dyDescent="0.25">
      <c r="A53" s="88" t="s">
        <v>83</v>
      </c>
      <c r="B53" s="2" t="s">
        <v>10</v>
      </c>
      <c r="C53" s="2" t="s">
        <v>20</v>
      </c>
      <c r="D53" s="226" t="s">
        <v>190</v>
      </c>
      <c r="E53" s="227" t="s">
        <v>10</v>
      </c>
      <c r="F53" s="228" t="s">
        <v>407</v>
      </c>
      <c r="G53" s="2"/>
      <c r="H53" s="442">
        <f t="shared" si="5"/>
        <v>190090</v>
      </c>
      <c r="I53" s="442">
        <f t="shared" si="5"/>
        <v>190090</v>
      </c>
    </row>
    <row r="54" spans="1:9" ht="48.75" customHeight="1" x14ac:dyDescent="0.25">
      <c r="A54" s="84" t="s">
        <v>79</v>
      </c>
      <c r="B54" s="2" t="s">
        <v>10</v>
      </c>
      <c r="C54" s="2" t="s">
        <v>20</v>
      </c>
      <c r="D54" s="226" t="s">
        <v>190</v>
      </c>
      <c r="E54" s="227" t="s">
        <v>10</v>
      </c>
      <c r="F54" s="228" t="s">
        <v>407</v>
      </c>
      <c r="G54" s="2" t="s">
        <v>13</v>
      </c>
      <c r="H54" s="444">
        <f>SUM(прил10!I45)</f>
        <v>190090</v>
      </c>
      <c r="I54" s="444">
        <f>SUM(прил10!J45)</f>
        <v>190090</v>
      </c>
    </row>
    <row r="55" spans="1:9" ht="34.5" customHeight="1" x14ac:dyDescent="0.25">
      <c r="A55" s="93" t="s">
        <v>117</v>
      </c>
      <c r="B55" s="28" t="s">
        <v>10</v>
      </c>
      <c r="C55" s="28" t="s">
        <v>20</v>
      </c>
      <c r="D55" s="223" t="s">
        <v>409</v>
      </c>
      <c r="E55" s="224" t="s">
        <v>394</v>
      </c>
      <c r="F55" s="225" t="s">
        <v>395</v>
      </c>
      <c r="G55" s="28"/>
      <c r="H55" s="441">
        <f>SUM(H56)</f>
        <v>622000</v>
      </c>
      <c r="I55" s="441">
        <f>SUM(I56)</f>
        <v>622000</v>
      </c>
    </row>
    <row r="56" spans="1:9" ht="48.75" customHeight="1" x14ac:dyDescent="0.25">
      <c r="A56" s="607" t="s">
        <v>118</v>
      </c>
      <c r="B56" s="2" t="s">
        <v>10</v>
      </c>
      <c r="C56" s="2" t="s">
        <v>20</v>
      </c>
      <c r="D56" s="226" t="s">
        <v>191</v>
      </c>
      <c r="E56" s="227" t="s">
        <v>394</v>
      </c>
      <c r="F56" s="228" t="s">
        <v>395</v>
      </c>
      <c r="G56" s="2"/>
      <c r="H56" s="442">
        <f>SUM(H57)</f>
        <v>622000</v>
      </c>
      <c r="I56" s="442">
        <f>SUM(I57)</f>
        <v>622000</v>
      </c>
    </row>
    <row r="57" spans="1:9" ht="48.75" customHeight="1" x14ac:dyDescent="0.25">
      <c r="A57" s="609" t="s">
        <v>408</v>
      </c>
      <c r="B57" s="2" t="s">
        <v>10</v>
      </c>
      <c r="C57" s="2" t="s">
        <v>20</v>
      </c>
      <c r="D57" s="226" t="s">
        <v>191</v>
      </c>
      <c r="E57" s="227" t="s">
        <v>10</v>
      </c>
      <c r="F57" s="228" t="s">
        <v>395</v>
      </c>
      <c r="G57" s="2"/>
      <c r="H57" s="442">
        <f>SUM(H58+H60)</f>
        <v>622000</v>
      </c>
      <c r="I57" s="442">
        <f>SUM(I58+I60)</f>
        <v>622000</v>
      </c>
    </row>
    <row r="58" spans="1:9" ht="47.25" x14ac:dyDescent="0.25">
      <c r="A58" s="84" t="s">
        <v>670</v>
      </c>
      <c r="B58" s="2" t="s">
        <v>10</v>
      </c>
      <c r="C58" s="2" t="s">
        <v>20</v>
      </c>
      <c r="D58" s="226" t="s">
        <v>191</v>
      </c>
      <c r="E58" s="227" t="s">
        <v>10</v>
      </c>
      <c r="F58" s="228" t="s">
        <v>410</v>
      </c>
      <c r="G58" s="2"/>
      <c r="H58" s="442">
        <f>SUM(H59)</f>
        <v>311000</v>
      </c>
      <c r="I58" s="442">
        <f>SUM(I59)</f>
        <v>311000</v>
      </c>
    </row>
    <row r="59" spans="1:9" ht="45.75" customHeight="1" x14ac:dyDescent="0.25">
      <c r="A59" s="84" t="s">
        <v>79</v>
      </c>
      <c r="B59" s="2" t="s">
        <v>10</v>
      </c>
      <c r="C59" s="2" t="s">
        <v>20</v>
      </c>
      <c r="D59" s="226" t="s">
        <v>191</v>
      </c>
      <c r="E59" s="227" t="s">
        <v>10</v>
      </c>
      <c r="F59" s="228" t="s">
        <v>410</v>
      </c>
      <c r="G59" s="2" t="s">
        <v>13</v>
      </c>
      <c r="H59" s="443">
        <f>SUM(прил10!I50)</f>
        <v>311000</v>
      </c>
      <c r="I59" s="443">
        <f>SUM(прил10!J50)</f>
        <v>311000</v>
      </c>
    </row>
    <row r="60" spans="1:9" ht="31.5" x14ac:dyDescent="0.25">
      <c r="A60" s="84" t="s">
        <v>82</v>
      </c>
      <c r="B60" s="2" t="s">
        <v>10</v>
      </c>
      <c r="C60" s="2" t="s">
        <v>20</v>
      </c>
      <c r="D60" s="226" t="s">
        <v>191</v>
      </c>
      <c r="E60" s="227" t="s">
        <v>10</v>
      </c>
      <c r="F60" s="228" t="s">
        <v>411</v>
      </c>
      <c r="G60" s="2"/>
      <c r="H60" s="442">
        <f>SUM(H61)</f>
        <v>311000</v>
      </c>
      <c r="I60" s="442">
        <f>SUM(I61)</f>
        <v>311000</v>
      </c>
    </row>
    <row r="61" spans="1:9" ht="48.75" customHeight="1" x14ac:dyDescent="0.25">
      <c r="A61" s="84" t="s">
        <v>79</v>
      </c>
      <c r="B61" s="2" t="s">
        <v>10</v>
      </c>
      <c r="C61" s="2" t="s">
        <v>20</v>
      </c>
      <c r="D61" s="226" t="s">
        <v>191</v>
      </c>
      <c r="E61" s="227" t="s">
        <v>10</v>
      </c>
      <c r="F61" s="228" t="s">
        <v>411</v>
      </c>
      <c r="G61" s="2" t="s">
        <v>13</v>
      </c>
      <c r="H61" s="444">
        <f>SUM(прил10!I52)</f>
        <v>311000</v>
      </c>
      <c r="I61" s="444">
        <f>SUM(прил10!J52)</f>
        <v>311000</v>
      </c>
    </row>
    <row r="62" spans="1:9" ht="31.5" x14ac:dyDescent="0.25">
      <c r="A62" s="75" t="s">
        <v>119</v>
      </c>
      <c r="B62" s="28" t="s">
        <v>10</v>
      </c>
      <c r="C62" s="28" t="s">
        <v>20</v>
      </c>
      <c r="D62" s="223" t="s">
        <v>192</v>
      </c>
      <c r="E62" s="224" t="s">
        <v>394</v>
      </c>
      <c r="F62" s="225" t="s">
        <v>395</v>
      </c>
      <c r="G62" s="28"/>
      <c r="H62" s="441">
        <f t="shared" ref="H62:I65" si="6">SUM(H63)</f>
        <v>311000</v>
      </c>
      <c r="I62" s="441">
        <f t="shared" si="6"/>
        <v>311000</v>
      </c>
    </row>
    <row r="63" spans="1:9" ht="49.5" customHeight="1" x14ac:dyDescent="0.25">
      <c r="A63" s="76" t="s">
        <v>120</v>
      </c>
      <c r="B63" s="2" t="s">
        <v>10</v>
      </c>
      <c r="C63" s="2" t="s">
        <v>20</v>
      </c>
      <c r="D63" s="226" t="s">
        <v>193</v>
      </c>
      <c r="E63" s="227" t="s">
        <v>394</v>
      </c>
      <c r="F63" s="228" t="s">
        <v>395</v>
      </c>
      <c r="G63" s="44"/>
      <c r="H63" s="442">
        <f t="shared" si="6"/>
        <v>311000</v>
      </c>
      <c r="I63" s="442">
        <f t="shared" si="6"/>
        <v>311000</v>
      </c>
    </row>
    <row r="64" spans="1:9" ht="49.5" customHeight="1" x14ac:dyDescent="0.25">
      <c r="A64" s="76" t="s">
        <v>412</v>
      </c>
      <c r="B64" s="2" t="s">
        <v>10</v>
      </c>
      <c r="C64" s="2" t="s">
        <v>20</v>
      </c>
      <c r="D64" s="226" t="s">
        <v>193</v>
      </c>
      <c r="E64" s="227" t="s">
        <v>12</v>
      </c>
      <c r="F64" s="228" t="s">
        <v>395</v>
      </c>
      <c r="G64" s="44"/>
      <c r="H64" s="442">
        <f t="shared" si="6"/>
        <v>311000</v>
      </c>
      <c r="I64" s="442">
        <f t="shared" si="6"/>
        <v>311000</v>
      </c>
    </row>
    <row r="65" spans="1:9" ht="30.75" customHeight="1" x14ac:dyDescent="0.25">
      <c r="A65" s="3" t="s">
        <v>81</v>
      </c>
      <c r="B65" s="2" t="s">
        <v>10</v>
      </c>
      <c r="C65" s="2" t="s">
        <v>20</v>
      </c>
      <c r="D65" s="226" t="s">
        <v>193</v>
      </c>
      <c r="E65" s="227" t="s">
        <v>12</v>
      </c>
      <c r="F65" s="228" t="s">
        <v>413</v>
      </c>
      <c r="G65" s="2"/>
      <c r="H65" s="442">
        <f t="shared" si="6"/>
        <v>311000</v>
      </c>
      <c r="I65" s="442">
        <f t="shared" si="6"/>
        <v>311000</v>
      </c>
    </row>
    <row r="66" spans="1:9" ht="47.25" customHeight="1" x14ac:dyDescent="0.25">
      <c r="A66" s="84" t="s">
        <v>79</v>
      </c>
      <c r="B66" s="2" t="s">
        <v>10</v>
      </c>
      <c r="C66" s="2" t="s">
        <v>20</v>
      </c>
      <c r="D66" s="226" t="s">
        <v>193</v>
      </c>
      <c r="E66" s="227" t="s">
        <v>12</v>
      </c>
      <c r="F66" s="228" t="s">
        <v>413</v>
      </c>
      <c r="G66" s="2" t="s">
        <v>13</v>
      </c>
      <c r="H66" s="444">
        <f>SUM(прил10!I57)</f>
        <v>311000</v>
      </c>
      <c r="I66" s="444">
        <f>SUM(прил10!J57)</f>
        <v>311000</v>
      </c>
    </row>
    <row r="67" spans="1:9" ht="15.75" x14ac:dyDescent="0.25">
      <c r="A67" s="27" t="s">
        <v>123</v>
      </c>
      <c r="B67" s="28" t="s">
        <v>10</v>
      </c>
      <c r="C67" s="28" t="s">
        <v>20</v>
      </c>
      <c r="D67" s="223" t="s">
        <v>194</v>
      </c>
      <c r="E67" s="224" t="s">
        <v>394</v>
      </c>
      <c r="F67" s="225" t="s">
        <v>395</v>
      </c>
      <c r="G67" s="28"/>
      <c r="H67" s="441">
        <f>SUM(H68)</f>
        <v>13835276</v>
      </c>
      <c r="I67" s="441">
        <f>SUM(I68)</f>
        <v>13835276</v>
      </c>
    </row>
    <row r="68" spans="1:9" ht="15.75" x14ac:dyDescent="0.25">
      <c r="A68" s="3" t="s">
        <v>124</v>
      </c>
      <c r="B68" s="2" t="s">
        <v>10</v>
      </c>
      <c r="C68" s="2" t="s">
        <v>20</v>
      </c>
      <c r="D68" s="226" t="s">
        <v>195</v>
      </c>
      <c r="E68" s="227" t="s">
        <v>394</v>
      </c>
      <c r="F68" s="228" t="s">
        <v>395</v>
      </c>
      <c r="G68" s="2"/>
      <c r="H68" s="442">
        <f>SUM(H69)</f>
        <v>13835276</v>
      </c>
      <c r="I68" s="442">
        <f>SUM(I69)</f>
        <v>13835276</v>
      </c>
    </row>
    <row r="69" spans="1:9" ht="31.5" x14ac:dyDescent="0.25">
      <c r="A69" s="3" t="s">
        <v>78</v>
      </c>
      <c r="B69" s="2" t="s">
        <v>10</v>
      </c>
      <c r="C69" s="2" t="s">
        <v>20</v>
      </c>
      <c r="D69" s="226" t="s">
        <v>195</v>
      </c>
      <c r="E69" s="227" t="s">
        <v>394</v>
      </c>
      <c r="F69" s="228" t="s">
        <v>399</v>
      </c>
      <c r="G69" s="2"/>
      <c r="H69" s="442">
        <f>SUM(H70:H71)</f>
        <v>13835276</v>
      </c>
      <c r="I69" s="442">
        <f>SUM(I70:I71)</f>
        <v>13835276</v>
      </c>
    </row>
    <row r="70" spans="1:9" ht="47.25" customHeight="1" x14ac:dyDescent="0.25">
      <c r="A70" s="84" t="s">
        <v>79</v>
      </c>
      <c r="B70" s="2" t="s">
        <v>10</v>
      </c>
      <c r="C70" s="2" t="s">
        <v>20</v>
      </c>
      <c r="D70" s="226" t="s">
        <v>195</v>
      </c>
      <c r="E70" s="227" t="s">
        <v>394</v>
      </c>
      <c r="F70" s="228" t="s">
        <v>399</v>
      </c>
      <c r="G70" s="2" t="s">
        <v>13</v>
      </c>
      <c r="H70" s="443">
        <f>SUM(прил10!I61)</f>
        <v>13824732</v>
      </c>
      <c r="I70" s="443">
        <f>SUM(прил10!J61)</f>
        <v>13824732</v>
      </c>
    </row>
    <row r="71" spans="1:9" ht="16.5" customHeight="1" x14ac:dyDescent="0.25">
      <c r="A71" s="3" t="s">
        <v>18</v>
      </c>
      <c r="B71" s="2" t="s">
        <v>10</v>
      </c>
      <c r="C71" s="2" t="s">
        <v>20</v>
      </c>
      <c r="D71" s="226" t="s">
        <v>195</v>
      </c>
      <c r="E71" s="227" t="s">
        <v>394</v>
      </c>
      <c r="F71" s="228" t="s">
        <v>399</v>
      </c>
      <c r="G71" s="2" t="s">
        <v>17</v>
      </c>
      <c r="H71" s="443">
        <f>SUM(прил10!I62)</f>
        <v>10544</v>
      </c>
      <c r="I71" s="443">
        <f>SUM(прил10!J62)</f>
        <v>10544</v>
      </c>
    </row>
    <row r="72" spans="1:9" ht="32.25" customHeight="1" x14ac:dyDescent="0.25">
      <c r="A72" s="86" t="s">
        <v>71</v>
      </c>
      <c r="B72" s="23" t="s">
        <v>10</v>
      </c>
      <c r="C72" s="23" t="s">
        <v>70</v>
      </c>
      <c r="D72" s="220"/>
      <c r="E72" s="221"/>
      <c r="F72" s="222"/>
      <c r="G72" s="23"/>
      <c r="H72" s="448">
        <f>SUM(H73,H78,H83)</f>
        <v>3021116</v>
      </c>
      <c r="I72" s="448">
        <f>SUM(I73,I78,I83)</f>
        <v>3021116</v>
      </c>
    </row>
    <row r="73" spans="1:9" ht="38.25" customHeight="1" x14ac:dyDescent="0.25">
      <c r="A73" s="75" t="s">
        <v>110</v>
      </c>
      <c r="B73" s="28" t="s">
        <v>10</v>
      </c>
      <c r="C73" s="28" t="s">
        <v>70</v>
      </c>
      <c r="D73" s="223" t="s">
        <v>397</v>
      </c>
      <c r="E73" s="224" t="s">
        <v>394</v>
      </c>
      <c r="F73" s="225" t="s">
        <v>395</v>
      </c>
      <c r="G73" s="28"/>
      <c r="H73" s="441">
        <f t="shared" ref="H73:I76" si="7">SUM(H74)</f>
        <v>422797</v>
      </c>
      <c r="I73" s="441">
        <f t="shared" si="7"/>
        <v>422797</v>
      </c>
    </row>
    <row r="74" spans="1:9" ht="62.25" customHeight="1" x14ac:dyDescent="0.25">
      <c r="A74" s="76" t="s">
        <v>121</v>
      </c>
      <c r="B74" s="2" t="s">
        <v>10</v>
      </c>
      <c r="C74" s="2" t="s">
        <v>70</v>
      </c>
      <c r="D74" s="226" t="s">
        <v>398</v>
      </c>
      <c r="E74" s="227" t="s">
        <v>394</v>
      </c>
      <c r="F74" s="228" t="s">
        <v>395</v>
      </c>
      <c r="G74" s="44"/>
      <c r="H74" s="442">
        <f t="shared" si="7"/>
        <v>422797</v>
      </c>
      <c r="I74" s="442">
        <f t="shared" si="7"/>
        <v>422797</v>
      </c>
    </row>
    <row r="75" spans="1:9" ht="48.75" customHeight="1" x14ac:dyDescent="0.25">
      <c r="A75" s="76" t="s">
        <v>401</v>
      </c>
      <c r="B75" s="2" t="s">
        <v>10</v>
      </c>
      <c r="C75" s="2" t="s">
        <v>70</v>
      </c>
      <c r="D75" s="226" t="s">
        <v>398</v>
      </c>
      <c r="E75" s="227" t="s">
        <v>10</v>
      </c>
      <c r="F75" s="228" t="s">
        <v>395</v>
      </c>
      <c r="G75" s="44"/>
      <c r="H75" s="442">
        <f t="shared" si="7"/>
        <v>422797</v>
      </c>
      <c r="I75" s="442">
        <f t="shared" si="7"/>
        <v>422797</v>
      </c>
    </row>
    <row r="76" spans="1:9" ht="18" customHeight="1" x14ac:dyDescent="0.25">
      <c r="A76" s="76" t="s">
        <v>112</v>
      </c>
      <c r="B76" s="2" t="s">
        <v>10</v>
      </c>
      <c r="C76" s="2" t="s">
        <v>70</v>
      </c>
      <c r="D76" s="226" t="s">
        <v>398</v>
      </c>
      <c r="E76" s="227" t="s">
        <v>10</v>
      </c>
      <c r="F76" s="228" t="s">
        <v>400</v>
      </c>
      <c r="G76" s="44"/>
      <c r="H76" s="442">
        <f t="shared" si="7"/>
        <v>422797</v>
      </c>
      <c r="I76" s="442">
        <f t="shared" si="7"/>
        <v>422797</v>
      </c>
    </row>
    <row r="77" spans="1:9" ht="31.5" customHeight="1" x14ac:dyDescent="0.25">
      <c r="A77" s="607" t="s">
        <v>551</v>
      </c>
      <c r="B77" s="2" t="s">
        <v>10</v>
      </c>
      <c r="C77" s="2" t="s">
        <v>70</v>
      </c>
      <c r="D77" s="226" t="s">
        <v>398</v>
      </c>
      <c r="E77" s="227" t="s">
        <v>10</v>
      </c>
      <c r="F77" s="228" t="s">
        <v>400</v>
      </c>
      <c r="G77" s="2" t="s">
        <v>16</v>
      </c>
      <c r="H77" s="444">
        <f>SUM(прил10!I169)</f>
        <v>422797</v>
      </c>
      <c r="I77" s="444">
        <f>SUM(прил10!J169)</f>
        <v>422797</v>
      </c>
    </row>
    <row r="78" spans="1:9" s="37" customFormat="1" ht="64.5" customHeight="1" x14ac:dyDescent="0.25">
      <c r="A78" s="75" t="s">
        <v>133</v>
      </c>
      <c r="B78" s="28" t="s">
        <v>10</v>
      </c>
      <c r="C78" s="28" t="s">
        <v>70</v>
      </c>
      <c r="D78" s="223" t="s">
        <v>205</v>
      </c>
      <c r="E78" s="224" t="s">
        <v>394</v>
      </c>
      <c r="F78" s="225" t="s">
        <v>395</v>
      </c>
      <c r="G78" s="28"/>
      <c r="H78" s="441">
        <f t="shared" ref="H78:I81" si="8">SUM(H79)</f>
        <v>26000</v>
      </c>
      <c r="I78" s="441">
        <f t="shared" si="8"/>
        <v>26000</v>
      </c>
    </row>
    <row r="79" spans="1:9" s="37" customFormat="1" ht="94.5" customHeight="1" x14ac:dyDescent="0.25">
      <c r="A79" s="76" t="s">
        <v>149</v>
      </c>
      <c r="B79" s="2" t="s">
        <v>10</v>
      </c>
      <c r="C79" s="2" t="s">
        <v>70</v>
      </c>
      <c r="D79" s="226" t="s">
        <v>207</v>
      </c>
      <c r="E79" s="227" t="s">
        <v>394</v>
      </c>
      <c r="F79" s="228" t="s">
        <v>395</v>
      </c>
      <c r="G79" s="2"/>
      <c r="H79" s="442">
        <f t="shared" si="8"/>
        <v>26000</v>
      </c>
      <c r="I79" s="442">
        <f t="shared" si="8"/>
        <v>26000</v>
      </c>
    </row>
    <row r="80" spans="1:9" s="37" customFormat="1" ht="48.75" customHeight="1" x14ac:dyDescent="0.25">
      <c r="A80" s="76" t="s">
        <v>414</v>
      </c>
      <c r="B80" s="2" t="s">
        <v>10</v>
      </c>
      <c r="C80" s="2" t="s">
        <v>70</v>
      </c>
      <c r="D80" s="226" t="s">
        <v>207</v>
      </c>
      <c r="E80" s="227" t="s">
        <v>10</v>
      </c>
      <c r="F80" s="228" t="s">
        <v>395</v>
      </c>
      <c r="G80" s="2"/>
      <c r="H80" s="442">
        <f t="shared" si="8"/>
        <v>26000</v>
      </c>
      <c r="I80" s="442">
        <f t="shared" si="8"/>
        <v>26000</v>
      </c>
    </row>
    <row r="81" spans="1:9" s="37" customFormat="1" ht="15.75" customHeight="1" x14ac:dyDescent="0.25">
      <c r="A81" s="3" t="s">
        <v>104</v>
      </c>
      <c r="B81" s="2" t="s">
        <v>10</v>
      </c>
      <c r="C81" s="2" t="s">
        <v>70</v>
      </c>
      <c r="D81" s="226" t="s">
        <v>207</v>
      </c>
      <c r="E81" s="227" t="s">
        <v>10</v>
      </c>
      <c r="F81" s="228" t="s">
        <v>415</v>
      </c>
      <c r="G81" s="2"/>
      <c r="H81" s="442">
        <f t="shared" si="8"/>
        <v>26000</v>
      </c>
      <c r="I81" s="442">
        <f t="shared" si="8"/>
        <v>26000</v>
      </c>
    </row>
    <row r="82" spans="1:9" s="37" customFormat="1" ht="33" customHeight="1" x14ac:dyDescent="0.25">
      <c r="A82" s="607" t="s">
        <v>551</v>
      </c>
      <c r="B82" s="2" t="s">
        <v>10</v>
      </c>
      <c r="C82" s="2" t="s">
        <v>70</v>
      </c>
      <c r="D82" s="226" t="s">
        <v>207</v>
      </c>
      <c r="E82" s="227" t="s">
        <v>10</v>
      </c>
      <c r="F82" s="228" t="s">
        <v>415</v>
      </c>
      <c r="G82" s="2" t="s">
        <v>16</v>
      </c>
      <c r="H82" s="443">
        <f>SUM(прил10!I174)</f>
        <v>26000</v>
      </c>
      <c r="I82" s="443">
        <f>SUM(прил10!J174)</f>
        <v>26000</v>
      </c>
    </row>
    <row r="83" spans="1:9" ht="33" customHeight="1" x14ac:dyDescent="0.25">
      <c r="A83" s="27" t="s">
        <v>125</v>
      </c>
      <c r="B83" s="28" t="s">
        <v>10</v>
      </c>
      <c r="C83" s="28" t="s">
        <v>70</v>
      </c>
      <c r="D83" s="223" t="s">
        <v>214</v>
      </c>
      <c r="E83" s="224" t="s">
        <v>394</v>
      </c>
      <c r="F83" s="225" t="s">
        <v>395</v>
      </c>
      <c r="G83" s="28"/>
      <c r="H83" s="441">
        <f t="shared" ref="H83:I85" si="9">SUM(H84)</f>
        <v>2572319</v>
      </c>
      <c r="I83" s="441">
        <f t="shared" si="9"/>
        <v>2572319</v>
      </c>
    </row>
    <row r="84" spans="1:9" ht="63" customHeight="1" x14ac:dyDescent="0.25">
      <c r="A84" s="3" t="s">
        <v>126</v>
      </c>
      <c r="B84" s="2" t="s">
        <v>10</v>
      </c>
      <c r="C84" s="2" t="s">
        <v>70</v>
      </c>
      <c r="D84" s="226" t="s">
        <v>215</v>
      </c>
      <c r="E84" s="227" t="s">
        <v>394</v>
      </c>
      <c r="F84" s="228" t="s">
        <v>395</v>
      </c>
      <c r="G84" s="2"/>
      <c r="H84" s="442">
        <f t="shared" si="9"/>
        <v>2572319</v>
      </c>
      <c r="I84" s="442">
        <f t="shared" si="9"/>
        <v>2572319</v>
      </c>
    </row>
    <row r="85" spans="1:9" ht="63" customHeight="1" x14ac:dyDescent="0.25">
      <c r="A85" s="3" t="s">
        <v>416</v>
      </c>
      <c r="B85" s="2" t="s">
        <v>10</v>
      </c>
      <c r="C85" s="2" t="s">
        <v>70</v>
      </c>
      <c r="D85" s="226" t="s">
        <v>215</v>
      </c>
      <c r="E85" s="227" t="s">
        <v>10</v>
      </c>
      <c r="F85" s="228" t="s">
        <v>395</v>
      </c>
      <c r="G85" s="2"/>
      <c r="H85" s="442">
        <f t="shared" si="9"/>
        <v>2572319</v>
      </c>
      <c r="I85" s="442">
        <f t="shared" si="9"/>
        <v>2572319</v>
      </c>
    </row>
    <row r="86" spans="1:9" ht="33.75" customHeight="1" x14ac:dyDescent="0.25">
      <c r="A86" s="3" t="s">
        <v>78</v>
      </c>
      <c r="B86" s="2" t="s">
        <v>10</v>
      </c>
      <c r="C86" s="2" t="s">
        <v>70</v>
      </c>
      <c r="D86" s="226" t="s">
        <v>215</v>
      </c>
      <c r="E86" s="227" t="s">
        <v>10</v>
      </c>
      <c r="F86" s="228" t="s">
        <v>399</v>
      </c>
      <c r="G86" s="2"/>
      <c r="H86" s="442">
        <f>SUM(H87:H88)</f>
        <v>2572319</v>
      </c>
      <c r="I86" s="442">
        <f>SUM(I87:I88)</f>
        <v>2572319</v>
      </c>
    </row>
    <row r="87" spans="1:9" ht="48" customHeight="1" x14ac:dyDescent="0.25">
      <c r="A87" s="84" t="s">
        <v>79</v>
      </c>
      <c r="B87" s="2" t="s">
        <v>10</v>
      </c>
      <c r="C87" s="2" t="s">
        <v>70</v>
      </c>
      <c r="D87" s="226" t="s">
        <v>215</v>
      </c>
      <c r="E87" s="227" t="s">
        <v>10</v>
      </c>
      <c r="F87" s="228" t="s">
        <v>399</v>
      </c>
      <c r="G87" s="2" t="s">
        <v>13</v>
      </c>
      <c r="H87" s="443">
        <f>SUM(прил10!I179)</f>
        <v>2569319</v>
      </c>
      <c r="I87" s="443">
        <f>SUM(прил10!J179)</f>
        <v>2569319</v>
      </c>
    </row>
    <row r="88" spans="1:9" ht="15.75" customHeight="1" x14ac:dyDescent="0.25">
      <c r="A88" s="3" t="s">
        <v>18</v>
      </c>
      <c r="B88" s="2" t="s">
        <v>10</v>
      </c>
      <c r="C88" s="2" t="s">
        <v>70</v>
      </c>
      <c r="D88" s="226" t="s">
        <v>215</v>
      </c>
      <c r="E88" s="227" t="s">
        <v>10</v>
      </c>
      <c r="F88" s="228" t="s">
        <v>399</v>
      </c>
      <c r="G88" s="2" t="s">
        <v>17</v>
      </c>
      <c r="H88" s="443">
        <f>SUM(прил10!I180)</f>
        <v>3000</v>
      </c>
      <c r="I88" s="443">
        <f>SUM(прил10!J180)</f>
        <v>3000</v>
      </c>
    </row>
    <row r="89" spans="1:9" ht="15.75" x14ac:dyDescent="0.25">
      <c r="A89" s="86" t="s">
        <v>22</v>
      </c>
      <c r="B89" s="23" t="s">
        <v>10</v>
      </c>
      <c r="C89" s="40">
        <v>11</v>
      </c>
      <c r="D89" s="247"/>
      <c r="E89" s="248"/>
      <c r="F89" s="249"/>
      <c r="G89" s="22"/>
      <c r="H89" s="448">
        <f t="shared" ref="H89:I92" si="10">SUM(H90)</f>
        <v>400000</v>
      </c>
      <c r="I89" s="448">
        <f t="shared" si="10"/>
        <v>400000</v>
      </c>
    </row>
    <row r="90" spans="1:9" ht="18.75" customHeight="1" x14ac:dyDescent="0.25">
      <c r="A90" s="75" t="s">
        <v>84</v>
      </c>
      <c r="B90" s="28" t="s">
        <v>10</v>
      </c>
      <c r="C90" s="30">
        <v>11</v>
      </c>
      <c r="D90" s="229" t="s">
        <v>196</v>
      </c>
      <c r="E90" s="230" t="s">
        <v>394</v>
      </c>
      <c r="F90" s="231" t="s">
        <v>395</v>
      </c>
      <c r="G90" s="28"/>
      <c r="H90" s="441">
        <f t="shared" si="10"/>
        <v>400000</v>
      </c>
      <c r="I90" s="441">
        <f t="shared" si="10"/>
        <v>400000</v>
      </c>
    </row>
    <row r="91" spans="1:9" ht="16.5" customHeight="1" x14ac:dyDescent="0.25">
      <c r="A91" s="87" t="s">
        <v>85</v>
      </c>
      <c r="B91" s="2" t="s">
        <v>10</v>
      </c>
      <c r="C91" s="365">
        <v>11</v>
      </c>
      <c r="D91" s="244" t="s">
        <v>197</v>
      </c>
      <c r="E91" s="245" t="s">
        <v>394</v>
      </c>
      <c r="F91" s="246" t="s">
        <v>395</v>
      </c>
      <c r="G91" s="2"/>
      <c r="H91" s="442">
        <f t="shared" si="10"/>
        <v>400000</v>
      </c>
      <c r="I91" s="442">
        <f t="shared" si="10"/>
        <v>400000</v>
      </c>
    </row>
    <row r="92" spans="1:9" ht="17.25" customHeight="1" x14ac:dyDescent="0.25">
      <c r="A92" s="3" t="s">
        <v>105</v>
      </c>
      <c r="B92" s="2" t="s">
        <v>10</v>
      </c>
      <c r="C92" s="365">
        <v>11</v>
      </c>
      <c r="D92" s="244" t="s">
        <v>197</v>
      </c>
      <c r="E92" s="245" t="s">
        <v>394</v>
      </c>
      <c r="F92" s="246" t="s">
        <v>417</v>
      </c>
      <c r="G92" s="2"/>
      <c r="H92" s="442">
        <f t="shared" si="10"/>
        <v>400000</v>
      </c>
      <c r="I92" s="442">
        <f t="shared" si="10"/>
        <v>400000</v>
      </c>
    </row>
    <row r="93" spans="1:9" ht="18.75" customHeight="1" x14ac:dyDescent="0.25">
      <c r="A93" s="3" t="s">
        <v>18</v>
      </c>
      <c r="B93" s="2" t="s">
        <v>10</v>
      </c>
      <c r="C93" s="365">
        <v>11</v>
      </c>
      <c r="D93" s="244" t="s">
        <v>197</v>
      </c>
      <c r="E93" s="245" t="s">
        <v>394</v>
      </c>
      <c r="F93" s="246" t="s">
        <v>417</v>
      </c>
      <c r="G93" s="2" t="s">
        <v>17</v>
      </c>
      <c r="H93" s="443">
        <f>SUM(прил10!I66)</f>
        <v>400000</v>
      </c>
      <c r="I93" s="443">
        <f>SUM(прил10!J66)</f>
        <v>400000</v>
      </c>
    </row>
    <row r="94" spans="1:9" ht="15.75" x14ac:dyDescent="0.25">
      <c r="A94" s="86" t="s">
        <v>23</v>
      </c>
      <c r="B94" s="23" t="s">
        <v>10</v>
      </c>
      <c r="C94" s="40">
        <v>13</v>
      </c>
      <c r="D94" s="247"/>
      <c r="E94" s="248"/>
      <c r="F94" s="249"/>
      <c r="G94" s="22"/>
      <c r="H94" s="448">
        <f>SUM(H95+H100+H110+H114+H122+H105)</f>
        <v>7460666</v>
      </c>
      <c r="I94" s="448">
        <f>SUM(I95+I100+I110+I114+I122+I105)</f>
        <v>7496766</v>
      </c>
    </row>
    <row r="95" spans="1:9" ht="33.75" customHeight="1" x14ac:dyDescent="0.25">
      <c r="A95" s="75" t="s">
        <v>128</v>
      </c>
      <c r="B95" s="28" t="s">
        <v>10</v>
      </c>
      <c r="C95" s="32">
        <v>13</v>
      </c>
      <c r="D95" s="253" t="s">
        <v>186</v>
      </c>
      <c r="E95" s="254" t="s">
        <v>394</v>
      </c>
      <c r="F95" s="255" t="s">
        <v>395</v>
      </c>
      <c r="G95" s="28"/>
      <c r="H95" s="441">
        <f t="shared" ref="H95:I98" si="11">SUM(H96)</f>
        <v>124300</v>
      </c>
      <c r="I95" s="441">
        <f t="shared" si="11"/>
        <v>124300</v>
      </c>
    </row>
    <row r="96" spans="1:9" ht="48.75" customHeight="1" x14ac:dyDescent="0.25">
      <c r="A96" s="87" t="s">
        <v>127</v>
      </c>
      <c r="B96" s="2" t="s">
        <v>10</v>
      </c>
      <c r="C96" s="6">
        <v>13</v>
      </c>
      <c r="D96" s="241" t="s">
        <v>217</v>
      </c>
      <c r="E96" s="242" t="s">
        <v>394</v>
      </c>
      <c r="F96" s="243" t="s">
        <v>395</v>
      </c>
      <c r="G96" s="2"/>
      <c r="H96" s="442">
        <f t="shared" si="11"/>
        <v>124300</v>
      </c>
      <c r="I96" s="442">
        <f t="shared" si="11"/>
        <v>124300</v>
      </c>
    </row>
    <row r="97" spans="1:9" ht="36" customHeight="1" x14ac:dyDescent="0.25">
      <c r="A97" s="87" t="s">
        <v>418</v>
      </c>
      <c r="B97" s="2" t="s">
        <v>10</v>
      </c>
      <c r="C97" s="6">
        <v>13</v>
      </c>
      <c r="D97" s="241" t="s">
        <v>217</v>
      </c>
      <c r="E97" s="242" t="s">
        <v>10</v>
      </c>
      <c r="F97" s="243" t="s">
        <v>395</v>
      </c>
      <c r="G97" s="2"/>
      <c r="H97" s="442">
        <f t="shared" si="11"/>
        <v>124300</v>
      </c>
      <c r="I97" s="442">
        <f t="shared" si="11"/>
        <v>124300</v>
      </c>
    </row>
    <row r="98" spans="1:9" ht="31.5" x14ac:dyDescent="0.25">
      <c r="A98" s="3" t="s">
        <v>86</v>
      </c>
      <c r="B98" s="2" t="s">
        <v>10</v>
      </c>
      <c r="C98" s="6">
        <v>13</v>
      </c>
      <c r="D98" s="241" t="s">
        <v>217</v>
      </c>
      <c r="E98" s="242" t="s">
        <v>10</v>
      </c>
      <c r="F98" s="243" t="s">
        <v>419</v>
      </c>
      <c r="G98" s="2"/>
      <c r="H98" s="442">
        <f t="shared" si="11"/>
        <v>124300</v>
      </c>
      <c r="I98" s="442">
        <f t="shared" si="11"/>
        <v>124300</v>
      </c>
    </row>
    <row r="99" spans="1:9" ht="31.5" x14ac:dyDescent="0.25">
      <c r="A99" s="607" t="s">
        <v>87</v>
      </c>
      <c r="B99" s="2" t="s">
        <v>10</v>
      </c>
      <c r="C99" s="6">
        <v>13</v>
      </c>
      <c r="D99" s="241" t="s">
        <v>217</v>
      </c>
      <c r="E99" s="242" t="s">
        <v>10</v>
      </c>
      <c r="F99" s="243" t="s">
        <v>419</v>
      </c>
      <c r="G99" s="2" t="s">
        <v>77</v>
      </c>
      <c r="H99" s="443">
        <f>SUM(прил10!I451)</f>
        <v>124300</v>
      </c>
      <c r="I99" s="443">
        <f>SUM(прил10!J451)</f>
        <v>124300</v>
      </c>
    </row>
    <row r="100" spans="1:9" ht="49.5" customHeight="1" x14ac:dyDescent="0.25">
      <c r="A100" s="27" t="s">
        <v>129</v>
      </c>
      <c r="B100" s="28" t="s">
        <v>10</v>
      </c>
      <c r="C100" s="30">
        <v>13</v>
      </c>
      <c r="D100" s="229" t="s">
        <v>420</v>
      </c>
      <c r="E100" s="230" t="s">
        <v>394</v>
      </c>
      <c r="F100" s="231" t="s">
        <v>395</v>
      </c>
      <c r="G100" s="28"/>
      <c r="H100" s="441">
        <f t="shared" ref="H100:I103" si="12">SUM(H101)</f>
        <v>3000</v>
      </c>
      <c r="I100" s="441">
        <f t="shared" si="12"/>
        <v>3000</v>
      </c>
    </row>
    <row r="101" spans="1:9" ht="63" customHeight="1" x14ac:dyDescent="0.25">
      <c r="A101" s="54" t="s">
        <v>130</v>
      </c>
      <c r="B101" s="2" t="s">
        <v>10</v>
      </c>
      <c r="C101" s="365">
        <v>13</v>
      </c>
      <c r="D101" s="244" t="s">
        <v>198</v>
      </c>
      <c r="E101" s="245" t="s">
        <v>394</v>
      </c>
      <c r="F101" s="246" t="s">
        <v>395</v>
      </c>
      <c r="G101" s="2"/>
      <c r="H101" s="442">
        <f t="shared" si="12"/>
        <v>3000</v>
      </c>
      <c r="I101" s="442">
        <f t="shared" si="12"/>
        <v>3000</v>
      </c>
    </row>
    <row r="102" spans="1:9" ht="47.25" customHeight="1" x14ac:dyDescent="0.25">
      <c r="A102" s="54" t="s">
        <v>421</v>
      </c>
      <c r="B102" s="2" t="s">
        <v>10</v>
      </c>
      <c r="C102" s="365">
        <v>13</v>
      </c>
      <c r="D102" s="244" t="s">
        <v>198</v>
      </c>
      <c r="E102" s="245" t="s">
        <v>10</v>
      </c>
      <c r="F102" s="246" t="s">
        <v>395</v>
      </c>
      <c r="G102" s="2"/>
      <c r="H102" s="442">
        <f t="shared" si="12"/>
        <v>3000</v>
      </c>
      <c r="I102" s="442">
        <f t="shared" si="12"/>
        <v>3000</v>
      </c>
    </row>
    <row r="103" spans="1:9" ht="18.75" customHeight="1" x14ac:dyDescent="0.25">
      <c r="A103" s="84" t="s">
        <v>423</v>
      </c>
      <c r="B103" s="2" t="s">
        <v>10</v>
      </c>
      <c r="C103" s="365">
        <v>13</v>
      </c>
      <c r="D103" s="244" t="s">
        <v>198</v>
      </c>
      <c r="E103" s="245" t="s">
        <v>10</v>
      </c>
      <c r="F103" s="246" t="s">
        <v>422</v>
      </c>
      <c r="G103" s="2"/>
      <c r="H103" s="442">
        <f t="shared" si="12"/>
        <v>3000</v>
      </c>
      <c r="I103" s="442">
        <f t="shared" si="12"/>
        <v>3000</v>
      </c>
    </row>
    <row r="104" spans="1:9" ht="32.25" customHeight="1" x14ac:dyDescent="0.25">
      <c r="A104" s="607" t="s">
        <v>551</v>
      </c>
      <c r="B104" s="2" t="s">
        <v>10</v>
      </c>
      <c r="C104" s="365">
        <v>13</v>
      </c>
      <c r="D104" s="244" t="s">
        <v>198</v>
      </c>
      <c r="E104" s="245" t="s">
        <v>10</v>
      </c>
      <c r="F104" s="246" t="s">
        <v>422</v>
      </c>
      <c r="G104" s="2" t="s">
        <v>16</v>
      </c>
      <c r="H104" s="443">
        <f>SUM(прил10!I72)</f>
        <v>3000</v>
      </c>
      <c r="I104" s="443">
        <f>SUM(прил10!J72)</f>
        <v>3000</v>
      </c>
    </row>
    <row r="105" spans="1:9" ht="31.5" customHeight="1" x14ac:dyDescent="0.25">
      <c r="A105" s="75" t="s">
        <v>122</v>
      </c>
      <c r="B105" s="28" t="s">
        <v>10</v>
      </c>
      <c r="C105" s="28">
        <v>13</v>
      </c>
      <c r="D105" s="223" t="s">
        <v>406</v>
      </c>
      <c r="E105" s="224" t="s">
        <v>394</v>
      </c>
      <c r="F105" s="225" t="s">
        <v>395</v>
      </c>
      <c r="G105" s="28"/>
      <c r="H105" s="441">
        <f t="shared" ref="H105:I108" si="13">SUM(H106)</f>
        <v>2000</v>
      </c>
      <c r="I105" s="441">
        <f t="shared" si="13"/>
        <v>2000</v>
      </c>
    </row>
    <row r="106" spans="1:9" ht="63" customHeight="1" x14ac:dyDescent="0.25">
      <c r="A106" s="76" t="s">
        <v>517</v>
      </c>
      <c r="B106" s="2" t="s">
        <v>10</v>
      </c>
      <c r="C106" s="2">
        <v>13</v>
      </c>
      <c r="D106" s="226" t="s">
        <v>516</v>
      </c>
      <c r="E106" s="227" t="s">
        <v>394</v>
      </c>
      <c r="F106" s="228" t="s">
        <v>395</v>
      </c>
      <c r="G106" s="2"/>
      <c r="H106" s="442">
        <f t="shared" si="13"/>
        <v>2000</v>
      </c>
      <c r="I106" s="442">
        <f t="shared" si="13"/>
        <v>2000</v>
      </c>
    </row>
    <row r="107" spans="1:9" ht="33" customHeight="1" x14ac:dyDescent="0.25">
      <c r="A107" s="76" t="s">
        <v>518</v>
      </c>
      <c r="B107" s="2" t="s">
        <v>10</v>
      </c>
      <c r="C107" s="2">
        <v>13</v>
      </c>
      <c r="D107" s="226" t="s">
        <v>516</v>
      </c>
      <c r="E107" s="227" t="s">
        <v>10</v>
      </c>
      <c r="F107" s="228" t="s">
        <v>395</v>
      </c>
      <c r="G107" s="2"/>
      <c r="H107" s="442">
        <f t="shared" si="13"/>
        <v>2000</v>
      </c>
      <c r="I107" s="442">
        <f t="shared" si="13"/>
        <v>2000</v>
      </c>
    </row>
    <row r="108" spans="1:9" ht="17.25" customHeight="1" x14ac:dyDescent="0.25">
      <c r="A108" s="88" t="s">
        <v>520</v>
      </c>
      <c r="B108" s="2" t="s">
        <v>10</v>
      </c>
      <c r="C108" s="2">
        <v>13</v>
      </c>
      <c r="D108" s="226" t="s">
        <v>516</v>
      </c>
      <c r="E108" s="227" t="s">
        <v>10</v>
      </c>
      <c r="F108" s="228" t="s">
        <v>519</v>
      </c>
      <c r="G108" s="2"/>
      <c r="H108" s="442">
        <f t="shared" si="13"/>
        <v>2000</v>
      </c>
      <c r="I108" s="442">
        <f t="shared" si="13"/>
        <v>2000</v>
      </c>
    </row>
    <row r="109" spans="1:9" ht="31.5" customHeight="1" x14ac:dyDescent="0.25">
      <c r="A109" s="607" t="s">
        <v>551</v>
      </c>
      <c r="B109" s="2" t="s">
        <v>10</v>
      </c>
      <c r="C109" s="2">
        <v>13</v>
      </c>
      <c r="D109" s="226" t="s">
        <v>516</v>
      </c>
      <c r="E109" s="227" t="s">
        <v>10</v>
      </c>
      <c r="F109" s="228" t="s">
        <v>519</v>
      </c>
      <c r="G109" s="2" t="s">
        <v>16</v>
      </c>
      <c r="H109" s="444">
        <f>SUM(прил10!I77)</f>
        <v>2000</v>
      </c>
      <c r="I109" s="444">
        <f>SUM(прил10!J77)</f>
        <v>2000</v>
      </c>
    </row>
    <row r="110" spans="1:9" ht="31.5" x14ac:dyDescent="0.25">
      <c r="A110" s="75" t="s">
        <v>24</v>
      </c>
      <c r="B110" s="28" t="s">
        <v>10</v>
      </c>
      <c r="C110" s="30">
        <v>13</v>
      </c>
      <c r="D110" s="229" t="s">
        <v>199</v>
      </c>
      <c r="E110" s="230" t="s">
        <v>394</v>
      </c>
      <c r="F110" s="231" t="s">
        <v>395</v>
      </c>
      <c r="G110" s="28"/>
      <c r="H110" s="441">
        <f>SUM(H111)</f>
        <v>46687</v>
      </c>
      <c r="I110" s="441">
        <f>SUM(I111)</f>
        <v>46687</v>
      </c>
    </row>
    <row r="111" spans="1:9" ht="17.25" customHeight="1" x14ac:dyDescent="0.25">
      <c r="A111" s="84" t="s">
        <v>88</v>
      </c>
      <c r="B111" s="2" t="s">
        <v>10</v>
      </c>
      <c r="C111" s="365">
        <v>13</v>
      </c>
      <c r="D111" s="244" t="s">
        <v>200</v>
      </c>
      <c r="E111" s="245" t="s">
        <v>394</v>
      </c>
      <c r="F111" s="246" t="s">
        <v>395</v>
      </c>
      <c r="G111" s="2"/>
      <c r="H111" s="442">
        <f>SUM(H112)</f>
        <v>46687</v>
      </c>
      <c r="I111" s="442">
        <f>SUM(I112)</f>
        <v>46687</v>
      </c>
    </row>
    <row r="112" spans="1:9" ht="16.5" customHeight="1" x14ac:dyDescent="0.25">
      <c r="A112" s="3" t="s">
        <v>106</v>
      </c>
      <c r="B112" s="2" t="s">
        <v>10</v>
      </c>
      <c r="C112" s="365">
        <v>13</v>
      </c>
      <c r="D112" s="244" t="s">
        <v>200</v>
      </c>
      <c r="E112" s="245" t="s">
        <v>394</v>
      </c>
      <c r="F112" s="246" t="s">
        <v>424</v>
      </c>
      <c r="G112" s="2"/>
      <c r="H112" s="442">
        <f>SUM(H113:H113)</f>
        <v>46687</v>
      </c>
      <c r="I112" s="442">
        <f>SUM(I113:I113)</f>
        <v>46687</v>
      </c>
    </row>
    <row r="113" spans="1:9" ht="17.25" customHeight="1" x14ac:dyDescent="0.25">
      <c r="A113" s="3" t="s">
        <v>18</v>
      </c>
      <c r="B113" s="2" t="s">
        <v>10</v>
      </c>
      <c r="C113" s="365">
        <v>13</v>
      </c>
      <c r="D113" s="244" t="s">
        <v>200</v>
      </c>
      <c r="E113" s="245" t="s">
        <v>394</v>
      </c>
      <c r="F113" s="246" t="s">
        <v>424</v>
      </c>
      <c r="G113" s="2" t="s">
        <v>17</v>
      </c>
      <c r="H113" s="443">
        <f>SUM(прил10!I81)</f>
        <v>46687</v>
      </c>
      <c r="I113" s="443">
        <f>SUM(прил10!J81)</f>
        <v>46687</v>
      </c>
    </row>
    <row r="114" spans="1:9" ht="18.75" customHeight="1" x14ac:dyDescent="0.25">
      <c r="A114" s="75" t="s">
        <v>182</v>
      </c>
      <c r="B114" s="28" t="s">
        <v>10</v>
      </c>
      <c r="C114" s="30">
        <v>13</v>
      </c>
      <c r="D114" s="229" t="s">
        <v>201</v>
      </c>
      <c r="E114" s="230" t="s">
        <v>394</v>
      </c>
      <c r="F114" s="231" t="s">
        <v>395</v>
      </c>
      <c r="G114" s="28"/>
      <c r="H114" s="441">
        <f>SUM(H115)</f>
        <v>900600</v>
      </c>
      <c r="I114" s="441">
        <f>SUM(I115)</f>
        <v>936700</v>
      </c>
    </row>
    <row r="115" spans="1:9" ht="18" customHeight="1" x14ac:dyDescent="0.25">
      <c r="A115" s="84" t="s">
        <v>181</v>
      </c>
      <c r="B115" s="2" t="s">
        <v>10</v>
      </c>
      <c r="C115" s="365">
        <v>13</v>
      </c>
      <c r="D115" s="244" t="s">
        <v>202</v>
      </c>
      <c r="E115" s="245" t="s">
        <v>394</v>
      </c>
      <c r="F115" s="246" t="s">
        <v>395</v>
      </c>
      <c r="G115" s="2"/>
      <c r="H115" s="442">
        <f>SUM(H116+H120+H118)</f>
        <v>900600</v>
      </c>
      <c r="I115" s="442">
        <f>SUM(I116+I120+I118)</f>
        <v>936700</v>
      </c>
    </row>
    <row r="116" spans="1:9" ht="47.25" customHeight="1" x14ac:dyDescent="0.25">
      <c r="A116" s="84" t="s">
        <v>739</v>
      </c>
      <c r="B116" s="2" t="s">
        <v>10</v>
      </c>
      <c r="C116" s="365">
        <v>13</v>
      </c>
      <c r="D116" s="244" t="s">
        <v>202</v>
      </c>
      <c r="E116" s="245" t="s">
        <v>394</v>
      </c>
      <c r="F116" s="374">
        <v>12712</v>
      </c>
      <c r="G116" s="2"/>
      <c r="H116" s="442">
        <f>SUM(H117)</f>
        <v>31100</v>
      </c>
      <c r="I116" s="442">
        <f>SUM(I117)</f>
        <v>31100</v>
      </c>
    </row>
    <row r="117" spans="1:9" ht="48.75" customHeight="1" x14ac:dyDescent="0.25">
      <c r="A117" s="84" t="s">
        <v>79</v>
      </c>
      <c r="B117" s="2" t="s">
        <v>10</v>
      </c>
      <c r="C117" s="365">
        <v>13</v>
      </c>
      <c r="D117" s="244" t="s">
        <v>202</v>
      </c>
      <c r="E117" s="245" t="s">
        <v>394</v>
      </c>
      <c r="F117" s="374">
        <v>12712</v>
      </c>
      <c r="G117" s="2" t="s">
        <v>13</v>
      </c>
      <c r="H117" s="444">
        <f>SUM(прил10!I85)</f>
        <v>31100</v>
      </c>
      <c r="I117" s="444">
        <f>SUM(прил10!J85)</f>
        <v>31100</v>
      </c>
    </row>
    <row r="118" spans="1:9" ht="33" customHeight="1" x14ac:dyDescent="0.25">
      <c r="A118" s="609" t="s">
        <v>722</v>
      </c>
      <c r="B118" s="2" t="s">
        <v>10</v>
      </c>
      <c r="C118" s="365">
        <v>13</v>
      </c>
      <c r="D118" s="244" t="s">
        <v>202</v>
      </c>
      <c r="E118" s="245" t="s">
        <v>394</v>
      </c>
      <c r="F118" s="246" t="s">
        <v>426</v>
      </c>
      <c r="G118" s="2"/>
      <c r="H118" s="442">
        <f>SUM(H119:H119)</f>
        <v>749500</v>
      </c>
      <c r="I118" s="442">
        <f>SUM(I119:I119)</f>
        <v>785600</v>
      </c>
    </row>
    <row r="119" spans="1:9" ht="49.5" customHeight="1" x14ac:dyDescent="0.25">
      <c r="A119" s="84" t="s">
        <v>79</v>
      </c>
      <c r="B119" s="2" t="s">
        <v>10</v>
      </c>
      <c r="C119" s="365">
        <v>13</v>
      </c>
      <c r="D119" s="244" t="s">
        <v>202</v>
      </c>
      <c r="E119" s="245" t="s">
        <v>394</v>
      </c>
      <c r="F119" s="246" t="s">
        <v>426</v>
      </c>
      <c r="G119" s="2" t="s">
        <v>13</v>
      </c>
      <c r="H119" s="443">
        <f>SUM(прил10!I87)</f>
        <v>749500</v>
      </c>
      <c r="I119" s="443">
        <f>SUM(прил10!J87)</f>
        <v>785600</v>
      </c>
    </row>
    <row r="120" spans="1:9" ht="16.5" customHeight="1" x14ac:dyDescent="0.25">
      <c r="A120" s="3" t="s">
        <v>183</v>
      </c>
      <c r="B120" s="2" t="s">
        <v>10</v>
      </c>
      <c r="C120" s="365">
        <v>13</v>
      </c>
      <c r="D120" s="244" t="s">
        <v>202</v>
      </c>
      <c r="E120" s="245" t="s">
        <v>394</v>
      </c>
      <c r="F120" s="246" t="s">
        <v>425</v>
      </c>
      <c r="G120" s="2"/>
      <c r="H120" s="442">
        <f>SUM(H121)</f>
        <v>120000</v>
      </c>
      <c r="I120" s="442">
        <f>SUM(I121)</f>
        <v>120000</v>
      </c>
    </row>
    <row r="121" spans="1:9" ht="31.5" customHeight="1" x14ac:dyDescent="0.25">
      <c r="A121" s="608" t="s">
        <v>551</v>
      </c>
      <c r="B121" s="2" t="s">
        <v>10</v>
      </c>
      <c r="C121" s="365">
        <v>13</v>
      </c>
      <c r="D121" s="244" t="s">
        <v>202</v>
      </c>
      <c r="E121" s="245" t="s">
        <v>394</v>
      </c>
      <c r="F121" s="246" t="s">
        <v>425</v>
      </c>
      <c r="G121" s="2" t="s">
        <v>16</v>
      </c>
      <c r="H121" s="443">
        <f>SUM(прил10!I89)</f>
        <v>120000</v>
      </c>
      <c r="I121" s="443">
        <f>SUM(прил10!J89)</f>
        <v>120000</v>
      </c>
    </row>
    <row r="122" spans="1:9" ht="33" customHeight="1" x14ac:dyDescent="0.25">
      <c r="A122" s="27" t="s">
        <v>131</v>
      </c>
      <c r="B122" s="28" t="s">
        <v>10</v>
      </c>
      <c r="C122" s="30">
        <v>13</v>
      </c>
      <c r="D122" s="229" t="s">
        <v>203</v>
      </c>
      <c r="E122" s="230" t="s">
        <v>394</v>
      </c>
      <c r="F122" s="231" t="s">
        <v>395</v>
      </c>
      <c r="G122" s="28"/>
      <c r="H122" s="441">
        <f>SUM(H123)</f>
        <v>6384079</v>
      </c>
      <c r="I122" s="441">
        <f>SUM(I123)</f>
        <v>6384079</v>
      </c>
    </row>
    <row r="123" spans="1:9" ht="33" customHeight="1" x14ac:dyDescent="0.25">
      <c r="A123" s="84" t="s">
        <v>132</v>
      </c>
      <c r="B123" s="2" t="s">
        <v>10</v>
      </c>
      <c r="C123" s="365">
        <v>13</v>
      </c>
      <c r="D123" s="244" t="s">
        <v>204</v>
      </c>
      <c r="E123" s="245" t="s">
        <v>394</v>
      </c>
      <c r="F123" s="246" t="s">
        <v>395</v>
      </c>
      <c r="G123" s="2"/>
      <c r="H123" s="442">
        <f>SUM(H124)</f>
        <v>6384079</v>
      </c>
      <c r="I123" s="442">
        <f>SUM(I124)</f>
        <v>6384079</v>
      </c>
    </row>
    <row r="124" spans="1:9" ht="31.5" x14ac:dyDescent="0.25">
      <c r="A124" s="3" t="s">
        <v>89</v>
      </c>
      <c r="B124" s="2" t="s">
        <v>10</v>
      </c>
      <c r="C124" s="365">
        <v>13</v>
      </c>
      <c r="D124" s="244" t="s">
        <v>204</v>
      </c>
      <c r="E124" s="245" t="s">
        <v>394</v>
      </c>
      <c r="F124" s="246" t="s">
        <v>427</v>
      </c>
      <c r="G124" s="2"/>
      <c r="H124" s="442">
        <f>SUM(H125:H127)</f>
        <v>6384079</v>
      </c>
      <c r="I124" s="442">
        <f>SUM(I125:I127)</f>
        <v>6384079</v>
      </c>
    </row>
    <row r="125" spans="1:9" ht="46.5" customHeight="1" x14ac:dyDescent="0.25">
      <c r="A125" s="84" t="s">
        <v>79</v>
      </c>
      <c r="B125" s="2" t="s">
        <v>10</v>
      </c>
      <c r="C125" s="365">
        <v>13</v>
      </c>
      <c r="D125" s="244" t="s">
        <v>204</v>
      </c>
      <c r="E125" s="245" t="s">
        <v>394</v>
      </c>
      <c r="F125" s="246" t="s">
        <v>427</v>
      </c>
      <c r="G125" s="2" t="s">
        <v>13</v>
      </c>
      <c r="H125" s="443">
        <f>SUM(прил10!I93)</f>
        <v>4124008</v>
      </c>
      <c r="I125" s="443">
        <f>SUM(прил10!J93)</f>
        <v>4124008</v>
      </c>
    </row>
    <row r="126" spans="1:9" ht="30.75" customHeight="1" x14ac:dyDescent="0.25">
      <c r="A126" s="607" t="s">
        <v>551</v>
      </c>
      <c r="B126" s="2" t="s">
        <v>10</v>
      </c>
      <c r="C126" s="365">
        <v>13</v>
      </c>
      <c r="D126" s="244" t="s">
        <v>204</v>
      </c>
      <c r="E126" s="245" t="s">
        <v>394</v>
      </c>
      <c r="F126" s="246" t="s">
        <v>427</v>
      </c>
      <c r="G126" s="2" t="s">
        <v>16</v>
      </c>
      <c r="H126" s="443">
        <f>SUM(прил10!I94)</f>
        <v>2197897</v>
      </c>
      <c r="I126" s="443">
        <f>SUM(прил10!J94)</f>
        <v>2197897</v>
      </c>
    </row>
    <row r="127" spans="1:9" ht="15.75" customHeight="1" x14ac:dyDescent="0.25">
      <c r="A127" s="3" t="s">
        <v>18</v>
      </c>
      <c r="B127" s="2" t="s">
        <v>10</v>
      </c>
      <c r="C127" s="365">
        <v>13</v>
      </c>
      <c r="D127" s="244" t="s">
        <v>204</v>
      </c>
      <c r="E127" s="245" t="s">
        <v>394</v>
      </c>
      <c r="F127" s="246" t="s">
        <v>427</v>
      </c>
      <c r="G127" s="2" t="s">
        <v>17</v>
      </c>
      <c r="H127" s="443">
        <f>SUM(прил10!I95)</f>
        <v>62174</v>
      </c>
      <c r="I127" s="443">
        <f>SUM(прил10!J95)</f>
        <v>62174</v>
      </c>
    </row>
    <row r="128" spans="1:9" ht="33" customHeight="1" x14ac:dyDescent="0.25">
      <c r="A128" s="74" t="s">
        <v>73</v>
      </c>
      <c r="B128" s="16" t="s">
        <v>15</v>
      </c>
      <c r="C128" s="39"/>
      <c r="D128" s="256"/>
      <c r="E128" s="257"/>
      <c r="F128" s="258"/>
      <c r="G128" s="15"/>
      <c r="H128" s="494">
        <f>SUM(H129)</f>
        <v>2207812</v>
      </c>
      <c r="I128" s="494">
        <f>SUM(I129)</f>
        <v>2207812</v>
      </c>
    </row>
    <row r="129" spans="1:9" ht="33.75" customHeight="1" x14ac:dyDescent="0.25">
      <c r="A129" s="86" t="s">
        <v>878</v>
      </c>
      <c r="B129" s="23" t="s">
        <v>15</v>
      </c>
      <c r="C129" s="55" t="s">
        <v>57</v>
      </c>
      <c r="D129" s="259"/>
      <c r="E129" s="260"/>
      <c r="F129" s="261"/>
      <c r="G129" s="22"/>
      <c r="H129" s="448">
        <f>SUM(H130)</f>
        <v>2207812</v>
      </c>
      <c r="I129" s="448">
        <f>SUM(I130)</f>
        <v>2207812</v>
      </c>
    </row>
    <row r="130" spans="1:9" ht="65.25" customHeight="1" x14ac:dyDescent="0.25">
      <c r="A130" s="75" t="s">
        <v>133</v>
      </c>
      <c r="B130" s="28" t="s">
        <v>15</v>
      </c>
      <c r="C130" s="42" t="s">
        <v>57</v>
      </c>
      <c r="D130" s="235" t="s">
        <v>205</v>
      </c>
      <c r="E130" s="236" t="s">
        <v>394</v>
      </c>
      <c r="F130" s="237" t="s">
        <v>395</v>
      </c>
      <c r="G130" s="28"/>
      <c r="H130" s="441">
        <f>SUM(H131+H137)</f>
        <v>2207812</v>
      </c>
      <c r="I130" s="441">
        <f>SUM(I131+I137)</f>
        <v>2207812</v>
      </c>
    </row>
    <row r="131" spans="1:9" ht="95.25" customHeight="1" x14ac:dyDescent="0.25">
      <c r="A131" s="76" t="s">
        <v>134</v>
      </c>
      <c r="B131" s="2" t="s">
        <v>15</v>
      </c>
      <c r="C131" s="8" t="s">
        <v>57</v>
      </c>
      <c r="D131" s="262" t="s">
        <v>206</v>
      </c>
      <c r="E131" s="263" t="s">
        <v>394</v>
      </c>
      <c r="F131" s="264" t="s">
        <v>395</v>
      </c>
      <c r="G131" s="2"/>
      <c r="H131" s="442">
        <f>SUM(H132)</f>
        <v>2107812</v>
      </c>
      <c r="I131" s="442">
        <f>SUM(I132)</f>
        <v>2107812</v>
      </c>
    </row>
    <row r="132" spans="1:9" ht="34.5" customHeight="1" x14ac:dyDescent="0.25">
      <c r="A132" s="76" t="s">
        <v>428</v>
      </c>
      <c r="B132" s="2" t="s">
        <v>15</v>
      </c>
      <c r="C132" s="8" t="s">
        <v>57</v>
      </c>
      <c r="D132" s="262" t="s">
        <v>206</v>
      </c>
      <c r="E132" s="263" t="s">
        <v>10</v>
      </c>
      <c r="F132" s="264" t="s">
        <v>395</v>
      </c>
      <c r="G132" s="2"/>
      <c r="H132" s="442">
        <f>SUM(H133)</f>
        <v>2107812</v>
      </c>
      <c r="I132" s="442">
        <f>SUM(I133)</f>
        <v>2107812</v>
      </c>
    </row>
    <row r="133" spans="1:9" ht="33" customHeight="1" x14ac:dyDescent="0.25">
      <c r="A133" s="3" t="s">
        <v>89</v>
      </c>
      <c r="B133" s="2" t="s">
        <v>15</v>
      </c>
      <c r="C133" s="8" t="s">
        <v>57</v>
      </c>
      <c r="D133" s="262" t="s">
        <v>206</v>
      </c>
      <c r="E133" s="263" t="s">
        <v>10</v>
      </c>
      <c r="F133" s="264" t="s">
        <v>427</v>
      </c>
      <c r="G133" s="2"/>
      <c r="H133" s="442">
        <f>SUM(H134:H136)</f>
        <v>2107812</v>
      </c>
      <c r="I133" s="442">
        <f>SUM(I134:I136)</f>
        <v>2107812</v>
      </c>
    </row>
    <row r="134" spans="1:9" ht="46.5" customHeight="1" x14ac:dyDescent="0.25">
      <c r="A134" s="84" t="s">
        <v>79</v>
      </c>
      <c r="B134" s="2" t="s">
        <v>15</v>
      </c>
      <c r="C134" s="8" t="s">
        <v>57</v>
      </c>
      <c r="D134" s="262" t="s">
        <v>206</v>
      </c>
      <c r="E134" s="263" t="s">
        <v>10</v>
      </c>
      <c r="F134" s="264" t="s">
        <v>427</v>
      </c>
      <c r="G134" s="2" t="s">
        <v>13</v>
      </c>
      <c r="H134" s="443">
        <f>SUM(прил10!I102)</f>
        <v>2037812</v>
      </c>
      <c r="I134" s="443">
        <f>SUM(прил10!J102)</f>
        <v>2037812</v>
      </c>
    </row>
    <row r="135" spans="1:9" ht="31.5" customHeight="1" x14ac:dyDescent="0.25">
      <c r="A135" s="607" t="s">
        <v>551</v>
      </c>
      <c r="B135" s="2" t="s">
        <v>15</v>
      </c>
      <c r="C135" s="8" t="s">
        <v>57</v>
      </c>
      <c r="D135" s="262" t="s">
        <v>206</v>
      </c>
      <c r="E135" s="263" t="s">
        <v>10</v>
      </c>
      <c r="F135" s="264" t="s">
        <v>427</v>
      </c>
      <c r="G135" s="2" t="s">
        <v>16</v>
      </c>
      <c r="H135" s="443">
        <f>SUM(прил10!I103)</f>
        <v>69000</v>
      </c>
      <c r="I135" s="443">
        <f>SUM(прил10!J103)</f>
        <v>69000</v>
      </c>
    </row>
    <row r="136" spans="1:9" ht="17.25" customHeight="1" x14ac:dyDescent="0.25">
      <c r="A136" s="3" t="s">
        <v>18</v>
      </c>
      <c r="B136" s="2" t="s">
        <v>15</v>
      </c>
      <c r="C136" s="8" t="s">
        <v>57</v>
      </c>
      <c r="D136" s="262" t="s">
        <v>206</v>
      </c>
      <c r="E136" s="263" t="s">
        <v>10</v>
      </c>
      <c r="F136" s="264" t="s">
        <v>427</v>
      </c>
      <c r="G136" s="2" t="s">
        <v>17</v>
      </c>
      <c r="H136" s="443">
        <f>SUM(прил10!I104)</f>
        <v>1000</v>
      </c>
      <c r="I136" s="443">
        <f>SUM(прил10!J104)</f>
        <v>1000</v>
      </c>
    </row>
    <row r="137" spans="1:9" ht="93.75" customHeight="1" x14ac:dyDescent="0.25">
      <c r="A137" s="54" t="s">
        <v>525</v>
      </c>
      <c r="B137" s="2" t="s">
        <v>15</v>
      </c>
      <c r="C137" s="8" t="s">
        <v>57</v>
      </c>
      <c r="D137" s="238" t="s">
        <v>521</v>
      </c>
      <c r="E137" s="239" t="s">
        <v>394</v>
      </c>
      <c r="F137" s="240" t="s">
        <v>395</v>
      </c>
      <c r="G137" s="2"/>
      <c r="H137" s="442">
        <f t="shared" ref="H137:I139" si="14">SUM(H138)</f>
        <v>100000</v>
      </c>
      <c r="I137" s="442">
        <f t="shared" si="14"/>
        <v>100000</v>
      </c>
    </row>
    <row r="138" spans="1:9" ht="46.5" customHeight="1" x14ac:dyDescent="0.25">
      <c r="A138" s="84" t="s">
        <v>523</v>
      </c>
      <c r="B138" s="2" t="s">
        <v>15</v>
      </c>
      <c r="C138" s="8" t="s">
        <v>57</v>
      </c>
      <c r="D138" s="238" t="s">
        <v>521</v>
      </c>
      <c r="E138" s="239" t="s">
        <v>10</v>
      </c>
      <c r="F138" s="240" t="s">
        <v>395</v>
      </c>
      <c r="G138" s="2"/>
      <c r="H138" s="442">
        <f t="shared" si="14"/>
        <v>100000</v>
      </c>
      <c r="I138" s="442">
        <f t="shared" si="14"/>
        <v>100000</v>
      </c>
    </row>
    <row r="139" spans="1:9" ht="36.75" customHeight="1" x14ac:dyDescent="0.25">
      <c r="A139" s="84" t="s">
        <v>524</v>
      </c>
      <c r="B139" s="2" t="s">
        <v>15</v>
      </c>
      <c r="C139" s="8" t="s">
        <v>57</v>
      </c>
      <c r="D139" s="238" t="s">
        <v>521</v>
      </c>
      <c r="E139" s="239" t="s">
        <v>10</v>
      </c>
      <c r="F139" s="246" t="s">
        <v>522</v>
      </c>
      <c r="G139" s="2"/>
      <c r="H139" s="442">
        <f t="shared" si="14"/>
        <v>100000</v>
      </c>
      <c r="I139" s="442">
        <f t="shared" si="14"/>
        <v>100000</v>
      </c>
    </row>
    <row r="140" spans="1:9" ht="32.25" customHeight="1" x14ac:dyDescent="0.25">
      <c r="A140" s="607" t="s">
        <v>551</v>
      </c>
      <c r="B140" s="2" t="s">
        <v>15</v>
      </c>
      <c r="C140" s="8" t="s">
        <v>57</v>
      </c>
      <c r="D140" s="238" t="s">
        <v>521</v>
      </c>
      <c r="E140" s="239" t="s">
        <v>10</v>
      </c>
      <c r="F140" s="246" t="s">
        <v>522</v>
      </c>
      <c r="G140" s="2" t="s">
        <v>16</v>
      </c>
      <c r="H140" s="443">
        <f>SUM(прил10!I108)</f>
        <v>100000</v>
      </c>
      <c r="I140" s="443">
        <f>SUM(прил10!J108)</f>
        <v>100000</v>
      </c>
    </row>
    <row r="141" spans="1:9" ht="15.75" x14ac:dyDescent="0.25">
      <c r="A141" s="74" t="s">
        <v>25</v>
      </c>
      <c r="B141" s="16" t="s">
        <v>20</v>
      </c>
      <c r="C141" s="39"/>
      <c r="D141" s="256"/>
      <c r="E141" s="257"/>
      <c r="F141" s="258"/>
      <c r="G141" s="15"/>
      <c r="H141" s="494">
        <f>SUM(H142+H148+H158)</f>
        <v>8292690</v>
      </c>
      <c r="I141" s="494">
        <f>SUM(I142+I148+I158)</f>
        <v>8420280</v>
      </c>
    </row>
    <row r="142" spans="1:9" ht="15.75" x14ac:dyDescent="0.25">
      <c r="A142" s="86" t="s">
        <v>242</v>
      </c>
      <c r="B142" s="23" t="s">
        <v>20</v>
      </c>
      <c r="C142" s="55" t="s">
        <v>35</v>
      </c>
      <c r="D142" s="259"/>
      <c r="E142" s="260"/>
      <c r="F142" s="261"/>
      <c r="G142" s="22"/>
      <c r="H142" s="448">
        <f t="shared" ref="H142:I146" si="15">SUM(H143)</f>
        <v>450000</v>
      </c>
      <c r="I142" s="448">
        <f t="shared" si="15"/>
        <v>450000</v>
      </c>
    </row>
    <row r="143" spans="1:9" ht="47.25" x14ac:dyDescent="0.25">
      <c r="A143" s="75" t="s">
        <v>137</v>
      </c>
      <c r="B143" s="28" t="s">
        <v>20</v>
      </c>
      <c r="C143" s="30" t="s">
        <v>35</v>
      </c>
      <c r="D143" s="229" t="s">
        <v>429</v>
      </c>
      <c r="E143" s="230" t="s">
        <v>394</v>
      </c>
      <c r="F143" s="231" t="s">
        <v>395</v>
      </c>
      <c r="G143" s="28"/>
      <c r="H143" s="441">
        <f t="shared" si="15"/>
        <v>450000</v>
      </c>
      <c r="I143" s="441">
        <f t="shared" si="15"/>
        <v>450000</v>
      </c>
    </row>
    <row r="144" spans="1:9" ht="68.25" customHeight="1" x14ac:dyDescent="0.25">
      <c r="A144" s="76" t="s">
        <v>178</v>
      </c>
      <c r="B144" s="44" t="s">
        <v>20</v>
      </c>
      <c r="C144" s="53" t="s">
        <v>35</v>
      </c>
      <c r="D144" s="232" t="s">
        <v>213</v>
      </c>
      <c r="E144" s="233" t="s">
        <v>394</v>
      </c>
      <c r="F144" s="234" t="s">
        <v>395</v>
      </c>
      <c r="G144" s="44"/>
      <c r="H144" s="442">
        <f t="shared" si="15"/>
        <v>450000</v>
      </c>
      <c r="I144" s="442">
        <f t="shared" si="15"/>
        <v>450000</v>
      </c>
    </row>
    <row r="145" spans="1:11" ht="33" customHeight="1" x14ac:dyDescent="0.25">
      <c r="A145" s="76" t="s">
        <v>430</v>
      </c>
      <c r="B145" s="44" t="s">
        <v>20</v>
      </c>
      <c r="C145" s="53" t="s">
        <v>35</v>
      </c>
      <c r="D145" s="232" t="s">
        <v>213</v>
      </c>
      <c r="E145" s="233" t="s">
        <v>10</v>
      </c>
      <c r="F145" s="234" t="s">
        <v>395</v>
      </c>
      <c r="G145" s="44"/>
      <c r="H145" s="442">
        <f t="shared" si="15"/>
        <v>450000</v>
      </c>
      <c r="I145" s="442">
        <f t="shared" si="15"/>
        <v>450000</v>
      </c>
    </row>
    <row r="146" spans="1:11" ht="15.75" customHeight="1" x14ac:dyDescent="0.25">
      <c r="A146" s="76" t="s">
        <v>179</v>
      </c>
      <c r="B146" s="44" t="s">
        <v>20</v>
      </c>
      <c r="C146" s="53" t="s">
        <v>35</v>
      </c>
      <c r="D146" s="232" t="s">
        <v>213</v>
      </c>
      <c r="E146" s="233" t="s">
        <v>10</v>
      </c>
      <c r="F146" s="234" t="s">
        <v>431</v>
      </c>
      <c r="G146" s="44"/>
      <c r="H146" s="442">
        <f t="shared" si="15"/>
        <v>450000</v>
      </c>
      <c r="I146" s="442">
        <f t="shared" si="15"/>
        <v>450000</v>
      </c>
    </row>
    <row r="147" spans="1:11" ht="15.75" customHeight="1" x14ac:dyDescent="0.25">
      <c r="A147" s="3" t="s">
        <v>18</v>
      </c>
      <c r="B147" s="44" t="s">
        <v>20</v>
      </c>
      <c r="C147" s="53" t="s">
        <v>35</v>
      </c>
      <c r="D147" s="232" t="s">
        <v>213</v>
      </c>
      <c r="E147" s="233" t="s">
        <v>10</v>
      </c>
      <c r="F147" s="234" t="s">
        <v>431</v>
      </c>
      <c r="G147" s="44" t="s">
        <v>17</v>
      </c>
      <c r="H147" s="444">
        <f>SUM(прил10!I115)</f>
        <v>450000</v>
      </c>
      <c r="I147" s="444">
        <f>SUM(прил10!J115)</f>
        <v>450000</v>
      </c>
    </row>
    <row r="148" spans="1:11" ht="15.75" x14ac:dyDescent="0.25">
      <c r="A148" s="86" t="s">
        <v>136</v>
      </c>
      <c r="B148" s="23" t="s">
        <v>20</v>
      </c>
      <c r="C148" s="40" t="s">
        <v>32</v>
      </c>
      <c r="D148" s="247"/>
      <c r="E148" s="248"/>
      <c r="F148" s="249"/>
      <c r="G148" s="22"/>
      <c r="H148" s="448">
        <f>SUM(H149)</f>
        <v>7732690</v>
      </c>
      <c r="I148" s="448">
        <f>SUM(I149)</f>
        <v>7860280</v>
      </c>
    </row>
    <row r="149" spans="1:11" ht="47.25" x14ac:dyDescent="0.25">
      <c r="A149" s="75" t="s">
        <v>137</v>
      </c>
      <c r="B149" s="28" t="s">
        <v>20</v>
      </c>
      <c r="C149" s="30" t="s">
        <v>32</v>
      </c>
      <c r="D149" s="229" t="s">
        <v>429</v>
      </c>
      <c r="E149" s="230" t="s">
        <v>394</v>
      </c>
      <c r="F149" s="231" t="s">
        <v>395</v>
      </c>
      <c r="G149" s="28"/>
      <c r="H149" s="441">
        <f>SUM(H150+H154)</f>
        <v>7732690</v>
      </c>
      <c r="I149" s="441">
        <f>SUM(I150+I154)</f>
        <v>7860280</v>
      </c>
    </row>
    <row r="150" spans="1:11" ht="65.25" customHeight="1" x14ac:dyDescent="0.25">
      <c r="A150" s="76" t="s">
        <v>138</v>
      </c>
      <c r="B150" s="44" t="s">
        <v>20</v>
      </c>
      <c r="C150" s="53" t="s">
        <v>32</v>
      </c>
      <c r="D150" s="232" t="s">
        <v>208</v>
      </c>
      <c r="E150" s="233" t="s">
        <v>394</v>
      </c>
      <c r="F150" s="234" t="s">
        <v>395</v>
      </c>
      <c r="G150" s="44"/>
      <c r="H150" s="442">
        <f t="shared" ref="H150:I152" si="16">SUM(H151)</f>
        <v>7681810</v>
      </c>
      <c r="I150" s="442">
        <f t="shared" si="16"/>
        <v>7809400</v>
      </c>
    </row>
    <row r="151" spans="1:11" ht="47.25" customHeight="1" x14ac:dyDescent="0.25">
      <c r="A151" s="76" t="s">
        <v>432</v>
      </c>
      <c r="B151" s="44" t="s">
        <v>20</v>
      </c>
      <c r="C151" s="53" t="s">
        <v>32</v>
      </c>
      <c r="D151" s="232" t="s">
        <v>208</v>
      </c>
      <c r="E151" s="233" t="s">
        <v>10</v>
      </c>
      <c r="F151" s="234" t="s">
        <v>395</v>
      </c>
      <c r="G151" s="44"/>
      <c r="H151" s="442">
        <f t="shared" si="16"/>
        <v>7681810</v>
      </c>
      <c r="I151" s="442">
        <f t="shared" si="16"/>
        <v>7809400</v>
      </c>
    </row>
    <row r="152" spans="1:11" ht="33.75" customHeight="1" x14ac:dyDescent="0.25">
      <c r="A152" s="76" t="s">
        <v>139</v>
      </c>
      <c r="B152" s="44" t="s">
        <v>20</v>
      </c>
      <c r="C152" s="53" t="s">
        <v>32</v>
      </c>
      <c r="D152" s="232" t="s">
        <v>208</v>
      </c>
      <c r="E152" s="233" t="s">
        <v>10</v>
      </c>
      <c r="F152" s="234" t="s">
        <v>433</v>
      </c>
      <c r="G152" s="44"/>
      <c r="H152" s="442">
        <f t="shared" si="16"/>
        <v>7681810</v>
      </c>
      <c r="I152" s="442">
        <f t="shared" si="16"/>
        <v>7809400</v>
      </c>
      <c r="J152" s="412"/>
      <c r="K152" s="412"/>
    </row>
    <row r="153" spans="1:11" ht="33.75" customHeight="1" x14ac:dyDescent="0.25">
      <c r="A153" s="76" t="s">
        <v>177</v>
      </c>
      <c r="B153" s="44" t="s">
        <v>20</v>
      </c>
      <c r="C153" s="53" t="s">
        <v>32</v>
      </c>
      <c r="D153" s="232" t="s">
        <v>208</v>
      </c>
      <c r="E153" s="233" t="s">
        <v>10</v>
      </c>
      <c r="F153" s="234" t="s">
        <v>433</v>
      </c>
      <c r="G153" s="44" t="s">
        <v>176</v>
      </c>
      <c r="H153" s="444">
        <f>SUM(прил10!I121)</f>
        <v>7681810</v>
      </c>
      <c r="I153" s="444">
        <f>SUM(прил10!J121)</f>
        <v>7809400</v>
      </c>
    </row>
    <row r="154" spans="1:11" ht="78.75" x14ac:dyDescent="0.25">
      <c r="A154" s="76" t="s">
        <v>241</v>
      </c>
      <c r="B154" s="44" t="s">
        <v>20</v>
      </c>
      <c r="C154" s="120" t="s">
        <v>32</v>
      </c>
      <c r="D154" s="232" t="s">
        <v>239</v>
      </c>
      <c r="E154" s="233" t="s">
        <v>394</v>
      </c>
      <c r="F154" s="234" t="s">
        <v>395</v>
      </c>
      <c r="G154" s="44"/>
      <c r="H154" s="442">
        <f t="shared" ref="H154:I156" si="17">SUM(H155)</f>
        <v>50880</v>
      </c>
      <c r="I154" s="442">
        <f t="shared" si="17"/>
        <v>50880</v>
      </c>
    </row>
    <row r="155" spans="1:11" ht="34.5" customHeight="1" x14ac:dyDescent="0.25">
      <c r="A155" s="76" t="s">
        <v>438</v>
      </c>
      <c r="B155" s="44" t="s">
        <v>20</v>
      </c>
      <c r="C155" s="120" t="s">
        <v>32</v>
      </c>
      <c r="D155" s="232" t="s">
        <v>239</v>
      </c>
      <c r="E155" s="233" t="s">
        <v>10</v>
      </c>
      <c r="F155" s="234" t="s">
        <v>395</v>
      </c>
      <c r="G155" s="44"/>
      <c r="H155" s="442">
        <f t="shared" si="17"/>
        <v>50880</v>
      </c>
      <c r="I155" s="442">
        <f t="shared" si="17"/>
        <v>50880</v>
      </c>
    </row>
    <row r="156" spans="1:11" ht="31.5" x14ac:dyDescent="0.25">
      <c r="A156" s="76" t="s">
        <v>240</v>
      </c>
      <c r="B156" s="44" t="s">
        <v>20</v>
      </c>
      <c r="C156" s="120" t="s">
        <v>32</v>
      </c>
      <c r="D156" s="232" t="s">
        <v>239</v>
      </c>
      <c r="E156" s="233" t="s">
        <v>10</v>
      </c>
      <c r="F156" s="234" t="s">
        <v>439</v>
      </c>
      <c r="G156" s="44"/>
      <c r="H156" s="442">
        <f t="shared" si="17"/>
        <v>50880</v>
      </c>
      <c r="I156" s="442">
        <f t="shared" si="17"/>
        <v>50880</v>
      </c>
    </row>
    <row r="157" spans="1:11" ht="32.25" customHeight="1" x14ac:dyDescent="0.25">
      <c r="A157" s="607" t="s">
        <v>551</v>
      </c>
      <c r="B157" s="44" t="s">
        <v>20</v>
      </c>
      <c r="C157" s="120" t="s">
        <v>32</v>
      </c>
      <c r="D157" s="232" t="s">
        <v>239</v>
      </c>
      <c r="E157" s="233" t="s">
        <v>10</v>
      </c>
      <c r="F157" s="234" t="s">
        <v>439</v>
      </c>
      <c r="G157" s="44" t="s">
        <v>16</v>
      </c>
      <c r="H157" s="444">
        <f>SUM(прил10!I125)</f>
        <v>50880</v>
      </c>
      <c r="I157" s="444">
        <f>SUM(прил10!J125)</f>
        <v>50880</v>
      </c>
    </row>
    <row r="158" spans="1:11" ht="15.75" x14ac:dyDescent="0.25">
      <c r="A158" s="86" t="s">
        <v>26</v>
      </c>
      <c r="B158" s="23" t="s">
        <v>20</v>
      </c>
      <c r="C158" s="40">
        <v>12</v>
      </c>
      <c r="D158" s="247"/>
      <c r="E158" s="248"/>
      <c r="F158" s="249"/>
      <c r="G158" s="22"/>
      <c r="H158" s="448">
        <f>SUM(H159,H164)</f>
        <v>110000</v>
      </c>
      <c r="I158" s="448">
        <f>SUM(I159,I164)</f>
        <v>110000</v>
      </c>
    </row>
    <row r="159" spans="1:11" ht="47.25" customHeight="1" x14ac:dyDescent="0.25">
      <c r="A159" s="27" t="s">
        <v>129</v>
      </c>
      <c r="B159" s="28" t="s">
        <v>20</v>
      </c>
      <c r="C159" s="30">
        <v>12</v>
      </c>
      <c r="D159" s="229" t="s">
        <v>420</v>
      </c>
      <c r="E159" s="230" t="s">
        <v>394</v>
      </c>
      <c r="F159" s="231" t="s">
        <v>395</v>
      </c>
      <c r="G159" s="28"/>
      <c r="H159" s="441">
        <f t="shared" ref="H159:I162" si="18">SUM(H160)</f>
        <v>100000</v>
      </c>
      <c r="I159" s="441">
        <f t="shared" si="18"/>
        <v>100000</v>
      </c>
    </row>
    <row r="160" spans="1:11" ht="64.5" customHeight="1" x14ac:dyDescent="0.25">
      <c r="A160" s="54" t="s">
        <v>130</v>
      </c>
      <c r="B160" s="2" t="s">
        <v>20</v>
      </c>
      <c r="C160" s="365">
        <v>12</v>
      </c>
      <c r="D160" s="244" t="s">
        <v>198</v>
      </c>
      <c r="E160" s="245" t="s">
        <v>394</v>
      </c>
      <c r="F160" s="246" t="s">
        <v>395</v>
      </c>
      <c r="G160" s="2"/>
      <c r="H160" s="442">
        <f t="shared" si="18"/>
        <v>100000</v>
      </c>
      <c r="I160" s="442">
        <f t="shared" si="18"/>
        <v>100000</v>
      </c>
    </row>
    <row r="161" spans="1:9" ht="48.75" customHeight="1" x14ac:dyDescent="0.25">
      <c r="A161" s="54" t="s">
        <v>421</v>
      </c>
      <c r="B161" s="2" t="s">
        <v>20</v>
      </c>
      <c r="C161" s="365">
        <v>12</v>
      </c>
      <c r="D161" s="244" t="s">
        <v>198</v>
      </c>
      <c r="E161" s="245" t="s">
        <v>10</v>
      </c>
      <c r="F161" s="246" t="s">
        <v>395</v>
      </c>
      <c r="G161" s="2"/>
      <c r="H161" s="442">
        <f t="shared" si="18"/>
        <v>100000</v>
      </c>
      <c r="I161" s="442">
        <f t="shared" si="18"/>
        <v>100000</v>
      </c>
    </row>
    <row r="162" spans="1:9" ht="16.5" customHeight="1" x14ac:dyDescent="0.25">
      <c r="A162" s="84" t="s">
        <v>423</v>
      </c>
      <c r="B162" s="2" t="s">
        <v>20</v>
      </c>
      <c r="C162" s="365">
        <v>12</v>
      </c>
      <c r="D162" s="244" t="s">
        <v>198</v>
      </c>
      <c r="E162" s="245" t="s">
        <v>10</v>
      </c>
      <c r="F162" s="246" t="s">
        <v>422</v>
      </c>
      <c r="G162" s="2"/>
      <c r="H162" s="442">
        <f t="shared" si="18"/>
        <v>100000</v>
      </c>
      <c r="I162" s="442">
        <f t="shared" si="18"/>
        <v>100000</v>
      </c>
    </row>
    <row r="163" spans="1:9" ht="30" customHeight="1" x14ac:dyDescent="0.25">
      <c r="A163" s="607" t="s">
        <v>551</v>
      </c>
      <c r="B163" s="2" t="s">
        <v>20</v>
      </c>
      <c r="C163" s="365">
        <v>12</v>
      </c>
      <c r="D163" s="244" t="s">
        <v>198</v>
      </c>
      <c r="E163" s="245" t="s">
        <v>10</v>
      </c>
      <c r="F163" s="246" t="s">
        <v>422</v>
      </c>
      <c r="G163" s="2" t="s">
        <v>16</v>
      </c>
      <c r="H163" s="443">
        <f>SUM(прил10!I131)</f>
        <v>100000</v>
      </c>
      <c r="I163" s="443">
        <f>SUM(прил10!J131)</f>
        <v>100000</v>
      </c>
    </row>
    <row r="164" spans="1:9" ht="33" customHeight="1" x14ac:dyDescent="0.25">
      <c r="A164" s="65" t="s">
        <v>140</v>
      </c>
      <c r="B164" s="29" t="s">
        <v>20</v>
      </c>
      <c r="C164" s="29" t="s">
        <v>76</v>
      </c>
      <c r="D164" s="223" t="s">
        <v>210</v>
      </c>
      <c r="E164" s="224" t="s">
        <v>394</v>
      </c>
      <c r="F164" s="225" t="s">
        <v>395</v>
      </c>
      <c r="G164" s="28"/>
      <c r="H164" s="441">
        <f t="shared" ref="H164:I167" si="19">SUM(H165)</f>
        <v>10000</v>
      </c>
      <c r="I164" s="441">
        <f t="shared" si="19"/>
        <v>10000</v>
      </c>
    </row>
    <row r="165" spans="1:9" ht="47.25" customHeight="1" x14ac:dyDescent="0.25">
      <c r="A165" s="84" t="s">
        <v>141</v>
      </c>
      <c r="B165" s="5" t="s">
        <v>20</v>
      </c>
      <c r="C165" s="380">
        <v>12</v>
      </c>
      <c r="D165" s="244" t="s">
        <v>211</v>
      </c>
      <c r="E165" s="245" t="s">
        <v>394</v>
      </c>
      <c r="F165" s="246" t="s">
        <v>395</v>
      </c>
      <c r="G165" s="277"/>
      <c r="H165" s="442">
        <f t="shared" si="19"/>
        <v>10000</v>
      </c>
      <c r="I165" s="442">
        <f t="shared" si="19"/>
        <v>10000</v>
      </c>
    </row>
    <row r="166" spans="1:9" ht="65.25" customHeight="1" x14ac:dyDescent="0.25">
      <c r="A166" s="84" t="s">
        <v>443</v>
      </c>
      <c r="B166" s="5" t="s">
        <v>20</v>
      </c>
      <c r="C166" s="380">
        <v>12</v>
      </c>
      <c r="D166" s="244" t="s">
        <v>211</v>
      </c>
      <c r="E166" s="245" t="s">
        <v>10</v>
      </c>
      <c r="F166" s="246" t="s">
        <v>395</v>
      </c>
      <c r="G166" s="277"/>
      <c r="H166" s="442">
        <f t="shared" si="19"/>
        <v>10000</v>
      </c>
      <c r="I166" s="442">
        <f t="shared" si="19"/>
        <v>10000</v>
      </c>
    </row>
    <row r="167" spans="1:9" ht="31.5" x14ac:dyDescent="0.25">
      <c r="A167" s="3" t="s">
        <v>445</v>
      </c>
      <c r="B167" s="5" t="s">
        <v>20</v>
      </c>
      <c r="C167" s="380">
        <v>12</v>
      </c>
      <c r="D167" s="244" t="s">
        <v>211</v>
      </c>
      <c r="E167" s="245" t="s">
        <v>10</v>
      </c>
      <c r="F167" s="246" t="s">
        <v>444</v>
      </c>
      <c r="G167" s="277"/>
      <c r="H167" s="442">
        <f t="shared" si="19"/>
        <v>10000</v>
      </c>
      <c r="I167" s="442">
        <f t="shared" si="19"/>
        <v>10000</v>
      </c>
    </row>
    <row r="168" spans="1:9" ht="16.5" customHeight="1" x14ac:dyDescent="0.25">
      <c r="A168" s="84" t="s">
        <v>18</v>
      </c>
      <c r="B168" s="5" t="s">
        <v>20</v>
      </c>
      <c r="C168" s="380">
        <v>12</v>
      </c>
      <c r="D168" s="244" t="s">
        <v>211</v>
      </c>
      <c r="E168" s="245" t="s">
        <v>10</v>
      </c>
      <c r="F168" s="246" t="s">
        <v>444</v>
      </c>
      <c r="G168" s="277" t="s">
        <v>17</v>
      </c>
      <c r="H168" s="444">
        <f>SUM(прил10!I136)</f>
        <v>10000</v>
      </c>
      <c r="I168" s="444">
        <f>SUM(прил10!J136)</f>
        <v>10000</v>
      </c>
    </row>
    <row r="169" spans="1:9" s="654" customFormat="1" ht="15.75" x14ac:dyDescent="0.25">
      <c r="A169" s="58" t="s">
        <v>144</v>
      </c>
      <c r="B169" s="94" t="s">
        <v>103</v>
      </c>
      <c r="C169" s="95"/>
      <c r="D169" s="256"/>
      <c r="E169" s="257"/>
      <c r="F169" s="258"/>
      <c r="G169" s="96"/>
      <c r="H169" s="494">
        <f t="shared" ref="H169:I172" si="20">SUM(H170)</f>
        <v>3920160</v>
      </c>
      <c r="I169" s="494">
        <f t="shared" si="20"/>
        <v>0</v>
      </c>
    </row>
    <row r="170" spans="1:9" s="654" customFormat="1" ht="15.75" x14ac:dyDescent="0.25">
      <c r="A170" s="41" t="s">
        <v>145</v>
      </c>
      <c r="B170" s="51" t="s">
        <v>103</v>
      </c>
      <c r="C170" s="23" t="s">
        <v>12</v>
      </c>
      <c r="D170" s="220"/>
      <c r="E170" s="221"/>
      <c r="F170" s="222"/>
      <c r="G170" s="52"/>
      <c r="H170" s="448">
        <f t="shared" si="20"/>
        <v>3920160</v>
      </c>
      <c r="I170" s="448">
        <f t="shared" si="20"/>
        <v>0</v>
      </c>
    </row>
    <row r="171" spans="1:9" s="654" customFormat="1" ht="47.25" x14ac:dyDescent="0.25">
      <c r="A171" s="27" t="s">
        <v>184</v>
      </c>
      <c r="B171" s="29" t="s">
        <v>103</v>
      </c>
      <c r="C171" s="122" t="s">
        <v>12</v>
      </c>
      <c r="D171" s="229" t="s">
        <v>446</v>
      </c>
      <c r="E171" s="230" t="s">
        <v>394</v>
      </c>
      <c r="F171" s="231" t="s">
        <v>395</v>
      </c>
      <c r="G171" s="31"/>
      <c r="H171" s="441">
        <f t="shared" si="20"/>
        <v>3920160</v>
      </c>
      <c r="I171" s="441">
        <f t="shared" si="20"/>
        <v>0</v>
      </c>
    </row>
    <row r="172" spans="1:9" s="654" customFormat="1" ht="78.75" x14ac:dyDescent="0.25">
      <c r="A172" s="363" t="s">
        <v>185</v>
      </c>
      <c r="B172" s="5" t="s">
        <v>103</v>
      </c>
      <c r="C172" s="656" t="s">
        <v>12</v>
      </c>
      <c r="D172" s="244" t="s">
        <v>212</v>
      </c>
      <c r="E172" s="245" t="s">
        <v>394</v>
      </c>
      <c r="F172" s="246" t="s">
        <v>395</v>
      </c>
      <c r="G172" s="59"/>
      <c r="H172" s="442">
        <f t="shared" si="20"/>
        <v>3920160</v>
      </c>
      <c r="I172" s="442">
        <f t="shared" si="20"/>
        <v>0</v>
      </c>
    </row>
    <row r="173" spans="1:9" s="654" customFormat="1" ht="31.5" x14ac:dyDescent="0.25">
      <c r="A173" s="3" t="s">
        <v>452</v>
      </c>
      <c r="B173" s="5" t="s">
        <v>103</v>
      </c>
      <c r="C173" s="656" t="s">
        <v>12</v>
      </c>
      <c r="D173" s="244" t="s">
        <v>212</v>
      </c>
      <c r="E173" s="245" t="s">
        <v>10</v>
      </c>
      <c r="F173" s="246" t="s">
        <v>395</v>
      </c>
      <c r="G173" s="59" t="s">
        <v>68</v>
      </c>
      <c r="H173" s="442">
        <f>SUM(H174)</f>
        <v>3920160</v>
      </c>
      <c r="I173" s="442">
        <f>SUM(I174)</f>
        <v>0</v>
      </c>
    </row>
    <row r="174" spans="1:9" s="654" customFormat="1" ht="31.5" x14ac:dyDescent="0.25">
      <c r="A174" s="61" t="s">
        <v>954</v>
      </c>
      <c r="B174" s="5" t="s">
        <v>103</v>
      </c>
      <c r="C174" s="656" t="s">
        <v>12</v>
      </c>
      <c r="D174" s="244" t="s">
        <v>212</v>
      </c>
      <c r="E174" s="245" t="s">
        <v>10</v>
      </c>
      <c r="F174" s="374" t="s">
        <v>953</v>
      </c>
      <c r="G174" s="59"/>
      <c r="H174" s="442">
        <f>SUM(H175)</f>
        <v>3920160</v>
      </c>
      <c r="I174" s="442">
        <f>SUM(I175)</f>
        <v>0</v>
      </c>
    </row>
    <row r="175" spans="1:9" s="654" customFormat="1" ht="31.5" x14ac:dyDescent="0.25">
      <c r="A175" s="76" t="s">
        <v>177</v>
      </c>
      <c r="B175" s="5" t="s">
        <v>103</v>
      </c>
      <c r="C175" s="656" t="s">
        <v>12</v>
      </c>
      <c r="D175" s="244" t="s">
        <v>212</v>
      </c>
      <c r="E175" s="245" t="s">
        <v>10</v>
      </c>
      <c r="F175" s="374" t="s">
        <v>953</v>
      </c>
      <c r="G175" s="59" t="s">
        <v>176</v>
      </c>
      <c r="H175" s="444">
        <f>SUM(прил10!I143)</f>
        <v>3920160</v>
      </c>
      <c r="I175" s="444"/>
    </row>
    <row r="176" spans="1:9" ht="17.25" customHeight="1" x14ac:dyDescent="0.25">
      <c r="A176" s="74" t="s">
        <v>27</v>
      </c>
      <c r="B176" s="16" t="s">
        <v>29</v>
      </c>
      <c r="C176" s="39"/>
      <c r="D176" s="256"/>
      <c r="E176" s="257"/>
      <c r="F176" s="258"/>
      <c r="G176" s="15"/>
      <c r="H176" s="494">
        <f>SUM(H177+H193+H238+H258+H276)</f>
        <v>258500630</v>
      </c>
      <c r="I176" s="494">
        <f>SUM(I177+I193+I238+I258+I276)</f>
        <v>249863649</v>
      </c>
    </row>
    <row r="177" spans="1:9" ht="15.75" x14ac:dyDescent="0.25">
      <c r="A177" s="86" t="s">
        <v>28</v>
      </c>
      <c r="B177" s="23" t="s">
        <v>29</v>
      </c>
      <c r="C177" s="23" t="s">
        <v>10</v>
      </c>
      <c r="D177" s="220"/>
      <c r="E177" s="221"/>
      <c r="F177" s="222"/>
      <c r="G177" s="22"/>
      <c r="H177" s="448">
        <f>SUM(H178,H188)</f>
        <v>30068706</v>
      </c>
      <c r="I177" s="448">
        <f>SUM(I178,I188)</f>
        <v>29483590</v>
      </c>
    </row>
    <row r="178" spans="1:9" ht="35.25" customHeight="1" x14ac:dyDescent="0.25">
      <c r="A178" s="27" t="s">
        <v>146</v>
      </c>
      <c r="B178" s="29" t="s">
        <v>29</v>
      </c>
      <c r="C178" s="29" t="s">
        <v>10</v>
      </c>
      <c r="D178" s="223" t="s">
        <v>453</v>
      </c>
      <c r="E178" s="224" t="s">
        <v>394</v>
      </c>
      <c r="F178" s="225" t="s">
        <v>395</v>
      </c>
      <c r="G178" s="31"/>
      <c r="H178" s="441">
        <f>SUM(H179)</f>
        <v>29925706</v>
      </c>
      <c r="I178" s="441">
        <f>SUM(I179)</f>
        <v>29340590</v>
      </c>
    </row>
    <row r="179" spans="1:9" ht="49.5" customHeight="1" x14ac:dyDescent="0.25">
      <c r="A179" s="3" t="s">
        <v>147</v>
      </c>
      <c r="B179" s="5" t="s">
        <v>29</v>
      </c>
      <c r="C179" s="5" t="s">
        <v>10</v>
      </c>
      <c r="D179" s="226" t="s">
        <v>221</v>
      </c>
      <c r="E179" s="227" t="s">
        <v>394</v>
      </c>
      <c r="F179" s="228" t="s">
        <v>395</v>
      </c>
      <c r="G179" s="59"/>
      <c r="H179" s="442">
        <f>SUM(H180)</f>
        <v>29925706</v>
      </c>
      <c r="I179" s="442">
        <f>SUM(I180)</f>
        <v>29340590</v>
      </c>
    </row>
    <row r="180" spans="1:9" ht="17.25" customHeight="1" x14ac:dyDescent="0.25">
      <c r="A180" s="3" t="s">
        <v>454</v>
      </c>
      <c r="B180" s="5" t="s">
        <v>29</v>
      </c>
      <c r="C180" s="5" t="s">
        <v>10</v>
      </c>
      <c r="D180" s="226" t="s">
        <v>221</v>
      </c>
      <c r="E180" s="227" t="s">
        <v>10</v>
      </c>
      <c r="F180" s="228" t="s">
        <v>395</v>
      </c>
      <c r="G180" s="59"/>
      <c r="H180" s="442">
        <f>SUM(H181+H184)</f>
        <v>29925706</v>
      </c>
      <c r="I180" s="442">
        <f>SUM(I181+I184)</f>
        <v>29340590</v>
      </c>
    </row>
    <row r="181" spans="1:9" ht="81" customHeight="1" x14ac:dyDescent="0.25">
      <c r="A181" s="3" t="s">
        <v>455</v>
      </c>
      <c r="B181" s="5" t="s">
        <v>29</v>
      </c>
      <c r="C181" s="5" t="s">
        <v>10</v>
      </c>
      <c r="D181" s="226" t="s">
        <v>221</v>
      </c>
      <c r="E181" s="227" t="s">
        <v>10</v>
      </c>
      <c r="F181" s="228" t="s">
        <v>456</v>
      </c>
      <c r="G181" s="2"/>
      <c r="H181" s="442">
        <f>SUM(H182:H183)</f>
        <v>17422181</v>
      </c>
      <c r="I181" s="442">
        <f>SUM(I182:I183)</f>
        <v>17422181</v>
      </c>
    </row>
    <row r="182" spans="1:9" ht="47.25" x14ac:dyDescent="0.25">
      <c r="A182" s="84" t="s">
        <v>79</v>
      </c>
      <c r="B182" s="5" t="s">
        <v>29</v>
      </c>
      <c r="C182" s="5" t="s">
        <v>10</v>
      </c>
      <c r="D182" s="226" t="s">
        <v>221</v>
      </c>
      <c r="E182" s="227" t="s">
        <v>10</v>
      </c>
      <c r="F182" s="228" t="s">
        <v>456</v>
      </c>
      <c r="G182" s="277" t="s">
        <v>13</v>
      </c>
      <c r="H182" s="444">
        <f>SUM(прил10!I207)</f>
        <v>17191810</v>
      </c>
      <c r="I182" s="444">
        <f>SUM(прил10!J207)</f>
        <v>17191810</v>
      </c>
    </row>
    <row r="183" spans="1:9" ht="31.5" customHeight="1" x14ac:dyDescent="0.25">
      <c r="A183" s="607" t="s">
        <v>551</v>
      </c>
      <c r="B183" s="5" t="s">
        <v>29</v>
      </c>
      <c r="C183" s="5" t="s">
        <v>10</v>
      </c>
      <c r="D183" s="226" t="s">
        <v>221</v>
      </c>
      <c r="E183" s="227" t="s">
        <v>10</v>
      </c>
      <c r="F183" s="228" t="s">
        <v>456</v>
      </c>
      <c r="G183" s="277" t="s">
        <v>16</v>
      </c>
      <c r="H183" s="444">
        <f>SUM(прил10!I208)</f>
        <v>230371</v>
      </c>
      <c r="I183" s="444">
        <f>SUM(прил10!J208)</f>
        <v>230371</v>
      </c>
    </row>
    <row r="184" spans="1:9" ht="33" customHeight="1" x14ac:dyDescent="0.25">
      <c r="A184" s="3" t="s">
        <v>89</v>
      </c>
      <c r="B184" s="5" t="s">
        <v>29</v>
      </c>
      <c r="C184" s="5" t="s">
        <v>10</v>
      </c>
      <c r="D184" s="226" t="s">
        <v>221</v>
      </c>
      <c r="E184" s="227" t="s">
        <v>10</v>
      </c>
      <c r="F184" s="228" t="s">
        <v>427</v>
      </c>
      <c r="G184" s="59"/>
      <c r="H184" s="442">
        <f>SUM(H185:H187)</f>
        <v>12503525</v>
      </c>
      <c r="I184" s="442">
        <f>SUM(I185:I187)</f>
        <v>11918409</v>
      </c>
    </row>
    <row r="185" spans="1:9" ht="49.5" customHeight="1" x14ac:dyDescent="0.25">
      <c r="A185" s="84" t="s">
        <v>79</v>
      </c>
      <c r="B185" s="5" t="s">
        <v>29</v>
      </c>
      <c r="C185" s="5" t="s">
        <v>10</v>
      </c>
      <c r="D185" s="226" t="s">
        <v>221</v>
      </c>
      <c r="E185" s="227" t="s">
        <v>10</v>
      </c>
      <c r="F185" s="228" t="s">
        <v>427</v>
      </c>
      <c r="G185" s="59" t="s">
        <v>13</v>
      </c>
      <c r="H185" s="444">
        <f>SUM(прил10!I210)</f>
        <v>5363534</v>
      </c>
      <c r="I185" s="444">
        <f>SUM(прил10!J210)</f>
        <v>5363534</v>
      </c>
    </row>
    <row r="186" spans="1:9" ht="31.5" customHeight="1" x14ac:dyDescent="0.25">
      <c r="A186" s="607" t="s">
        <v>551</v>
      </c>
      <c r="B186" s="5" t="s">
        <v>29</v>
      </c>
      <c r="C186" s="5" t="s">
        <v>10</v>
      </c>
      <c r="D186" s="226" t="s">
        <v>221</v>
      </c>
      <c r="E186" s="227" t="s">
        <v>10</v>
      </c>
      <c r="F186" s="228" t="s">
        <v>427</v>
      </c>
      <c r="G186" s="59" t="s">
        <v>16</v>
      </c>
      <c r="H186" s="444">
        <f>SUM(прил10!I211)</f>
        <v>6634481</v>
      </c>
      <c r="I186" s="444">
        <f>SUM(прил10!J211)</f>
        <v>6049365</v>
      </c>
    </row>
    <row r="187" spans="1:9" ht="18" customHeight="1" x14ac:dyDescent="0.25">
      <c r="A187" s="3" t="s">
        <v>18</v>
      </c>
      <c r="B187" s="5" t="s">
        <v>29</v>
      </c>
      <c r="C187" s="5" t="s">
        <v>10</v>
      </c>
      <c r="D187" s="226" t="s">
        <v>221</v>
      </c>
      <c r="E187" s="227" t="s">
        <v>10</v>
      </c>
      <c r="F187" s="228" t="s">
        <v>427</v>
      </c>
      <c r="G187" s="59" t="s">
        <v>17</v>
      </c>
      <c r="H187" s="444">
        <f>SUM(прил10!I212)</f>
        <v>505510</v>
      </c>
      <c r="I187" s="444">
        <f>SUM(прил10!J212)</f>
        <v>505510</v>
      </c>
    </row>
    <row r="188" spans="1:9" ht="64.5" customHeight="1" x14ac:dyDescent="0.25">
      <c r="A188" s="75" t="s">
        <v>133</v>
      </c>
      <c r="B188" s="28" t="s">
        <v>29</v>
      </c>
      <c r="C188" s="42" t="s">
        <v>10</v>
      </c>
      <c r="D188" s="235" t="s">
        <v>205</v>
      </c>
      <c r="E188" s="236" t="s">
        <v>394</v>
      </c>
      <c r="F188" s="237" t="s">
        <v>395</v>
      </c>
      <c r="G188" s="28"/>
      <c r="H188" s="441">
        <f t="shared" ref="H188:I191" si="21">SUM(H189)</f>
        <v>143000</v>
      </c>
      <c r="I188" s="441">
        <f t="shared" si="21"/>
        <v>143000</v>
      </c>
    </row>
    <row r="189" spans="1:9" ht="96" customHeight="1" x14ac:dyDescent="0.25">
      <c r="A189" s="76" t="s">
        <v>149</v>
      </c>
      <c r="B189" s="2" t="s">
        <v>29</v>
      </c>
      <c r="C189" s="8" t="s">
        <v>10</v>
      </c>
      <c r="D189" s="262" t="s">
        <v>207</v>
      </c>
      <c r="E189" s="263" t="s">
        <v>394</v>
      </c>
      <c r="F189" s="264" t="s">
        <v>395</v>
      </c>
      <c r="G189" s="2"/>
      <c r="H189" s="442">
        <f t="shared" si="21"/>
        <v>143000</v>
      </c>
      <c r="I189" s="442">
        <f t="shared" si="21"/>
        <v>143000</v>
      </c>
    </row>
    <row r="190" spans="1:9" ht="49.5" customHeight="1" x14ac:dyDescent="0.25">
      <c r="A190" s="76" t="s">
        <v>414</v>
      </c>
      <c r="B190" s="2" t="s">
        <v>29</v>
      </c>
      <c r="C190" s="8" t="s">
        <v>10</v>
      </c>
      <c r="D190" s="262" t="s">
        <v>207</v>
      </c>
      <c r="E190" s="263" t="s">
        <v>10</v>
      </c>
      <c r="F190" s="264" t="s">
        <v>395</v>
      </c>
      <c r="G190" s="2"/>
      <c r="H190" s="442">
        <f t="shared" si="21"/>
        <v>143000</v>
      </c>
      <c r="I190" s="442">
        <f t="shared" si="21"/>
        <v>143000</v>
      </c>
    </row>
    <row r="191" spans="1:9" ht="18" customHeight="1" x14ac:dyDescent="0.25">
      <c r="A191" s="3" t="s">
        <v>104</v>
      </c>
      <c r="B191" s="2" t="s">
        <v>29</v>
      </c>
      <c r="C191" s="8" t="s">
        <v>10</v>
      </c>
      <c r="D191" s="262" t="s">
        <v>207</v>
      </c>
      <c r="E191" s="263" t="s">
        <v>10</v>
      </c>
      <c r="F191" s="264" t="s">
        <v>415</v>
      </c>
      <c r="G191" s="2"/>
      <c r="H191" s="442">
        <f t="shared" si="21"/>
        <v>143000</v>
      </c>
      <c r="I191" s="442">
        <f t="shared" si="21"/>
        <v>143000</v>
      </c>
    </row>
    <row r="192" spans="1:9" ht="30" customHeight="1" x14ac:dyDescent="0.25">
      <c r="A192" s="607" t="s">
        <v>551</v>
      </c>
      <c r="B192" s="2" t="s">
        <v>29</v>
      </c>
      <c r="C192" s="8" t="s">
        <v>10</v>
      </c>
      <c r="D192" s="262" t="s">
        <v>207</v>
      </c>
      <c r="E192" s="263" t="s">
        <v>10</v>
      </c>
      <c r="F192" s="264" t="s">
        <v>415</v>
      </c>
      <c r="G192" s="2" t="s">
        <v>16</v>
      </c>
      <c r="H192" s="443">
        <f>SUM(прил10!I217)</f>
        <v>143000</v>
      </c>
      <c r="I192" s="443">
        <f>SUM(прил10!J217)</f>
        <v>143000</v>
      </c>
    </row>
    <row r="193" spans="1:9" ht="15.75" x14ac:dyDescent="0.25">
      <c r="A193" s="86" t="s">
        <v>30</v>
      </c>
      <c r="B193" s="23" t="s">
        <v>29</v>
      </c>
      <c r="C193" s="23" t="s">
        <v>12</v>
      </c>
      <c r="D193" s="220"/>
      <c r="E193" s="221"/>
      <c r="F193" s="222"/>
      <c r="G193" s="22"/>
      <c r="H193" s="448">
        <f>SUM(H194+H233)</f>
        <v>199364750</v>
      </c>
      <c r="I193" s="448">
        <f>SUM(I194+I233)</f>
        <v>191312885</v>
      </c>
    </row>
    <row r="194" spans="1:9" ht="35.25" customHeight="1" x14ac:dyDescent="0.25">
      <c r="A194" s="27" t="s">
        <v>146</v>
      </c>
      <c r="B194" s="28" t="s">
        <v>29</v>
      </c>
      <c r="C194" s="28" t="s">
        <v>12</v>
      </c>
      <c r="D194" s="223" t="s">
        <v>453</v>
      </c>
      <c r="E194" s="224" t="s">
        <v>394</v>
      </c>
      <c r="F194" s="225" t="s">
        <v>395</v>
      </c>
      <c r="G194" s="28"/>
      <c r="H194" s="441">
        <f>SUM(H195)</f>
        <v>198629550</v>
      </c>
      <c r="I194" s="441">
        <f>SUM(I195)</f>
        <v>190577685</v>
      </c>
    </row>
    <row r="195" spans="1:9" ht="50.25" customHeight="1" x14ac:dyDescent="0.25">
      <c r="A195" s="3" t="s">
        <v>147</v>
      </c>
      <c r="B195" s="2" t="s">
        <v>29</v>
      </c>
      <c r="C195" s="2" t="s">
        <v>12</v>
      </c>
      <c r="D195" s="226" t="s">
        <v>221</v>
      </c>
      <c r="E195" s="227" t="s">
        <v>394</v>
      </c>
      <c r="F195" s="228" t="s">
        <v>395</v>
      </c>
      <c r="G195" s="2"/>
      <c r="H195" s="442">
        <f>SUM(H196+H224+H230+H227)</f>
        <v>198629550</v>
      </c>
      <c r="I195" s="442">
        <f>SUM(I196+I224+I230+I227)</f>
        <v>190577685</v>
      </c>
    </row>
    <row r="196" spans="1:9" ht="17.25" customHeight="1" x14ac:dyDescent="0.25">
      <c r="A196" s="3" t="s">
        <v>464</v>
      </c>
      <c r="B196" s="2" t="s">
        <v>29</v>
      </c>
      <c r="C196" s="2" t="s">
        <v>12</v>
      </c>
      <c r="D196" s="226" t="s">
        <v>221</v>
      </c>
      <c r="E196" s="227" t="s">
        <v>12</v>
      </c>
      <c r="F196" s="228" t="s">
        <v>395</v>
      </c>
      <c r="G196" s="2"/>
      <c r="H196" s="442">
        <f>SUM(H197+H200+H205+H209+H211+H216+H207+H218+H214+H222+H203)</f>
        <v>193815640</v>
      </c>
      <c r="I196" s="442">
        <f>SUM(I197+I200+I205+I209+I211+I216+I207+I218+I214+I222+I203)</f>
        <v>188477685</v>
      </c>
    </row>
    <row r="197" spans="1:9" ht="82.5" customHeight="1" x14ac:dyDescent="0.25">
      <c r="A197" s="606" t="s">
        <v>150</v>
      </c>
      <c r="B197" s="2" t="s">
        <v>29</v>
      </c>
      <c r="C197" s="2" t="s">
        <v>12</v>
      </c>
      <c r="D197" s="226" t="s">
        <v>221</v>
      </c>
      <c r="E197" s="227" t="s">
        <v>12</v>
      </c>
      <c r="F197" s="228" t="s">
        <v>457</v>
      </c>
      <c r="G197" s="2"/>
      <c r="H197" s="442">
        <f>SUM(H198:H199)</f>
        <v>155640365</v>
      </c>
      <c r="I197" s="442">
        <f>SUM(I198:I199)</f>
        <v>155640365</v>
      </c>
    </row>
    <row r="198" spans="1:9" ht="48" customHeight="1" x14ac:dyDescent="0.25">
      <c r="A198" s="84" t="s">
        <v>79</v>
      </c>
      <c r="B198" s="2" t="s">
        <v>29</v>
      </c>
      <c r="C198" s="2" t="s">
        <v>12</v>
      </c>
      <c r="D198" s="226" t="s">
        <v>221</v>
      </c>
      <c r="E198" s="227" t="s">
        <v>12</v>
      </c>
      <c r="F198" s="228" t="s">
        <v>457</v>
      </c>
      <c r="G198" s="2" t="s">
        <v>13</v>
      </c>
      <c r="H198" s="444">
        <f>SUM(прил10!I223)</f>
        <v>150404677</v>
      </c>
      <c r="I198" s="444">
        <f>SUM(прил10!J223)</f>
        <v>150404677</v>
      </c>
    </row>
    <row r="199" spans="1:9" ht="32.25" customHeight="1" x14ac:dyDescent="0.25">
      <c r="A199" s="607" t="s">
        <v>551</v>
      </c>
      <c r="B199" s="2" t="s">
        <v>29</v>
      </c>
      <c r="C199" s="2" t="s">
        <v>12</v>
      </c>
      <c r="D199" s="226" t="s">
        <v>221</v>
      </c>
      <c r="E199" s="227" t="s">
        <v>12</v>
      </c>
      <c r="F199" s="228" t="s">
        <v>457</v>
      </c>
      <c r="G199" s="2" t="s">
        <v>16</v>
      </c>
      <c r="H199" s="444">
        <f>SUM(прил10!I224)</f>
        <v>5235688</v>
      </c>
      <c r="I199" s="444">
        <f>SUM(прил10!J224)</f>
        <v>5235688</v>
      </c>
    </row>
    <row r="200" spans="1:9" ht="34.5" customHeight="1" x14ac:dyDescent="0.25">
      <c r="A200" s="608" t="s">
        <v>558</v>
      </c>
      <c r="B200" s="2" t="s">
        <v>29</v>
      </c>
      <c r="C200" s="2" t="s">
        <v>12</v>
      </c>
      <c r="D200" s="226" t="s">
        <v>221</v>
      </c>
      <c r="E200" s="227" t="s">
        <v>12</v>
      </c>
      <c r="F200" s="228" t="s">
        <v>557</v>
      </c>
      <c r="G200" s="2"/>
      <c r="H200" s="442">
        <f>SUM(H201:H202)</f>
        <v>73055</v>
      </c>
      <c r="I200" s="442">
        <f>SUM(I201:I202)</f>
        <v>73055</v>
      </c>
    </row>
    <row r="201" spans="1:9" ht="50.25" customHeight="1" x14ac:dyDescent="0.25">
      <c r="A201" s="84" t="s">
        <v>79</v>
      </c>
      <c r="B201" s="2" t="s">
        <v>29</v>
      </c>
      <c r="C201" s="2" t="s">
        <v>12</v>
      </c>
      <c r="D201" s="226" t="s">
        <v>221</v>
      </c>
      <c r="E201" s="227" t="s">
        <v>12</v>
      </c>
      <c r="F201" s="228" t="s">
        <v>557</v>
      </c>
      <c r="G201" s="2" t="s">
        <v>13</v>
      </c>
      <c r="H201" s="444">
        <f>SUM(прил10!I226)</f>
        <v>57588</v>
      </c>
      <c r="I201" s="444">
        <f>SUM(прил10!J226)</f>
        <v>57588</v>
      </c>
    </row>
    <row r="202" spans="1:9" s="636" customFormat="1" ht="18.75" customHeight="1" x14ac:dyDescent="0.25">
      <c r="A202" s="3" t="s">
        <v>40</v>
      </c>
      <c r="B202" s="2" t="s">
        <v>29</v>
      </c>
      <c r="C202" s="2" t="s">
        <v>12</v>
      </c>
      <c r="D202" s="226" t="s">
        <v>221</v>
      </c>
      <c r="E202" s="227" t="s">
        <v>12</v>
      </c>
      <c r="F202" s="228" t="s">
        <v>557</v>
      </c>
      <c r="G202" s="2" t="s">
        <v>39</v>
      </c>
      <c r="H202" s="444">
        <f>SUM(прил10!I227)</f>
        <v>15467</v>
      </c>
      <c r="I202" s="444">
        <f>SUM(прил10!J227)</f>
        <v>15467</v>
      </c>
    </row>
    <row r="203" spans="1:9" s="636" customFormat="1" ht="48" customHeight="1" x14ac:dyDescent="0.25">
      <c r="A203" s="606" t="s">
        <v>726</v>
      </c>
      <c r="B203" s="2" t="s">
        <v>29</v>
      </c>
      <c r="C203" s="2" t="s">
        <v>12</v>
      </c>
      <c r="D203" s="226" t="s">
        <v>221</v>
      </c>
      <c r="E203" s="227" t="s">
        <v>12</v>
      </c>
      <c r="F203" s="228" t="s">
        <v>725</v>
      </c>
      <c r="G203" s="2"/>
      <c r="H203" s="442">
        <f>SUM(H204)</f>
        <v>441123</v>
      </c>
      <c r="I203" s="442">
        <f>SUM(I204)</f>
        <v>441123</v>
      </c>
    </row>
    <row r="204" spans="1:9" s="636" customFormat="1" ht="33.75" customHeight="1" x14ac:dyDescent="0.25">
      <c r="A204" s="607" t="s">
        <v>551</v>
      </c>
      <c r="B204" s="2" t="s">
        <v>29</v>
      </c>
      <c r="C204" s="2" t="s">
        <v>12</v>
      </c>
      <c r="D204" s="226" t="s">
        <v>221</v>
      </c>
      <c r="E204" s="227" t="s">
        <v>12</v>
      </c>
      <c r="F204" s="228" t="s">
        <v>725</v>
      </c>
      <c r="G204" s="2" t="s">
        <v>16</v>
      </c>
      <c r="H204" s="444">
        <f>SUM(прил10!I229)</f>
        <v>441123</v>
      </c>
      <c r="I204" s="444">
        <f>SUM(прил10!J229)</f>
        <v>441123</v>
      </c>
    </row>
    <row r="205" spans="1:9" ht="63.75" customHeight="1" x14ac:dyDescent="0.25">
      <c r="A205" s="608" t="s">
        <v>559</v>
      </c>
      <c r="B205" s="2" t="s">
        <v>29</v>
      </c>
      <c r="C205" s="2" t="s">
        <v>12</v>
      </c>
      <c r="D205" s="226" t="s">
        <v>221</v>
      </c>
      <c r="E205" s="227" t="s">
        <v>12</v>
      </c>
      <c r="F205" s="228" t="s">
        <v>556</v>
      </c>
      <c r="G205" s="2"/>
      <c r="H205" s="442">
        <f>SUM(H206)</f>
        <v>274996</v>
      </c>
      <c r="I205" s="442">
        <f>SUM(I206)</f>
        <v>274996</v>
      </c>
    </row>
    <row r="206" spans="1:9" ht="33" customHeight="1" x14ac:dyDescent="0.25">
      <c r="A206" s="607" t="s">
        <v>551</v>
      </c>
      <c r="B206" s="2" t="s">
        <v>29</v>
      </c>
      <c r="C206" s="2" t="s">
        <v>12</v>
      </c>
      <c r="D206" s="226" t="s">
        <v>221</v>
      </c>
      <c r="E206" s="227" t="s">
        <v>12</v>
      </c>
      <c r="F206" s="228" t="s">
        <v>556</v>
      </c>
      <c r="G206" s="2" t="s">
        <v>16</v>
      </c>
      <c r="H206" s="444">
        <f>SUM(прил10!I231)</f>
        <v>274996</v>
      </c>
      <c r="I206" s="444">
        <f>SUM(прил10!J231)</f>
        <v>274996</v>
      </c>
    </row>
    <row r="207" spans="1:9" ht="48" customHeight="1" x14ac:dyDescent="0.25">
      <c r="A207" s="609" t="s">
        <v>864</v>
      </c>
      <c r="B207" s="5" t="s">
        <v>29</v>
      </c>
      <c r="C207" s="5" t="s">
        <v>12</v>
      </c>
      <c r="D207" s="226" t="s">
        <v>221</v>
      </c>
      <c r="E207" s="227" t="s">
        <v>12</v>
      </c>
      <c r="F207" s="228" t="s">
        <v>863</v>
      </c>
      <c r="G207" s="2"/>
      <c r="H207" s="442">
        <f>SUM(H208)</f>
        <v>11796120</v>
      </c>
      <c r="I207" s="442">
        <f>SUM(I208)</f>
        <v>11796120</v>
      </c>
    </row>
    <row r="208" spans="1:9" ht="48" customHeight="1" x14ac:dyDescent="0.25">
      <c r="A208" s="84" t="s">
        <v>79</v>
      </c>
      <c r="B208" s="5" t="s">
        <v>29</v>
      </c>
      <c r="C208" s="5" t="s">
        <v>12</v>
      </c>
      <c r="D208" s="226" t="s">
        <v>221</v>
      </c>
      <c r="E208" s="227" t="s">
        <v>12</v>
      </c>
      <c r="F208" s="228" t="s">
        <v>863</v>
      </c>
      <c r="G208" s="2" t="s">
        <v>13</v>
      </c>
      <c r="H208" s="444">
        <f>SUM(прил10!I233)</f>
        <v>11796120</v>
      </c>
      <c r="I208" s="444">
        <f>SUM(прил10!J233)</f>
        <v>11796120</v>
      </c>
    </row>
    <row r="209" spans="1:9" ht="48" customHeight="1" x14ac:dyDescent="0.25">
      <c r="A209" s="610" t="s">
        <v>852</v>
      </c>
      <c r="B209" s="5" t="s">
        <v>29</v>
      </c>
      <c r="C209" s="5" t="s">
        <v>12</v>
      </c>
      <c r="D209" s="226" t="s">
        <v>221</v>
      </c>
      <c r="E209" s="227" t="s">
        <v>12</v>
      </c>
      <c r="F209" s="228" t="s">
        <v>851</v>
      </c>
      <c r="G209" s="2"/>
      <c r="H209" s="442">
        <f>SUM(H210)</f>
        <v>4560787</v>
      </c>
      <c r="I209" s="442">
        <f>SUM(I210)</f>
        <v>4460298</v>
      </c>
    </row>
    <row r="210" spans="1:9" ht="32.25" customHeight="1" x14ac:dyDescent="0.25">
      <c r="A210" s="607" t="s">
        <v>551</v>
      </c>
      <c r="B210" s="5" t="s">
        <v>29</v>
      </c>
      <c r="C210" s="5" t="s">
        <v>12</v>
      </c>
      <c r="D210" s="226" t="s">
        <v>221</v>
      </c>
      <c r="E210" s="227" t="s">
        <v>12</v>
      </c>
      <c r="F210" s="228" t="s">
        <v>851</v>
      </c>
      <c r="G210" s="2" t="s">
        <v>16</v>
      </c>
      <c r="H210" s="444">
        <f>SUM(прил10!I235)</f>
        <v>4560787</v>
      </c>
      <c r="I210" s="444">
        <f>SUM(прил10!J235)</f>
        <v>4460298</v>
      </c>
    </row>
    <row r="211" spans="1:9" ht="32.25" customHeight="1" x14ac:dyDescent="0.25">
      <c r="A211" s="611" t="s">
        <v>458</v>
      </c>
      <c r="B211" s="2" t="s">
        <v>29</v>
      </c>
      <c r="C211" s="2" t="s">
        <v>12</v>
      </c>
      <c r="D211" s="226" t="s">
        <v>221</v>
      </c>
      <c r="E211" s="227" t="s">
        <v>12</v>
      </c>
      <c r="F211" s="228" t="s">
        <v>459</v>
      </c>
      <c r="G211" s="2"/>
      <c r="H211" s="442">
        <f>SUM(H212:H213)</f>
        <v>611928</v>
      </c>
      <c r="I211" s="442">
        <f>SUM(I212:I213)</f>
        <v>611928</v>
      </c>
    </row>
    <row r="212" spans="1:9" ht="49.5" customHeight="1" x14ac:dyDescent="0.25">
      <c r="A212" s="84" t="s">
        <v>79</v>
      </c>
      <c r="B212" s="2" t="s">
        <v>29</v>
      </c>
      <c r="C212" s="2" t="s">
        <v>12</v>
      </c>
      <c r="D212" s="226" t="s">
        <v>221</v>
      </c>
      <c r="E212" s="227" t="s">
        <v>12</v>
      </c>
      <c r="F212" s="228" t="s">
        <v>459</v>
      </c>
      <c r="G212" s="2" t="s">
        <v>13</v>
      </c>
      <c r="H212" s="444">
        <f>SUM(прил10!I237)</f>
        <v>482375</v>
      </c>
      <c r="I212" s="444">
        <f>SUM(прил10!J237)</f>
        <v>482375</v>
      </c>
    </row>
    <row r="213" spans="1:9" ht="16.5" customHeight="1" x14ac:dyDescent="0.25">
      <c r="A213" s="3" t="s">
        <v>40</v>
      </c>
      <c r="B213" s="2" t="s">
        <v>29</v>
      </c>
      <c r="C213" s="2" t="s">
        <v>12</v>
      </c>
      <c r="D213" s="226" t="s">
        <v>221</v>
      </c>
      <c r="E213" s="227" t="s">
        <v>12</v>
      </c>
      <c r="F213" s="228" t="s">
        <v>459</v>
      </c>
      <c r="G213" s="277" t="s">
        <v>39</v>
      </c>
      <c r="H213" s="444">
        <f>SUM(прил10!I238)</f>
        <v>129553</v>
      </c>
      <c r="I213" s="444">
        <f>SUM(прил10!J238)</f>
        <v>129553</v>
      </c>
    </row>
    <row r="214" spans="1:9" s="511" customFormat="1" ht="52.5" customHeight="1" x14ac:dyDescent="0.25">
      <c r="A214" s="606" t="s">
        <v>728</v>
      </c>
      <c r="B214" s="44" t="s">
        <v>29</v>
      </c>
      <c r="C214" s="44" t="s">
        <v>12</v>
      </c>
      <c r="D214" s="265" t="s">
        <v>221</v>
      </c>
      <c r="E214" s="266" t="s">
        <v>12</v>
      </c>
      <c r="F214" s="267" t="s">
        <v>727</v>
      </c>
      <c r="G214" s="44"/>
      <c r="H214" s="442">
        <f>SUM(H215)</f>
        <v>720270</v>
      </c>
      <c r="I214" s="442">
        <f>SUM(I215)</f>
        <v>720270</v>
      </c>
    </row>
    <row r="215" spans="1:9" s="511" customFormat="1" ht="36" customHeight="1" x14ac:dyDescent="0.25">
      <c r="A215" s="612" t="s">
        <v>551</v>
      </c>
      <c r="B215" s="44" t="s">
        <v>29</v>
      </c>
      <c r="C215" s="44" t="s">
        <v>12</v>
      </c>
      <c r="D215" s="265" t="s">
        <v>221</v>
      </c>
      <c r="E215" s="266" t="s">
        <v>12</v>
      </c>
      <c r="F215" s="267" t="s">
        <v>727</v>
      </c>
      <c r="G215" s="44" t="s">
        <v>16</v>
      </c>
      <c r="H215" s="444">
        <f>SUM(прил10!I240)</f>
        <v>720270</v>
      </c>
      <c r="I215" s="444">
        <f>SUM(прил10!J240)</f>
        <v>720270</v>
      </c>
    </row>
    <row r="216" spans="1:9" ht="48.75" customHeight="1" x14ac:dyDescent="0.25">
      <c r="A216" s="611" t="s">
        <v>681</v>
      </c>
      <c r="B216" s="44" t="s">
        <v>29</v>
      </c>
      <c r="C216" s="44" t="s">
        <v>12</v>
      </c>
      <c r="D216" s="265" t="s">
        <v>221</v>
      </c>
      <c r="E216" s="266" t="s">
        <v>12</v>
      </c>
      <c r="F216" s="267" t="s">
        <v>460</v>
      </c>
      <c r="G216" s="44"/>
      <c r="H216" s="442">
        <f>SUM(H217)</f>
        <v>1839171</v>
      </c>
      <c r="I216" s="442">
        <f>SUM(I217)</f>
        <v>1839171</v>
      </c>
    </row>
    <row r="217" spans="1:9" ht="30.75" customHeight="1" x14ac:dyDescent="0.25">
      <c r="A217" s="612" t="s">
        <v>551</v>
      </c>
      <c r="B217" s="59" t="s">
        <v>29</v>
      </c>
      <c r="C217" s="44" t="s">
        <v>12</v>
      </c>
      <c r="D217" s="265" t="s">
        <v>221</v>
      </c>
      <c r="E217" s="266" t="s">
        <v>12</v>
      </c>
      <c r="F217" s="267" t="s">
        <v>460</v>
      </c>
      <c r="G217" s="44" t="s">
        <v>16</v>
      </c>
      <c r="H217" s="444">
        <f>SUM(прил10!I242)</f>
        <v>1839171</v>
      </c>
      <c r="I217" s="444">
        <f>SUM(прил10!J242)</f>
        <v>1839171</v>
      </c>
    </row>
    <row r="218" spans="1:9" ht="33" customHeight="1" x14ac:dyDescent="0.25">
      <c r="A218" s="3" t="s">
        <v>89</v>
      </c>
      <c r="B218" s="5" t="s">
        <v>29</v>
      </c>
      <c r="C218" s="5" t="s">
        <v>12</v>
      </c>
      <c r="D218" s="226" t="s">
        <v>221</v>
      </c>
      <c r="E218" s="227" t="s">
        <v>12</v>
      </c>
      <c r="F218" s="228" t="s">
        <v>427</v>
      </c>
      <c r="G218" s="2"/>
      <c r="H218" s="442">
        <f>SUM(H219:H221)</f>
        <v>14690325</v>
      </c>
      <c r="I218" s="442">
        <f>SUM(I219:I221)</f>
        <v>9452859</v>
      </c>
    </row>
    <row r="219" spans="1:9" ht="49.5" customHeight="1" x14ac:dyDescent="0.25">
      <c r="A219" s="84" t="s">
        <v>79</v>
      </c>
      <c r="B219" s="5" t="s">
        <v>29</v>
      </c>
      <c r="C219" s="5" t="s">
        <v>12</v>
      </c>
      <c r="D219" s="226" t="s">
        <v>221</v>
      </c>
      <c r="E219" s="227" t="s">
        <v>12</v>
      </c>
      <c r="F219" s="228" t="s">
        <v>427</v>
      </c>
      <c r="G219" s="2" t="s">
        <v>13</v>
      </c>
      <c r="H219" s="443">
        <f>SUM(прил10!I244)</f>
        <v>1962100</v>
      </c>
      <c r="I219" s="443">
        <f>SUM(прил10!J244)</f>
        <v>1962100</v>
      </c>
    </row>
    <row r="220" spans="1:9" ht="31.5" customHeight="1" x14ac:dyDescent="0.25">
      <c r="A220" s="607" t="s">
        <v>551</v>
      </c>
      <c r="B220" s="5" t="s">
        <v>29</v>
      </c>
      <c r="C220" s="5" t="s">
        <v>12</v>
      </c>
      <c r="D220" s="226" t="s">
        <v>221</v>
      </c>
      <c r="E220" s="227" t="s">
        <v>12</v>
      </c>
      <c r="F220" s="228" t="s">
        <v>427</v>
      </c>
      <c r="G220" s="2" t="s">
        <v>16</v>
      </c>
      <c r="H220" s="443">
        <f>SUM(прил10!I245)</f>
        <v>9954856</v>
      </c>
      <c r="I220" s="443">
        <f>SUM(прил10!J245)</f>
        <v>4717390</v>
      </c>
    </row>
    <row r="221" spans="1:9" ht="16.5" customHeight="1" x14ac:dyDescent="0.25">
      <c r="A221" s="3" t="s">
        <v>18</v>
      </c>
      <c r="B221" s="44" t="s">
        <v>29</v>
      </c>
      <c r="C221" s="44" t="s">
        <v>12</v>
      </c>
      <c r="D221" s="265" t="s">
        <v>221</v>
      </c>
      <c r="E221" s="266" t="s">
        <v>12</v>
      </c>
      <c r="F221" s="267" t="s">
        <v>427</v>
      </c>
      <c r="G221" s="44" t="s">
        <v>17</v>
      </c>
      <c r="H221" s="443">
        <f>SUM(прил10!I246)</f>
        <v>2773369</v>
      </c>
      <c r="I221" s="443">
        <f>SUM(прил10!J246)</f>
        <v>2773369</v>
      </c>
    </row>
    <row r="222" spans="1:9" s="511" customFormat="1" ht="32.25" customHeight="1" x14ac:dyDescent="0.25">
      <c r="A222" s="613" t="s">
        <v>720</v>
      </c>
      <c r="B222" s="44" t="s">
        <v>29</v>
      </c>
      <c r="C222" s="44" t="s">
        <v>12</v>
      </c>
      <c r="D222" s="265" t="s">
        <v>221</v>
      </c>
      <c r="E222" s="266" t="s">
        <v>12</v>
      </c>
      <c r="F222" s="267" t="s">
        <v>719</v>
      </c>
      <c r="G222" s="44"/>
      <c r="H222" s="442">
        <f>SUM(H223)</f>
        <v>3167500</v>
      </c>
      <c r="I222" s="442">
        <f>SUM(I223)</f>
        <v>3167500</v>
      </c>
    </row>
    <row r="223" spans="1:9" s="511" customFormat="1" ht="33" customHeight="1" x14ac:dyDescent="0.25">
      <c r="A223" s="613" t="s">
        <v>551</v>
      </c>
      <c r="B223" s="44" t="s">
        <v>29</v>
      </c>
      <c r="C223" s="44" t="s">
        <v>12</v>
      </c>
      <c r="D223" s="265" t="s">
        <v>221</v>
      </c>
      <c r="E223" s="266" t="s">
        <v>12</v>
      </c>
      <c r="F223" s="267" t="s">
        <v>719</v>
      </c>
      <c r="G223" s="44" t="s">
        <v>16</v>
      </c>
      <c r="H223" s="444">
        <f>SUM(прил10!I248)</f>
        <v>3167500</v>
      </c>
      <c r="I223" s="444">
        <f>SUM(прил10!J248)</f>
        <v>3167500</v>
      </c>
    </row>
    <row r="224" spans="1:9" s="523" customFormat="1" ht="18.75" customHeight="1" x14ac:dyDescent="0.25">
      <c r="A224" s="3" t="s">
        <v>808</v>
      </c>
      <c r="B224" s="2" t="s">
        <v>29</v>
      </c>
      <c r="C224" s="2" t="s">
        <v>12</v>
      </c>
      <c r="D224" s="226" t="s">
        <v>221</v>
      </c>
      <c r="E224" s="227" t="s">
        <v>803</v>
      </c>
      <c r="F224" s="228" t="s">
        <v>395</v>
      </c>
      <c r="G224" s="2"/>
      <c r="H224" s="442">
        <f>SUM(H225)</f>
        <v>1600761</v>
      </c>
      <c r="I224" s="442">
        <f>SUM(I225)</f>
        <v>0</v>
      </c>
    </row>
    <row r="225" spans="1:9" s="523" customFormat="1" ht="51" customHeight="1" x14ac:dyDescent="0.25">
      <c r="A225" s="3" t="s">
        <v>957</v>
      </c>
      <c r="B225" s="2" t="s">
        <v>29</v>
      </c>
      <c r="C225" s="2" t="s">
        <v>12</v>
      </c>
      <c r="D225" s="226" t="s">
        <v>221</v>
      </c>
      <c r="E225" s="227" t="s">
        <v>803</v>
      </c>
      <c r="F225" s="228" t="s">
        <v>804</v>
      </c>
      <c r="G225" s="2"/>
      <c r="H225" s="442">
        <f>SUM(H226)</f>
        <v>1600761</v>
      </c>
      <c r="I225" s="442">
        <f>SUM(I226)</f>
        <v>0</v>
      </c>
    </row>
    <row r="226" spans="1:9" s="523" customFormat="1" ht="32.25" customHeight="1" x14ac:dyDescent="0.25">
      <c r="A226" s="613" t="s">
        <v>551</v>
      </c>
      <c r="B226" s="2" t="s">
        <v>29</v>
      </c>
      <c r="C226" s="2" t="s">
        <v>12</v>
      </c>
      <c r="D226" s="226" t="s">
        <v>221</v>
      </c>
      <c r="E226" s="227" t="s">
        <v>803</v>
      </c>
      <c r="F226" s="228" t="s">
        <v>804</v>
      </c>
      <c r="G226" s="2" t="s">
        <v>16</v>
      </c>
      <c r="H226" s="444">
        <f>SUM(прил10!I251)</f>
        <v>1600761</v>
      </c>
      <c r="I226" s="444">
        <f>SUM(прил10!J251)</f>
        <v>0</v>
      </c>
    </row>
    <row r="227" spans="1:9" s="549" customFormat="1" ht="16.5" customHeight="1" x14ac:dyDescent="0.25">
      <c r="A227" s="3" t="s">
        <v>811</v>
      </c>
      <c r="B227" s="2" t="s">
        <v>29</v>
      </c>
      <c r="C227" s="2" t="s">
        <v>12</v>
      </c>
      <c r="D227" s="226" t="s">
        <v>221</v>
      </c>
      <c r="E227" s="227" t="s">
        <v>805</v>
      </c>
      <c r="F227" s="228" t="s">
        <v>395</v>
      </c>
      <c r="G227" s="2"/>
      <c r="H227" s="442">
        <f>SUM(H228)</f>
        <v>1600000</v>
      </c>
      <c r="I227" s="442">
        <f>SUM(I228)</f>
        <v>2100000</v>
      </c>
    </row>
    <row r="228" spans="1:9" s="549" customFormat="1" ht="48.75" customHeight="1" x14ac:dyDescent="0.25">
      <c r="A228" s="613" t="s">
        <v>832</v>
      </c>
      <c r="B228" s="2" t="s">
        <v>29</v>
      </c>
      <c r="C228" s="2" t="s">
        <v>12</v>
      </c>
      <c r="D228" s="226" t="s">
        <v>221</v>
      </c>
      <c r="E228" s="227" t="s">
        <v>805</v>
      </c>
      <c r="F228" s="228" t="s">
        <v>831</v>
      </c>
      <c r="G228" s="2"/>
      <c r="H228" s="442">
        <f>SUM(H229)</f>
        <v>1600000</v>
      </c>
      <c r="I228" s="442">
        <f>SUM(I229)</f>
        <v>2100000</v>
      </c>
    </row>
    <row r="229" spans="1:9" s="549" customFormat="1" ht="32.25" customHeight="1" x14ac:dyDescent="0.25">
      <c r="A229" s="613" t="s">
        <v>551</v>
      </c>
      <c r="B229" s="2" t="s">
        <v>29</v>
      </c>
      <c r="C229" s="2" t="s">
        <v>12</v>
      </c>
      <c r="D229" s="226" t="s">
        <v>221</v>
      </c>
      <c r="E229" s="227" t="s">
        <v>805</v>
      </c>
      <c r="F229" s="228" t="s">
        <v>831</v>
      </c>
      <c r="G229" s="2" t="s">
        <v>16</v>
      </c>
      <c r="H229" s="444">
        <f>SUM(прил10!I254)</f>
        <v>1600000</v>
      </c>
      <c r="I229" s="444">
        <f>SUM(прил10!J254)</f>
        <v>2100000</v>
      </c>
    </row>
    <row r="230" spans="1:9" s="523" customFormat="1" ht="18.75" customHeight="1" x14ac:dyDescent="0.25">
      <c r="A230" s="3" t="s">
        <v>809</v>
      </c>
      <c r="B230" s="2" t="s">
        <v>29</v>
      </c>
      <c r="C230" s="2" t="s">
        <v>12</v>
      </c>
      <c r="D230" s="226" t="s">
        <v>221</v>
      </c>
      <c r="E230" s="227" t="s">
        <v>806</v>
      </c>
      <c r="F230" s="228" t="s">
        <v>395</v>
      </c>
      <c r="G230" s="2"/>
      <c r="H230" s="442">
        <f>SUM(H231)</f>
        <v>1613149</v>
      </c>
      <c r="I230" s="442">
        <f>SUM(I231)</f>
        <v>0</v>
      </c>
    </row>
    <row r="231" spans="1:9" s="523" customFormat="1" ht="33.75" customHeight="1" x14ac:dyDescent="0.25">
      <c r="A231" s="3" t="s">
        <v>956</v>
      </c>
      <c r="B231" s="2" t="s">
        <v>29</v>
      </c>
      <c r="C231" s="2" t="s">
        <v>12</v>
      </c>
      <c r="D231" s="226" t="s">
        <v>221</v>
      </c>
      <c r="E231" s="227" t="s">
        <v>806</v>
      </c>
      <c r="F231" s="228" t="s">
        <v>807</v>
      </c>
      <c r="G231" s="2"/>
      <c r="H231" s="442">
        <f>SUM(H232)</f>
        <v>1613149</v>
      </c>
      <c r="I231" s="442">
        <f>SUM(I232)</f>
        <v>0</v>
      </c>
    </row>
    <row r="232" spans="1:9" s="523" customFormat="1" ht="32.25" customHeight="1" x14ac:dyDescent="0.25">
      <c r="A232" s="613" t="s">
        <v>551</v>
      </c>
      <c r="B232" s="2" t="s">
        <v>29</v>
      </c>
      <c r="C232" s="2" t="s">
        <v>12</v>
      </c>
      <c r="D232" s="226" t="s">
        <v>221</v>
      </c>
      <c r="E232" s="227" t="s">
        <v>806</v>
      </c>
      <c r="F232" s="228" t="s">
        <v>807</v>
      </c>
      <c r="G232" s="2" t="s">
        <v>16</v>
      </c>
      <c r="H232" s="444">
        <f>SUM(прил10!I257)</f>
        <v>1613149</v>
      </c>
      <c r="I232" s="444">
        <f>SUM(прил10!J257)</f>
        <v>0</v>
      </c>
    </row>
    <row r="233" spans="1:9" s="37" customFormat="1" ht="64.5" customHeight="1" x14ac:dyDescent="0.25">
      <c r="A233" s="75" t="s">
        <v>133</v>
      </c>
      <c r="B233" s="28" t="s">
        <v>29</v>
      </c>
      <c r="C233" s="42" t="s">
        <v>12</v>
      </c>
      <c r="D233" s="235" t="s">
        <v>205</v>
      </c>
      <c r="E233" s="236" t="s">
        <v>394</v>
      </c>
      <c r="F233" s="237" t="s">
        <v>395</v>
      </c>
      <c r="G233" s="28"/>
      <c r="H233" s="441">
        <f t="shared" ref="H233:I236" si="22">SUM(H234)</f>
        <v>735200</v>
      </c>
      <c r="I233" s="441">
        <f t="shared" si="22"/>
        <v>735200</v>
      </c>
    </row>
    <row r="234" spans="1:9" s="37" customFormat="1" ht="96" customHeight="1" x14ac:dyDescent="0.25">
      <c r="A234" s="76" t="s">
        <v>149</v>
      </c>
      <c r="B234" s="2" t="s">
        <v>29</v>
      </c>
      <c r="C234" s="35" t="s">
        <v>12</v>
      </c>
      <c r="D234" s="268" t="s">
        <v>207</v>
      </c>
      <c r="E234" s="269" t="s">
        <v>394</v>
      </c>
      <c r="F234" s="270" t="s">
        <v>395</v>
      </c>
      <c r="G234" s="2"/>
      <c r="H234" s="442">
        <f t="shared" si="22"/>
        <v>735200</v>
      </c>
      <c r="I234" s="442">
        <f t="shared" si="22"/>
        <v>735200</v>
      </c>
    </row>
    <row r="235" spans="1:9" s="37" customFormat="1" ht="48.75" customHeight="1" x14ac:dyDescent="0.25">
      <c r="A235" s="76" t="s">
        <v>414</v>
      </c>
      <c r="B235" s="2" t="s">
        <v>29</v>
      </c>
      <c r="C235" s="35" t="s">
        <v>12</v>
      </c>
      <c r="D235" s="268" t="s">
        <v>207</v>
      </c>
      <c r="E235" s="269" t="s">
        <v>10</v>
      </c>
      <c r="F235" s="270" t="s">
        <v>395</v>
      </c>
      <c r="G235" s="2"/>
      <c r="H235" s="442">
        <f t="shared" si="22"/>
        <v>735200</v>
      </c>
      <c r="I235" s="442">
        <f t="shared" si="22"/>
        <v>735200</v>
      </c>
    </row>
    <row r="236" spans="1:9" s="37" customFormat="1" ht="15.75" customHeight="1" x14ac:dyDescent="0.25">
      <c r="A236" s="3" t="s">
        <v>104</v>
      </c>
      <c r="B236" s="2" t="s">
        <v>29</v>
      </c>
      <c r="C236" s="35" t="s">
        <v>12</v>
      </c>
      <c r="D236" s="268" t="s">
        <v>207</v>
      </c>
      <c r="E236" s="269" t="s">
        <v>10</v>
      </c>
      <c r="F236" s="270" t="s">
        <v>415</v>
      </c>
      <c r="G236" s="2"/>
      <c r="H236" s="442">
        <f t="shared" si="22"/>
        <v>735200</v>
      </c>
      <c r="I236" s="442">
        <f t="shared" si="22"/>
        <v>735200</v>
      </c>
    </row>
    <row r="237" spans="1:9" s="37" customFormat="1" ht="31.5" customHeight="1" x14ac:dyDescent="0.25">
      <c r="A237" s="607" t="s">
        <v>551</v>
      </c>
      <c r="B237" s="2" t="s">
        <v>29</v>
      </c>
      <c r="C237" s="35" t="s">
        <v>12</v>
      </c>
      <c r="D237" s="268" t="s">
        <v>207</v>
      </c>
      <c r="E237" s="269" t="s">
        <v>10</v>
      </c>
      <c r="F237" s="270" t="s">
        <v>415</v>
      </c>
      <c r="G237" s="2" t="s">
        <v>16</v>
      </c>
      <c r="H237" s="443">
        <f>SUM(прил10!I262)</f>
        <v>735200</v>
      </c>
      <c r="I237" s="443">
        <f>SUM(прил10!J262)</f>
        <v>735200</v>
      </c>
    </row>
    <row r="238" spans="1:9" s="37" customFormat="1" ht="18" customHeight="1" x14ac:dyDescent="0.25">
      <c r="A238" s="86" t="s">
        <v>656</v>
      </c>
      <c r="B238" s="23" t="s">
        <v>29</v>
      </c>
      <c r="C238" s="403" t="s">
        <v>15</v>
      </c>
      <c r="D238" s="404"/>
      <c r="E238" s="405"/>
      <c r="F238" s="406"/>
      <c r="G238" s="23"/>
      <c r="H238" s="448">
        <f>SUM(H239+H246+H253)</f>
        <v>17634292</v>
      </c>
      <c r="I238" s="448">
        <f>SUM(I239+I246+I253)</f>
        <v>17634292</v>
      </c>
    </row>
    <row r="239" spans="1:9" s="37" customFormat="1" ht="33" customHeight="1" x14ac:dyDescent="0.25">
      <c r="A239" s="27" t="s">
        <v>155</v>
      </c>
      <c r="B239" s="28" t="s">
        <v>29</v>
      </c>
      <c r="C239" s="28" t="s">
        <v>15</v>
      </c>
      <c r="D239" s="223" t="s">
        <v>227</v>
      </c>
      <c r="E239" s="224" t="s">
        <v>394</v>
      </c>
      <c r="F239" s="225" t="s">
        <v>395</v>
      </c>
      <c r="G239" s="28"/>
      <c r="H239" s="441">
        <f t="shared" ref="H239:I241" si="23">SUM(H240)</f>
        <v>7968199</v>
      </c>
      <c r="I239" s="441">
        <f t="shared" si="23"/>
        <v>7968199</v>
      </c>
    </row>
    <row r="240" spans="1:9" s="37" customFormat="1" ht="47.25" customHeight="1" x14ac:dyDescent="0.25">
      <c r="A240" s="3" t="s">
        <v>156</v>
      </c>
      <c r="B240" s="44" t="s">
        <v>29</v>
      </c>
      <c r="C240" s="44" t="s">
        <v>15</v>
      </c>
      <c r="D240" s="265" t="s">
        <v>228</v>
      </c>
      <c r="E240" s="266" t="s">
        <v>394</v>
      </c>
      <c r="F240" s="267" t="s">
        <v>395</v>
      </c>
      <c r="G240" s="44"/>
      <c r="H240" s="442">
        <f>SUM(H241)</f>
        <v>7968199</v>
      </c>
      <c r="I240" s="442">
        <f>SUM(I241)</f>
        <v>7968199</v>
      </c>
    </row>
    <row r="241" spans="1:9" s="37" customFormat="1" ht="47.25" customHeight="1" x14ac:dyDescent="0.25">
      <c r="A241" s="3" t="s">
        <v>467</v>
      </c>
      <c r="B241" s="44" t="s">
        <v>29</v>
      </c>
      <c r="C241" s="44" t="s">
        <v>15</v>
      </c>
      <c r="D241" s="265" t="s">
        <v>228</v>
      </c>
      <c r="E241" s="266" t="s">
        <v>10</v>
      </c>
      <c r="F241" s="267" t="s">
        <v>395</v>
      </c>
      <c r="G241" s="44"/>
      <c r="H241" s="442">
        <f t="shared" si="23"/>
        <v>7968199</v>
      </c>
      <c r="I241" s="442">
        <f t="shared" si="23"/>
        <v>7968199</v>
      </c>
    </row>
    <row r="242" spans="1:9" s="37" customFormat="1" ht="31.5" customHeight="1" x14ac:dyDescent="0.25">
      <c r="A242" s="3" t="s">
        <v>89</v>
      </c>
      <c r="B242" s="44" t="s">
        <v>29</v>
      </c>
      <c r="C242" s="44" t="s">
        <v>15</v>
      </c>
      <c r="D242" s="265" t="s">
        <v>228</v>
      </c>
      <c r="E242" s="266" t="s">
        <v>10</v>
      </c>
      <c r="F242" s="267" t="s">
        <v>427</v>
      </c>
      <c r="G242" s="44"/>
      <c r="H242" s="442">
        <f>SUM(H243:H245)</f>
        <v>7968199</v>
      </c>
      <c r="I242" s="442">
        <f>SUM(I243:I245)</f>
        <v>7968199</v>
      </c>
    </row>
    <row r="243" spans="1:9" s="37" customFormat="1" ht="48" customHeight="1" x14ac:dyDescent="0.25">
      <c r="A243" s="84" t="s">
        <v>79</v>
      </c>
      <c r="B243" s="44" t="s">
        <v>29</v>
      </c>
      <c r="C243" s="44" t="s">
        <v>15</v>
      </c>
      <c r="D243" s="265" t="s">
        <v>228</v>
      </c>
      <c r="E243" s="266" t="s">
        <v>10</v>
      </c>
      <c r="F243" s="267" t="s">
        <v>427</v>
      </c>
      <c r="G243" s="44" t="s">
        <v>13</v>
      </c>
      <c r="H243" s="444">
        <f>SUM(прил10!I353)</f>
        <v>7564519</v>
      </c>
      <c r="I243" s="444">
        <f>SUM(прил10!J353)</f>
        <v>7564519</v>
      </c>
    </row>
    <row r="244" spans="1:9" s="37" customFormat="1" ht="30.75" customHeight="1" x14ac:dyDescent="0.25">
      <c r="A244" s="607" t="s">
        <v>551</v>
      </c>
      <c r="B244" s="44" t="s">
        <v>29</v>
      </c>
      <c r="C244" s="44" t="s">
        <v>15</v>
      </c>
      <c r="D244" s="268" t="s">
        <v>228</v>
      </c>
      <c r="E244" s="269" t="s">
        <v>10</v>
      </c>
      <c r="F244" s="270" t="s">
        <v>427</v>
      </c>
      <c r="G244" s="2" t="s">
        <v>16</v>
      </c>
      <c r="H244" s="443">
        <f>SUM(прил10!I354)</f>
        <v>389815</v>
      </c>
      <c r="I244" s="443">
        <f>SUM(прил10!J354)</f>
        <v>389815</v>
      </c>
    </row>
    <row r="245" spans="1:9" s="37" customFormat="1" ht="15.75" customHeight="1" x14ac:dyDescent="0.25">
      <c r="A245" s="3" t="s">
        <v>18</v>
      </c>
      <c r="B245" s="44" t="s">
        <v>29</v>
      </c>
      <c r="C245" s="44" t="s">
        <v>15</v>
      </c>
      <c r="D245" s="268" t="s">
        <v>228</v>
      </c>
      <c r="E245" s="269" t="s">
        <v>10</v>
      </c>
      <c r="F245" s="270" t="s">
        <v>427</v>
      </c>
      <c r="G245" s="2" t="s">
        <v>17</v>
      </c>
      <c r="H245" s="443">
        <f>SUM(прил10!I355)</f>
        <v>13865</v>
      </c>
      <c r="I245" s="443">
        <f>SUM(прил10!J355)</f>
        <v>13865</v>
      </c>
    </row>
    <row r="246" spans="1:9" s="37" customFormat="1" ht="31.5" customHeight="1" x14ac:dyDescent="0.25">
      <c r="A246" s="27" t="s">
        <v>146</v>
      </c>
      <c r="B246" s="28" t="s">
        <v>29</v>
      </c>
      <c r="C246" s="28" t="s">
        <v>15</v>
      </c>
      <c r="D246" s="223" t="s">
        <v>453</v>
      </c>
      <c r="E246" s="224" t="s">
        <v>394</v>
      </c>
      <c r="F246" s="225" t="s">
        <v>395</v>
      </c>
      <c r="G246" s="28"/>
      <c r="H246" s="441">
        <f t="shared" ref="H246:I248" si="24">SUM(H247)</f>
        <v>9532093</v>
      </c>
      <c r="I246" s="441">
        <f t="shared" si="24"/>
        <v>9532093</v>
      </c>
    </row>
    <row r="247" spans="1:9" s="37" customFormat="1" ht="48" customHeight="1" x14ac:dyDescent="0.25">
      <c r="A247" s="3" t="s">
        <v>151</v>
      </c>
      <c r="B247" s="44" t="s">
        <v>29</v>
      </c>
      <c r="C247" s="44" t="s">
        <v>15</v>
      </c>
      <c r="D247" s="265" t="s">
        <v>222</v>
      </c>
      <c r="E247" s="266" t="s">
        <v>394</v>
      </c>
      <c r="F247" s="267" t="s">
        <v>395</v>
      </c>
      <c r="G247" s="44"/>
      <c r="H247" s="442">
        <f>SUM(H248)</f>
        <v>9532093</v>
      </c>
      <c r="I247" s="442">
        <f t="shared" si="24"/>
        <v>9532093</v>
      </c>
    </row>
    <row r="248" spans="1:9" s="37" customFormat="1" ht="33" customHeight="1" x14ac:dyDescent="0.25">
      <c r="A248" s="3" t="s">
        <v>468</v>
      </c>
      <c r="B248" s="44" t="s">
        <v>29</v>
      </c>
      <c r="C248" s="44" t="s">
        <v>15</v>
      </c>
      <c r="D248" s="265" t="s">
        <v>222</v>
      </c>
      <c r="E248" s="266" t="s">
        <v>10</v>
      </c>
      <c r="F248" s="267" t="s">
        <v>395</v>
      </c>
      <c r="G248" s="44"/>
      <c r="H248" s="442">
        <f t="shared" si="24"/>
        <v>9532093</v>
      </c>
      <c r="I248" s="442">
        <f t="shared" si="24"/>
        <v>9532093</v>
      </c>
    </row>
    <row r="249" spans="1:9" s="37" customFormat="1" ht="32.25" customHeight="1" x14ac:dyDescent="0.25">
      <c r="A249" s="3" t="s">
        <v>89</v>
      </c>
      <c r="B249" s="44" t="s">
        <v>29</v>
      </c>
      <c r="C249" s="44" t="s">
        <v>15</v>
      </c>
      <c r="D249" s="265" t="s">
        <v>222</v>
      </c>
      <c r="E249" s="266" t="s">
        <v>10</v>
      </c>
      <c r="F249" s="267" t="s">
        <v>427</v>
      </c>
      <c r="G249" s="44"/>
      <c r="H249" s="442">
        <f>SUM(H250:H252)</f>
        <v>9532093</v>
      </c>
      <c r="I249" s="442">
        <f>SUM(I250:I252)</f>
        <v>9532093</v>
      </c>
    </row>
    <row r="250" spans="1:9" s="37" customFormat="1" ht="49.5" customHeight="1" x14ac:dyDescent="0.25">
      <c r="A250" s="84" t="s">
        <v>79</v>
      </c>
      <c r="B250" s="44" t="s">
        <v>29</v>
      </c>
      <c r="C250" s="44" t="s">
        <v>15</v>
      </c>
      <c r="D250" s="265" t="s">
        <v>222</v>
      </c>
      <c r="E250" s="266" t="s">
        <v>10</v>
      </c>
      <c r="F250" s="267" t="s">
        <v>427</v>
      </c>
      <c r="G250" s="44" t="s">
        <v>13</v>
      </c>
      <c r="H250" s="444">
        <f>SUM(прил10!I268)</f>
        <v>6796628</v>
      </c>
      <c r="I250" s="444">
        <f>SUM(прил10!J268)</f>
        <v>6796628</v>
      </c>
    </row>
    <row r="251" spans="1:9" s="37" customFormat="1" ht="33" customHeight="1" x14ac:dyDescent="0.25">
      <c r="A251" s="607" t="s">
        <v>551</v>
      </c>
      <c r="B251" s="44" t="s">
        <v>29</v>
      </c>
      <c r="C251" s="44" t="s">
        <v>15</v>
      </c>
      <c r="D251" s="268" t="s">
        <v>222</v>
      </c>
      <c r="E251" s="269" t="s">
        <v>10</v>
      </c>
      <c r="F251" s="270" t="s">
        <v>427</v>
      </c>
      <c r="G251" s="2" t="s">
        <v>16</v>
      </c>
      <c r="H251" s="443">
        <f>SUM(прил10!I269)</f>
        <v>1526369</v>
      </c>
      <c r="I251" s="443">
        <f>SUM(прил10!J269)</f>
        <v>1526369</v>
      </c>
    </row>
    <row r="252" spans="1:9" s="37" customFormat="1" ht="15.75" customHeight="1" x14ac:dyDescent="0.25">
      <c r="A252" s="3" t="s">
        <v>18</v>
      </c>
      <c r="B252" s="44" t="s">
        <v>29</v>
      </c>
      <c r="C252" s="44" t="s">
        <v>15</v>
      </c>
      <c r="D252" s="268" t="s">
        <v>222</v>
      </c>
      <c r="E252" s="269" t="s">
        <v>10</v>
      </c>
      <c r="F252" s="270" t="s">
        <v>427</v>
      </c>
      <c r="G252" s="2" t="s">
        <v>17</v>
      </c>
      <c r="H252" s="443">
        <f>SUM(прил10!I270)</f>
        <v>1209096</v>
      </c>
      <c r="I252" s="443">
        <f>SUM(прил10!J270)</f>
        <v>1209096</v>
      </c>
    </row>
    <row r="253" spans="1:9" s="37" customFormat="1" ht="64.5" customHeight="1" x14ac:dyDescent="0.25">
      <c r="A253" s="75" t="s">
        <v>133</v>
      </c>
      <c r="B253" s="28" t="s">
        <v>29</v>
      </c>
      <c r="C253" s="42" t="s">
        <v>15</v>
      </c>
      <c r="D253" s="235" t="s">
        <v>205</v>
      </c>
      <c r="E253" s="236" t="s">
        <v>394</v>
      </c>
      <c r="F253" s="237" t="s">
        <v>395</v>
      </c>
      <c r="G253" s="28"/>
      <c r="H253" s="441">
        <f t="shared" ref="H253:I256" si="25">SUM(H254)</f>
        <v>134000</v>
      </c>
      <c r="I253" s="441">
        <f t="shared" si="25"/>
        <v>134000</v>
      </c>
    </row>
    <row r="254" spans="1:9" s="37" customFormat="1" ht="94.5" customHeight="1" x14ac:dyDescent="0.25">
      <c r="A254" s="76" t="s">
        <v>149</v>
      </c>
      <c r="B254" s="2" t="s">
        <v>29</v>
      </c>
      <c r="C254" s="35" t="s">
        <v>15</v>
      </c>
      <c r="D254" s="268" t="s">
        <v>207</v>
      </c>
      <c r="E254" s="269" t="s">
        <v>394</v>
      </c>
      <c r="F254" s="270" t="s">
        <v>395</v>
      </c>
      <c r="G254" s="2"/>
      <c r="H254" s="442">
        <f t="shared" si="25"/>
        <v>134000</v>
      </c>
      <c r="I254" s="442">
        <f t="shared" si="25"/>
        <v>134000</v>
      </c>
    </row>
    <row r="255" spans="1:9" s="37" customFormat="1" ht="46.5" customHeight="1" x14ac:dyDescent="0.25">
      <c r="A255" s="76" t="s">
        <v>414</v>
      </c>
      <c r="B255" s="2" t="s">
        <v>29</v>
      </c>
      <c r="C255" s="35" t="s">
        <v>15</v>
      </c>
      <c r="D255" s="268" t="s">
        <v>207</v>
      </c>
      <c r="E255" s="269" t="s">
        <v>10</v>
      </c>
      <c r="F255" s="270" t="s">
        <v>395</v>
      </c>
      <c r="G255" s="2"/>
      <c r="H255" s="442">
        <f t="shared" si="25"/>
        <v>134000</v>
      </c>
      <c r="I255" s="442">
        <f t="shared" si="25"/>
        <v>134000</v>
      </c>
    </row>
    <row r="256" spans="1:9" s="37" customFormat="1" ht="18.75" customHeight="1" x14ac:dyDescent="0.25">
      <c r="A256" s="3" t="s">
        <v>104</v>
      </c>
      <c r="B256" s="2" t="s">
        <v>29</v>
      </c>
      <c r="C256" s="35" t="s">
        <v>15</v>
      </c>
      <c r="D256" s="268" t="s">
        <v>207</v>
      </c>
      <c r="E256" s="269" t="s">
        <v>10</v>
      </c>
      <c r="F256" s="270" t="s">
        <v>415</v>
      </c>
      <c r="G256" s="2"/>
      <c r="H256" s="442">
        <f t="shared" si="25"/>
        <v>134000</v>
      </c>
      <c r="I256" s="442">
        <f t="shared" si="25"/>
        <v>134000</v>
      </c>
    </row>
    <row r="257" spans="1:9" s="37" customFormat="1" ht="34.5" customHeight="1" x14ac:dyDescent="0.25">
      <c r="A257" s="607" t="s">
        <v>551</v>
      </c>
      <c r="B257" s="2" t="s">
        <v>29</v>
      </c>
      <c r="C257" s="35" t="s">
        <v>15</v>
      </c>
      <c r="D257" s="268" t="s">
        <v>207</v>
      </c>
      <c r="E257" s="269" t="s">
        <v>10</v>
      </c>
      <c r="F257" s="270" t="s">
        <v>415</v>
      </c>
      <c r="G257" s="2" t="s">
        <v>16</v>
      </c>
      <c r="H257" s="443">
        <f>SUM(прил10!I275+прил10!I360)</f>
        <v>134000</v>
      </c>
      <c r="I257" s="443">
        <f>SUM(прил10!J275+прил10!J360)</f>
        <v>134000</v>
      </c>
    </row>
    <row r="258" spans="1:9" ht="15.75" x14ac:dyDescent="0.25">
      <c r="A258" s="86" t="s">
        <v>662</v>
      </c>
      <c r="B258" s="23" t="s">
        <v>29</v>
      </c>
      <c r="C258" s="23" t="s">
        <v>29</v>
      </c>
      <c r="D258" s="220"/>
      <c r="E258" s="221"/>
      <c r="F258" s="222"/>
      <c r="G258" s="22"/>
      <c r="H258" s="448">
        <f>SUM(H259,H271)</f>
        <v>1014000</v>
      </c>
      <c r="I258" s="448">
        <f>SUM(I259,I271)</f>
        <v>1014000</v>
      </c>
    </row>
    <row r="259" spans="1:9" ht="63" x14ac:dyDescent="0.25">
      <c r="A259" s="75" t="s">
        <v>157</v>
      </c>
      <c r="B259" s="28" t="s">
        <v>29</v>
      </c>
      <c r="C259" s="28" t="s">
        <v>29</v>
      </c>
      <c r="D259" s="223" t="s">
        <v>469</v>
      </c>
      <c r="E259" s="224" t="s">
        <v>394</v>
      </c>
      <c r="F259" s="225" t="s">
        <v>395</v>
      </c>
      <c r="G259" s="28"/>
      <c r="H259" s="441">
        <f>SUM(H260,H264)</f>
        <v>989000</v>
      </c>
      <c r="I259" s="441">
        <f>SUM(I260,I264)</f>
        <v>989000</v>
      </c>
    </row>
    <row r="260" spans="1:9" ht="81.75" customHeight="1" x14ac:dyDescent="0.25">
      <c r="A260" s="54" t="s">
        <v>158</v>
      </c>
      <c r="B260" s="44" t="s">
        <v>29</v>
      </c>
      <c r="C260" s="44" t="s">
        <v>29</v>
      </c>
      <c r="D260" s="265" t="s">
        <v>229</v>
      </c>
      <c r="E260" s="266" t="s">
        <v>394</v>
      </c>
      <c r="F260" s="267" t="s">
        <v>395</v>
      </c>
      <c r="G260" s="44"/>
      <c r="H260" s="442">
        <f t="shared" ref="H260:I262" si="26">SUM(H261)</f>
        <v>148000</v>
      </c>
      <c r="I260" s="442">
        <f t="shared" si="26"/>
        <v>148000</v>
      </c>
    </row>
    <row r="261" spans="1:9" ht="33" customHeight="1" x14ac:dyDescent="0.25">
      <c r="A261" s="54" t="s">
        <v>470</v>
      </c>
      <c r="B261" s="44" t="s">
        <v>29</v>
      </c>
      <c r="C261" s="44" t="s">
        <v>29</v>
      </c>
      <c r="D261" s="265" t="s">
        <v>229</v>
      </c>
      <c r="E261" s="266" t="s">
        <v>10</v>
      </c>
      <c r="F261" s="267" t="s">
        <v>395</v>
      </c>
      <c r="G261" s="44"/>
      <c r="H261" s="442">
        <f t="shared" si="26"/>
        <v>148000</v>
      </c>
      <c r="I261" s="442">
        <f t="shared" si="26"/>
        <v>148000</v>
      </c>
    </row>
    <row r="262" spans="1:9" ht="15.75" x14ac:dyDescent="0.25">
      <c r="A262" s="3" t="s">
        <v>90</v>
      </c>
      <c r="B262" s="44" t="s">
        <v>29</v>
      </c>
      <c r="C262" s="44" t="s">
        <v>29</v>
      </c>
      <c r="D262" s="265" t="s">
        <v>229</v>
      </c>
      <c r="E262" s="266" t="s">
        <v>10</v>
      </c>
      <c r="F262" s="267" t="s">
        <v>471</v>
      </c>
      <c r="G262" s="44"/>
      <c r="H262" s="442">
        <f t="shared" si="26"/>
        <v>148000</v>
      </c>
      <c r="I262" s="442">
        <f t="shared" si="26"/>
        <v>148000</v>
      </c>
    </row>
    <row r="263" spans="1:9" ht="31.5" x14ac:dyDescent="0.25">
      <c r="A263" s="607" t="s">
        <v>551</v>
      </c>
      <c r="B263" s="44" t="s">
        <v>29</v>
      </c>
      <c r="C263" s="44" t="s">
        <v>29</v>
      </c>
      <c r="D263" s="265" t="s">
        <v>229</v>
      </c>
      <c r="E263" s="266" t="s">
        <v>10</v>
      </c>
      <c r="F263" s="267" t="s">
        <v>471</v>
      </c>
      <c r="G263" s="44" t="s">
        <v>16</v>
      </c>
      <c r="H263" s="444">
        <f>SUM(прил10!I366)</f>
        <v>148000</v>
      </c>
      <c r="I263" s="444">
        <f>SUM(прил10!J366)</f>
        <v>148000</v>
      </c>
    </row>
    <row r="264" spans="1:9" ht="64.5" customHeight="1" x14ac:dyDescent="0.25">
      <c r="A264" s="76" t="s">
        <v>159</v>
      </c>
      <c r="B264" s="44" t="s">
        <v>29</v>
      </c>
      <c r="C264" s="44" t="s">
        <v>29</v>
      </c>
      <c r="D264" s="265" t="s">
        <v>225</v>
      </c>
      <c r="E264" s="266" t="s">
        <v>394</v>
      </c>
      <c r="F264" s="267" t="s">
        <v>395</v>
      </c>
      <c r="G264" s="44"/>
      <c r="H264" s="442">
        <f>SUM(H265)</f>
        <v>841000</v>
      </c>
      <c r="I264" s="442">
        <f>SUM(I265)</f>
        <v>841000</v>
      </c>
    </row>
    <row r="265" spans="1:9" ht="32.25" customHeight="1" x14ac:dyDescent="0.25">
      <c r="A265" s="76" t="s">
        <v>472</v>
      </c>
      <c r="B265" s="44" t="s">
        <v>29</v>
      </c>
      <c r="C265" s="44" t="s">
        <v>29</v>
      </c>
      <c r="D265" s="265" t="s">
        <v>225</v>
      </c>
      <c r="E265" s="266" t="s">
        <v>10</v>
      </c>
      <c r="F265" s="267" t="s">
        <v>395</v>
      </c>
      <c r="G265" s="44"/>
      <c r="H265" s="442">
        <f>SUM(H266+H269)</f>
        <v>841000</v>
      </c>
      <c r="I265" s="442">
        <f>SUM(I266+I269)</f>
        <v>841000</v>
      </c>
    </row>
    <row r="266" spans="1:9" ht="18.75" customHeight="1" x14ac:dyDescent="0.25">
      <c r="A266" s="84" t="s">
        <v>473</v>
      </c>
      <c r="B266" s="2" t="s">
        <v>29</v>
      </c>
      <c r="C266" s="2" t="s">
        <v>29</v>
      </c>
      <c r="D266" s="265" t="s">
        <v>225</v>
      </c>
      <c r="E266" s="227" t="s">
        <v>10</v>
      </c>
      <c r="F266" s="228" t="s">
        <v>474</v>
      </c>
      <c r="G266" s="2"/>
      <c r="H266" s="442">
        <f>SUM(H267:H268)</f>
        <v>770650</v>
      </c>
      <c r="I266" s="442">
        <f>SUM(I267:I268)</f>
        <v>770650</v>
      </c>
    </row>
    <row r="267" spans="1:9" ht="31.5" x14ac:dyDescent="0.25">
      <c r="A267" s="607" t="s">
        <v>551</v>
      </c>
      <c r="B267" s="2" t="s">
        <v>29</v>
      </c>
      <c r="C267" s="2" t="s">
        <v>29</v>
      </c>
      <c r="D267" s="265" t="s">
        <v>225</v>
      </c>
      <c r="E267" s="227" t="s">
        <v>10</v>
      </c>
      <c r="F267" s="228" t="s">
        <v>474</v>
      </c>
      <c r="G267" s="2" t="s">
        <v>16</v>
      </c>
      <c r="H267" s="444">
        <f>SUM(прил10!I281)</f>
        <v>524160</v>
      </c>
      <c r="I267" s="444">
        <f>SUM(прил10!J281)</f>
        <v>524160</v>
      </c>
    </row>
    <row r="268" spans="1:9" ht="15.75" x14ac:dyDescent="0.25">
      <c r="A268" s="3" t="s">
        <v>40</v>
      </c>
      <c r="B268" s="2" t="s">
        <v>29</v>
      </c>
      <c r="C268" s="2" t="s">
        <v>29</v>
      </c>
      <c r="D268" s="265" t="s">
        <v>225</v>
      </c>
      <c r="E268" s="227" t="s">
        <v>10</v>
      </c>
      <c r="F268" s="228" t="s">
        <v>474</v>
      </c>
      <c r="G268" s="2" t="s">
        <v>39</v>
      </c>
      <c r="H268" s="444">
        <f>SUM(прил10!I370)</f>
        <v>246490</v>
      </c>
      <c r="I268" s="444">
        <f>SUM(прил10!J370)</f>
        <v>246490</v>
      </c>
    </row>
    <row r="269" spans="1:9" ht="15.75" x14ac:dyDescent="0.25">
      <c r="A269" s="609" t="s">
        <v>561</v>
      </c>
      <c r="B269" s="2" t="s">
        <v>29</v>
      </c>
      <c r="C269" s="2" t="s">
        <v>29</v>
      </c>
      <c r="D269" s="265" t="s">
        <v>225</v>
      </c>
      <c r="E269" s="227" t="s">
        <v>10</v>
      </c>
      <c r="F269" s="228" t="s">
        <v>560</v>
      </c>
      <c r="G269" s="2"/>
      <c r="H269" s="442">
        <f>SUM(H270)</f>
        <v>70350</v>
      </c>
      <c r="I269" s="442">
        <f>SUM(I270)</f>
        <v>70350</v>
      </c>
    </row>
    <row r="270" spans="1:9" ht="31.5" x14ac:dyDescent="0.25">
      <c r="A270" s="607" t="s">
        <v>551</v>
      </c>
      <c r="B270" s="2" t="s">
        <v>29</v>
      </c>
      <c r="C270" s="2" t="s">
        <v>29</v>
      </c>
      <c r="D270" s="265" t="s">
        <v>225</v>
      </c>
      <c r="E270" s="227" t="s">
        <v>10</v>
      </c>
      <c r="F270" s="228" t="s">
        <v>560</v>
      </c>
      <c r="G270" s="2" t="s">
        <v>16</v>
      </c>
      <c r="H270" s="444">
        <f>SUM(прил10!I283)</f>
        <v>70350</v>
      </c>
      <c r="I270" s="444">
        <f>SUM(прил10!J283)</f>
        <v>70350</v>
      </c>
    </row>
    <row r="271" spans="1:9" s="64" customFormat="1" ht="33.75" customHeight="1" x14ac:dyDescent="0.25">
      <c r="A271" s="75" t="s">
        <v>117</v>
      </c>
      <c r="B271" s="28" t="s">
        <v>29</v>
      </c>
      <c r="C271" s="28" t="s">
        <v>29</v>
      </c>
      <c r="D271" s="223" t="s">
        <v>409</v>
      </c>
      <c r="E271" s="224" t="s">
        <v>394</v>
      </c>
      <c r="F271" s="225" t="s">
        <v>395</v>
      </c>
      <c r="G271" s="28"/>
      <c r="H271" s="441">
        <f t="shared" ref="H271:I274" si="27">SUM(H272)</f>
        <v>25000</v>
      </c>
      <c r="I271" s="441">
        <f t="shared" si="27"/>
        <v>25000</v>
      </c>
    </row>
    <row r="272" spans="1:9" s="64" customFormat="1" ht="47.25" customHeight="1" x14ac:dyDescent="0.25">
      <c r="A272" s="76" t="s">
        <v>153</v>
      </c>
      <c r="B272" s="35" t="s">
        <v>29</v>
      </c>
      <c r="C272" s="44" t="s">
        <v>29</v>
      </c>
      <c r="D272" s="265" t="s">
        <v>224</v>
      </c>
      <c r="E272" s="266" t="s">
        <v>394</v>
      </c>
      <c r="F272" s="267" t="s">
        <v>395</v>
      </c>
      <c r="G272" s="71"/>
      <c r="H272" s="445">
        <f t="shared" si="27"/>
        <v>25000</v>
      </c>
      <c r="I272" s="445">
        <f t="shared" si="27"/>
        <v>25000</v>
      </c>
    </row>
    <row r="273" spans="1:9" s="64" customFormat="1" ht="32.25" customHeight="1" x14ac:dyDescent="0.25">
      <c r="A273" s="76" t="s">
        <v>465</v>
      </c>
      <c r="B273" s="35" t="s">
        <v>29</v>
      </c>
      <c r="C273" s="44" t="s">
        <v>29</v>
      </c>
      <c r="D273" s="265" t="s">
        <v>224</v>
      </c>
      <c r="E273" s="266" t="s">
        <v>10</v>
      </c>
      <c r="F273" s="267" t="s">
        <v>395</v>
      </c>
      <c r="G273" s="71"/>
      <c r="H273" s="445">
        <f t="shared" si="27"/>
        <v>25000</v>
      </c>
      <c r="I273" s="445">
        <f t="shared" si="27"/>
        <v>25000</v>
      </c>
    </row>
    <row r="274" spans="1:9" s="37" customFormat="1" ht="32.25" customHeight="1" x14ac:dyDescent="0.25">
      <c r="A274" s="69" t="s">
        <v>154</v>
      </c>
      <c r="B274" s="35" t="s">
        <v>29</v>
      </c>
      <c r="C274" s="44" t="s">
        <v>29</v>
      </c>
      <c r="D274" s="265" t="s">
        <v>224</v>
      </c>
      <c r="E274" s="266" t="s">
        <v>10</v>
      </c>
      <c r="F274" s="267" t="s">
        <v>466</v>
      </c>
      <c r="G274" s="71"/>
      <c r="H274" s="445">
        <f t="shared" si="27"/>
        <v>25000</v>
      </c>
      <c r="I274" s="445">
        <f t="shared" si="27"/>
        <v>25000</v>
      </c>
    </row>
    <row r="275" spans="1:9" s="37" customFormat="1" ht="30.75" customHeight="1" x14ac:dyDescent="0.25">
      <c r="A275" s="616" t="s">
        <v>551</v>
      </c>
      <c r="B275" s="44" t="s">
        <v>29</v>
      </c>
      <c r="C275" s="44" t="s">
        <v>29</v>
      </c>
      <c r="D275" s="265" t="s">
        <v>224</v>
      </c>
      <c r="E275" s="266" t="s">
        <v>10</v>
      </c>
      <c r="F275" s="267" t="s">
        <v>466</v>
      </c>
      <c r="G275" s="71" t="s">
        <v>16</v>
      </c>
      <c r="H275" s="446">
        <f>SUM(прил10!I375)</f>
        <v>25000</v>
      </c>
      <c r="I275" s="446">
        <f>SUM(прил10!J375)</f>
        <v>25000</v>
      </c>
    </row>
    <row r="276" spans="1:9" ht="15.75" x14ac:dyDescent="0.25">
      <c r="A276" s="86" t="s">
        <v>31</v>
      </c>
      <c r="B276" s="23" t="s">
        <v>29</v>
      </c>
      <c r="C276" s="23" t="s">
        <v>32</v>
      </c>
      <c r="D276" s="220"/>
      <c r="E276" s="221"/>
      <c r="F276" s="222"/>
      <c r="G276" s="22"/>
      <c r="H276" s="448">
        <f>SUM(H282,H277,H298)</f>
        <v>10418882</v>
      </c>
      <c r="I276" s="448">
        <f>SUM(I282,I277,I298)</f>
        <v>10418882</v>
      </c>
    </row>
    <row r="277" spans="1:9" s="64" customFormat="1" ht="32.25" customHeight="1" x14ac:dyDescent="0.25">
      <c r="A277" s="75" t="s">
        <v>115</v>
      </c>
      <c r="B277" s="28" t="s">
        <v>29</v>
      </c>
      <c r="C277" s="28" t="s">
        <v>32</v>
      </c>
      <c r="D277" s="223" t="s">
        <v>186</v>
      </c>
      <c r="E277" s="224" t="s">
        <v>394</v>
      </c>
      <c r="F277" s="225" t="s">
        <v>395</v>
      </c>
      <c r="G277" s="28"/>
      <c r="H277" s="441">
        <f t="shared" ref="H277:I280" si="28">SUM(H278)</f>
        <v>3000</v>
      </c>
      <c r="I277" s="441">
        <f t="shared" si="28"/>
        <v>3000</v>
      </c>
    </row>
    <row r="278" spans="1:9" s="37" customFormat="1" ht="63.75" customHeight="1" x14ac:dyDescent="0.25">
      <c r="A278" s="69" t="s">
        <v>116</v>
      </c>
      <c r="B278" s="70" t="s">
        <v>29</v>
      </c>
      <c r="C278" s="35" t="s">
        <v>32</v>
      </c>
      <c r="D278" s="268" t="s">
        <v>216</v>
      </c>
      <c r="E278" s="269" t="s">
        <v>394</v>
      </c>
      <c r="F278" s="270" t="s">
        <v>395</v>
      </c>
      <c r="G278" s="71"/>
      <c r="H278" s="445">
        <f t="shared" si="28"/>
        <v>3000</v>
      </c>
      <c r="I278" s="445">
        <f t="shared" si="28"/>
        <v>3000</v>
      </c>
    </row>
    <row r="279" spans="1:9" s="37" customFormat="1" ht="33" customHeight="1" x14ac:dyDescent="0.25">
      <c r="A279" s="69" t="s">
        <v>402</v>
      </c>
      <c r="B279" s="70" t="s">
        <v>29</v>
      </c>
      <c r="C279" s="35" t="s">
        <v>32</v>
      </c>
      <c r="D279" s="268" t="s">
        <v>216</v>
      </c>
      <c r="E279" s="269" t="s">
        <v>10</v>
      </c>
      <c r="F279" s="270" t="s">
        <v>395</v>
      </c>
      <c r="G279" s="71"/>
      <c r="H279" s="445">
        <f t="shared" si="28"/>
        <v>3000</v>
      </c>
      <c r="I279" s="445">
        <f t="shared" si="28"/>
        <v>3000</v>
      </c>
    </row>
    <row r="280" spans="1:9" s="37" customFormat="1" ht="33.75" customHeight="1" x14ac:dyDescent="0.25">
      <c r="A280" s="614" t="s">
        <v>107</v>
      </c>
      <c r="B280" s="70" t="s">
        <v>29</v>
      </c>
      <c r="C280" s="35" t="s">
        <v>32</v>
      </c>
      <c r="D280" s="268" t="s">
        <v>216</v>
      </c>
      <c r="E280" s="269" t="s">
        <v>10</v>
      </c>
      <c r="F280" s="270" t="s">
        <v>404</v>
      </c>
      <c r="G280" s="2"/>
      <c r="H280" s="442">
        <f t="shared" si="28"/>
        <v>3000</v>
      </c>
      <c r="I280" s="442">
        <f t="shared" si="28"/>
        <v>3000</v>
      </c>
    </row>
    <row r="281" spans="1:9" s="37" customFormat="1" ht="32.25" customHeight="1" x14ac:dyDescent="0.25">
      <c r="A281" s="616" t="s">
        <v>551</v>
      </c>
      <c r="B281" s="70" t="s">
        <v>29</v>
      </c>
      <c r="C281" s="35" t="s">
        <v>32</v>
      </c>
      <c r="D281" s="268" t="s">
        <v>216</v>
      </c>
      <c r="E281" s="269" t="s">
        <v>10</v>
      </c>
      <c r="F281" s="270" t="s">
        <v>404</v>
      </c>
      <c r="G281" s="71" t="s">
        <v>16</v>
      </c>
      <c r="H281" s="446">
        <f>SUM(прил10!I289)</f>
        <v>3000</v>
      </c>
      <c r="I281" s="446">
        <f>SUM(прил10!J289)</f>
        <v>3000</v>
      </c>
    </row>
    <row r="282" spans="1:9" ht="36" customHeight="1" x14ac:dyDescent="0.25">
      <c r="A282" s="27" t="s">
        <v>146</v>
      </c>
      <c r="B282" s="28" t="s">
        <v>29</v>
      </c>
      <c r="C282" s="28" t="s">
        <v>32</v>
      </c>
      <c r="D282" s="223" t="s">
        <v>453</v>
      </c>
      <c r="E282" s="224" t="s">
        <v>394</v>
      </c>
      <c r="F282" s="225" t="s">
        <v>395</v>
      </c>
      <c r="G282" s="28"/>
      <c r="H282" s="441">
        <f>SUM(H287+H283)</f>
        <v>10387182</v>
      </c>
      <c r="I282" s="441">
        <f>SUM(I287+I283)</f>
        <v>10387182</v>
      </c>
    </row>
    <row r="283" spans="1:9" s="578" customFormat="1" ht="36" customHeight="1" x14ac:dyDescent="0.25">
      <c r="A283" s="76" t="s">
        <v>152</v>
      </c>
      <c r="B283" s="2" t="s">
        <v>29</v>
      </c>
      <c r="C283" s="2" t="s">
        <v>32</v>
      </c>
      <c r="D283" s="265" t="s">
        <v>223</v>
      </c>
      <c r="E283" s="266" t="s">
        <v>394</v>
      </c>
      <c r="F283" s="267" t="s">
        <v>395</v>
      </c>
      <c r="G283" s="44"/>
      <c r="H283" s="442">
        <f t="shared" ref="H283:I285" si="29">SUM(H284)</f>
        <v>35000</v>
      </c>
      <c r="I283" s="442">
        <f t="shared" si="29"/>
        <v>35000</v>
      </c>
    </row>
    <row r="284" spans="1:9" s="578" customFormat="1" ht="36" customHeight="1" x14ac:dyDescent="0.25">
      <c r="A284" s="76" t="s">
        <v>461</v>
      </c>
      <c r="B284" s="2" t="s">
        <v>29</v>
      </c>
      <c r="C284" s="2" t="s">
        <v>32</v>
      </c>
      <c r="D284" s="265" t="s">
        <v>223</v>
      </c>
      <c r="E284" s="266" t="s">
        <v>10</v>
      </c>
      <c r="F284" s="267" t="s">
        <v>395</v>
      </c>
      <c r="G284" s="44"/>
      <c r="H284" s="442">
        <f t="shared" si="29"/>
        <v>35000</v>
      </c>
      <c r="I284" s="442">
        <f t="shared" si="29"/>
        <v>35000</v>
      </c>
    </row>
    <row r="285" spans="1:9" s="578" customFormat="1" ht="17.25" customHeight="1" x14ac:dyDescent="0.25">
      <c r="A285" s="614" t="s">
        <v>462</v>
      </c>
      <c r="B285" s="2" t="s">
        <v>29</v>
      </c>
      <c r="C285" s="2" t="s">
        <v>32</v>
      </c>
      <c r="D285" s="265" t="s">
        <v>223</v>
      </c>
      <c r="E285" s="266" t="s">
        <v>10</v>
      </c>
      <c r="F285" s="267" t="s">
        <v>463</v>
      </c>
      <c r="G285" s="44"/>
      <c r="H285" s="442">
        <f t="shared" si="29"/>
        <v>35000</v>
      </c>
      <c r="I285" s="442">
        <f t="shared" si="29"/>
        <v>35000</v>
      </c>
    </row>
    <row r="286" spans="1:9" s="578" customFormat="1" ht="36" customHeight="1" x14ac:dyDescent="0.25">
      <c r="A286" s="607" t="s">
        <v>551</v>
      </c>
      <c r="B286" s="2" t="s">
        <v>29</v>
      </c>
      <c r="C286" s="2" t="s">
        <v>32</v>
      </c>
      <c r="D286" s="226" t="s">
        <v>223</v>
      </c>
      <c r="E286" s="227" t="s">
        <v>10</v>
      </c>
      <c r="F286" s="228" t="s">
        <v>463</v>
      </c>
      <c r="G286" s="2" t="s">
        <v>16</v>
      </c>
      <c r="H286" s="444">
        <f>SUM(прил10!I294)</f>
        <v>35000</v>
      </c>
      <c r="I286" s="444">
        <f>SUM(прил10!J294)</f>
        <v>35000</v>
      </c>
    </row>
    <row r="287" spans="1:9" ht="49.5" customHeight="1" x14ac:dyDescent="0.25">
      <c r="A287" s="3" t="s">
        <v>160</v>
      </c>
      <c r="B287" s="2" t="s">
        <v>29</v>
      </c>
      <c r="C287" s="2" t="s">
        <v>32</v>
      </c>
      <c r="D287" s="226" t="s">
        <v>226</v>
      </c>
      <c r="E287" s="227" t="s">
        <v>394</v>
      </c>
      <c r="F287" s="228" t="s">
        <v>395</v>
      </c>
      <c r="G287" s="2"/>
      <c r="H287" s="442">
        <f>SUM(H288+H295)</f>
        <v>10352182</v>
      </c>
      <c r="I287" s="442">
        <f>SUM(I288+I295)</f>
        <v>10352182</v>
      </c>
    </row>
    <row r="288" spans="1:9" ht="34.5" customHeight="1" x14ac:dyDescent="0.25">
      <c r="A288" s="3" t="s">
        <v>475</v>
      </c>
      <c r="B288" s="2" t="s">
        <v>29</v>
      </c>
      <c r="C288" s="2" t="s">
        <v>32</v>
      </c>
      <c r="D288" s="226" t="s">
        <v>226</v>
      </c>
      <c r="E288" s="227" t="s">
        <v>10</v>
      </c>
      <c r="F288" s="228" t="s">
        <v>395</v>
      </c>
      <c r="G288" s="2"/>
      <c r="H288" s="442">
        <f>SUM(H289+H291)</f>
        <v>8832348</v>
      </c>
      <c r="I288" s="442">
        <f>SUM(I289+I291)</f>
        <v>8832348</v>
      </c>
    </row>
    <row r="289" spans="1:9" ht="33" customHeight="1" x14ac:dyDescent="0.25">
      <c r="A289" s="3" t="s">
        <v>161</v>
      </c>
      <c r="B289" s="2" t="s">
        <v>29</v>
      </c>
      <c r="C289" s="2" t="s">
        <v>32</v>
      </c>
      <c r="D289" s="226" t="s">
        <v>226</v>
      </c>
      <c r="E289" s="227" t="s">
        <v>10</v>
      </c>
      <c r="F289" s="228" t="s">
        <v>476</v>
      </c>
      <c r="G289" s="2"/>
      <c r="H289" s="442">
        <f>SUM(H290)</f>
        <v>122103</v>
      </c>
      <c r="I289" s="442">
        <f>SUM(I290)</f>
        <v>122103</v>
      </c>
    </row>
    <row r="290" spans="1:9" ht="47.25" x14ac:dyDescent="0.25">
      <c r="A290" s="84" t="s">
        <v>79</v>
      </c>
      <c r="B290" s="2" t="s">
        <v>29</v>
      </c>
      <c r="C290" s="2" t="s">
        <v>32</v>
      </c>
      <c r="D290" s="226" t="s">
        <v>226</v>
      </c>
      <c r="E290" s="227" t="s">
        <v>10</v>
      </c>
      <c r="F290" s="228" t="s">
        <v>476</v>
      </c>
      <c r="G290" s="2" t="s">
        <v>13</v>
      </c>
      <c r="H290" s="444">
        <f>SUM(прил10!I298)</f>
        <v>122103</v>
      </c>
      <c r="I290" s="444">
        <f>SUM(прил10!J298)</f>
        <v>122103</v>
      </c>
    </row>
    <row r="291" spans="1:9" ht="31.5" x14ac:dyDescent="0.25">
      <c r="A291" s="3" t="s">
        <v>89</v>
      </c>
      <c r="B291" s="44" t="s">
        <v>29</v>
      </c>
      <c r="C291" s="44" t="s">
        <v>32</v>
      </c>
      <c r="D291" s="265" t="s">
        <v>226</v>
      </c>
      <c r="E291" s="266" t="s">
        <v>10</v>
      </c>
      <c r="F291" s="267" t="s">
        <v>427</v>
      </c>
      <c r="G291" s="44"/>
      <c r="H291" s="442">
        <f>SUM(H292:H294)</f>
        <v>8710245</v>
      </c>
      <c r="I291" s="442">
        <f>SUM(I292:I294)</f>
        <v>8710245</v>
      </c>
    </row>
    <row r="292" spans="1:9" ht="48" customHeight="1" x14ac:dyDescent="0.25">
      <c r="A292" s="84" t="s">
        <v>79</v>
      </c>
      <c r="B292" s="2" t="s">
        <v>29</v>
      </c>
      <c r="C292" s="2" t="s">
        <v>32</v>
      </c>
      <c r="D292" s="226" t="s">
        <v>226</v>
      </c>
      <c r="E292" s="227" t="s">
        <v>10</v>
      </c>
      <c r="F292" s="228" t="s">
        <v>427</v>
      </c>
      <c r="G292" s="2" t="s">
        <v>13</v>
      </c>
      <c r="H292" s="444">
        <f>SUM(прил10!I300)</f>
        <v>7813550</v>
      </c>
      <c r="I292" s="444">
        <f>SUM(прил10!J300)</f>
        <v>7813550</v>
      </c>
    </row>
    <row r="293" spans="1:9" ht="31.5" x14ac:dyDescent="0.25">
      <c r="A293" s="607" t="s">
        <v>551</v>
      </c>
      <c r="B293" s="2" t="s">
        <v>29</v>
      </c>
      <c r="C293" s="2" t="s">
        <v>32</v>
      </c>
      <c r="D293" s="226" t="s">
        <v>226</v>
      </c>
      <c r="E293" s="227" t="s">
        <v>10</v>
      </c>
      <c r="F293" s="228" t="s">
        <v>427</v>
      </c>
      <c r="G293" s="2" t="s">
        <v>16</v>
      </c>
      <c r="H293" s="444">
        <f>SUM(прил10!I301)</f>
        <v>893265</v>
      </c>
      <c r="I293" s="444">
        <f>SUM(прил10!J301)</f>
        <v>893265</v>
      </c>
    </row>
    <row r="294" spans="1:9" ht="15.75" x14ac:dyDescent="0.25">
      <c r="A294" s="3" t="s">
        <v>18</v>
      </c>
      <c r="B294" s="2" t="s">
        <v>29</v>
      </c>
      <c r="C294" s="2" t="s">
        <v>32</v>
      </c>
      <c r="D294" s="226" t="s">
        <v>226</v>
      </c>
      <c r="E294" s="227" t="s">
        <v>10</v>
      </c>
      <c r="F294" s="228" t="s">
        <v>427</v>
      </c>
      <c r="G294" s="2" t="s">
        <v>17</v>
      </c>
      <c r="H294" s="444">
        <f>SUM(прил10!I302)</f>
        <v>3430</v>
      </c>
      <c r="I294" s="444">
        <f>SUM(прил10!J302)</f>
        <v>3430</v>
      </c>
    </row>
    <row r="295" spans="1:9" ht="63" x14ac:dyDescent="0.25">
      <c r="A295" s="3" t="s">
        <v>724</v>
      </c>
      <c r="B295" s="2" t="s">
        <v>29</v>
      </c>
      <c r="C295" s="2" t="s">
        <v>32</v>
      </c>
      <c r="D295" s="226" t="s">
        <v>226</v>
      </c>
      <c r="E295" s="227" t="s">
        <v>12</v>
      </c>
      <c r="F295" s="228" t="s">
        <v>395</v>
      </c>
      <c r="G295" s="2"/>
      <c r="H295" s="442">
        <f>SUM(H296)</f>
        <v>1519834</v>
      </c>
      <c r="I295" s="442">
        <f>SUM(I296)</f>
        <v>1519834</v>
      </c>
    </row>
    <row r="296" spans="1:9" ht="31.5" customHeight="1" x14ac:dyDescent="0.25">
      <c r="A296" s="3" t="s">
        <v>78</v>
      </c>
      <c r="B296" s="2" t="s">
        <v>29</v>
      </c>
      <c r="C296" s="2" t="s">
        <v>32</v>
      </c>
      <c r="D296" s="226" t="s">
        <v>226</v>
      </c>
      <c r="E296" s="227" t="s">
        <v>12</v>
      </c>
      <c r="F296" s="228" t="s">
        <v>399</v>
      </c>
      <c r="G296" s="2"/>
      <c r="H296" s="442">
        <f>SUM(H297:H297)</f>
        <v>1519834</v>
      </c>
      <c r="I296" s="442">
        <f>SUM(I297:I297)</f>
        <v>1519834</v>
      </c>
    </row>
    <row r="297" spans="1:9" ht="47.25" x14ac:dyDescent="0.25">
      <c r="A297" s="84" t="s">
        <v>79</v>
      </c>
      <c r="B297" s="2" t="s">
        <v>29</v>
      </c>
      <c r="C297" s="2" t="s">
        <v>32</v>
      </c>
      <c r="D297" s="226" t="s">
        <v>226</v>
      </c>
      <c r="E297" s="227" t="s">
        <v>12</v>
      </c>
      <c r="F297" s="228" t="s">
        <v>399</v>
      </c>
      <c r="G297" s="2" t="s">
        <v>13</v>
      </c>
      <c r="H297" s="443">
        <f>SUM(прил10!I305)</f>
        <v>1519834</v>
      </c>
      <c r="I297" s="443">
        <f>SUM(прил10!J305)</f>
        <v>1519834</v>
      </c>
    </row>
    <row r="298" spans="1:9" s="37" customFormat="1" ht="65.25" customHeight="1" x14ac:dyDescent="0.25">
      <c r="A298" s="75" t="s">
        <v>133</v>
      </c>
      <c r="B298" s="28" t="s">
        <v>29</v>
      </c>
      <c r="C298" s="42" t="s">
        <v>32</v>
      </c>
      <c r="D298" s="235" t="s">
        <v>205</v>
      </c>
      <c r="E298" s="236" t="s">
        <v>394</v>
      </c>
      <c r="F298" s="237" t="s">
        <v>395</v>
      </c>
      <c r="G298" s="28"/>
      <c r="H298" s="441">
        <f t="shared" ref="H298:I301" si="30">SUM(H299)</f>
        <v>28700</v>
      </c>
      <c r="I298" s="441">
        <f t="shared" si="30"/>
        <v>28700</v>
      </c>
    </row>
    <row r="299" spans="1:9" s="37" customFormat="1" ht="98.25" customHeight="1" x14ac:dyDescent="0.25">
      <c r="A299" s="76" t="s">
        <v>149</v>
      </c>
      <c r="B299" s="2" t="s">
        <v>29</v>
      </c>
      <c r="C299" s="35" t="s">
        <v>32</v>
      </c>
      <c r="D299" s="268" t="s">
        <v>207</v>
      </c>
      <c r="E299" s="269" t="s">
        <v>394</v>
      </c>
      <c r="F299" s="270" t="s">
        <v>395</v>
      </c>
      <c r="G299" s="2"/>
      <c r="H299" s="442">
        <f t="shared" si="30"/>
        <v>28700</v>
      </c>
      <c r="I299" s="442">
        <f t="shared" si="30"/>
        <v>28700</v>
      </c>
    </row>
    <row r="300" spans="1:9" s="37" customFormat="1" ht="49.5" customHeight="1" x14ac:dyDescent="0.25">
      <c r="A300" s="76" t="s">
        <v>414</v>
      </c>
      <c r="B300" s="2" t="s">
        <v>29</v>
      </c>
      <c r="C300" s="35" t="s">
        <v>32</v>
      </c>
      <c r="D300" s="268" t="s">
        <v>207</v>
      </c>
      <c r="E300" s="269" t="s">
        <v>10</v>
      </c>
      <c r="F300" s="270" t="s">
        <v>395</v>
      </c>
      <c r="G300" s="2"/>
      <c r="H300" s="442">
        <f t="shared" si="30"/>
        <v>28700</v>
      </c>
      <c r="I300" s="442">
        <f t="shared" si="30"/>
        <v>28700</v>
      </c>
    </row>
    <row r="301" spans="1:9" s="37" customFormat="1" ht="15.75" customHeight="1" x14ac:dyDescent="0.25">
      <c r="A301" s="3" t="s">
        <v>104</v>
      </c>
      <c r="B301" s="2" t="s">
        <v>29</v>
      </c>
      <c r="C301" s="35" t="s">
        <v>32</v>
      </c>
      <c r="D301" s="268" t="s">
        <v>207</v>
      </c>
      <c r="E301" s="269" t="s">
        <v>10</v>
      </c>
      <c r="F301" s="270" t="s">
        <v>415</v>
      </c>
      <c r="G301" s="2"/>
      <c r="H301" s="442">
        <f t="shared" si="30"/>
        <v>28700</v>
      </c>
      <c r="I301" s="442">
        <f t="shared" si="30"/>
        <v>28700</v>
      </c>
    </row>
    <row r="302" spans="1:9" s="37" customFormat="1" ht="31.5" customHeight="1" x14ac:dyDescent="0.25">
      <c r="A302" s="607" t="s">
        <v>551</v>
      </c>
      <c r="B302" s="2" t="s">
        <v>29</v>
      </c>
      <c r="C302" s="35" t="s">
        <v>32</v>
      </c>
      <c r="D302" s="268" t="s">
        <v>207</v>
      </c>
      <c r="E302" s="269" t="s">
        <v>10</v>
      </c>
      <c r="F302" s="270" t="s">
        <v>415</v>
      </c>
      <c r="G302" s="2" t="s">
        <v>16</v>
      </c>
      <c r="H302" s="443">
        <f>SUM(прил10!I310)</f>
        <v>28700</v>
      </c>
      <c r="I302" s="443">
        <f>SUM(прил10!J310)</f>
        <v>28700</v>
      </c>
    </row>
    <row r="303" spans="1:9" ht="15.75" x14ac:dyDescent="0.25">
      <c r="A303" s="74" t="s">
        <v>33</v>
      </c>
      <c r="B303" s="16" t="s">
        <v>35</v>
      </c>
      <c r="C303" s="16"/>
      <c r="D303" s="217"/>
      <c r="E303" s="218"/>
      <c r="F303" s="219"/>
      <c r="G303" s="15"/>
      <c r="H303" s="494">
        <f>SUM(H304,H328)</f>
        <v>28890545</v>
      </c>
      <c r="I303" s="494">
        <f>SUM(I304,I328)</f>
        <v>28890545</v>
      </c>
    </row>
    <row r="304" spans="1:9" ht="15.75" x14ac:dyDescent="0.25">
      <c r="A304" s="86" t="s">
        <v>34</v>
      </c>
      <c r="B304" s="23" t="s">
        <v>35</v>
      </c>
      <c r="C304" s="23" t="s">
        <v>10</v>
      </c>
      <c r="D304" s="220"/>
      <c r="E304" s="221"/>
      <c r="F304" s="222"/>
      <c r="G304" s="22"/>
      <c r="H304" s="448">
        <f>SUM(H305+H318+H323)</f>
        <v>22526637</v>
      </c>
      <c r="I304" s="448">
        <f>SUM(I305+I318+I323)</f>
        <v>22526637</v>
      </c>
    </row>
    <row r="305" spans="1:9" ht="33.75" customHeight="1" x14ac:dyDescent="0.25">
      <c r="A305" s="27" t="s">
        <v>155</v>
      </c>
      <c r="B305" s="28" t="s">
        <v>35</v>
      </c>
      <c r="C305" s="28" t="s">
        <v>10</v>
      </c>
      <c r="D305" s="223" t="s">
        <v>227</v>
      </c>
      <c r="E305" s="224" t="s">
        <v>394</v>
      </c>
      <c r="F305" s="225" t="s">
        <v>395</v>
      </c>
      <c r="G305" s="31"/>
      <c r="H305" s="441">
        <f>SUM(H306,H312)</f>
        <v>22452637</v>
      </c>
      <c r="I305" s="441">
        <f>SUM(I306,I312)</f>
        <v>22452637</v>
      </c>
    </row>
    <row r="306" spans="1:9" ht="35.25" customHeight="1" x14ac:dyDescent="0.25">
      <c r="A306" s="84" t="s">
        <v>162</v>
      </c>
      <c r="B306" s="2" t="s">
        <v>35</v>
      </c>
      <c r="C306" s="2" t="s">
        <v>10</v>
      </c>
      <c r="D306" s="226" t="s">
        <v>230</v>
      </c>
      <c r="E306" s="227" t="s">
        <v>394</v>
      </c>
      <c r="F306" s="228" t="s">
        <v>395</v>
      </c>
      <c r="G306" s="2"/>
      <c r="H306" s="442">
        <f>SUM(H307)</f>
        <v>11650489</v>
      </c>
      <c r="I306" s="442">
        <f>SUM(I307)</f>
        <v>11650489</v>
      </c>
    </row>
    <row r="307" spans="1:9" ht="18" customHeight="1" x14ac:dyDescent="0.25">
      <c r="A307" s="84" t="s">
        <v>477</v>
      </c>
      <c r="B307" s="2" t="s">
        <v>35</v>
      </c>
      <c r="C307" s="2" t="s">
        <v>10</v>
      </c>
      <c r="D307" s="226" t="s">
        <v>230</v>
      </c>
      <c r="E307" s="227" t="s">
        <v>10</v>
      </c>
      <c r="F307" s="228" t="s">
        <v>395</v>
      </c>
      <c r="G307" s="2"/>
      <c r="H307" s="442">
        <f>SUM(H308)</f>
        <v>11650489</v>
      </c>
      <c r="I307" s="442">
        <f>SUM(I308)</f>
        <v>11650489</v>
      </c>
    </row>
    <row r="308" spans="1:9" ht="32.25" customHeight="1" x14ac:dyDescent="0.25">
      <c r="A308" s="3" t="s">
        <v>89</v>
      </c>
      <c r="B308" s="2" t="s">
        <v>35</v>
      </c>
      <c r="C308" s="2" t="s">
        <v>10</v>
      </c>
      <c r="D308" s="226" t="s">
        <v>230</v>
      </c>
      <c r="E308" s="227" t="s">
        <v>10</v>
      </c>
      <c r="F308" s="228" t="s">
        <v>427</v>
      </c>
      <c r="G308" s="2"/>
      <c r="H308" s="442">
        <f>SUM(H309:H311)</f>
        <v>11650489</v>
      </c>
      <c r="I308" s="442">
        <f>SUM(I309:I311)</f>
        <v>11650489</v>
      </c>
    </row>
    <row r="309" spans="1:9" ht="47.25" x14ac:dyDescent="0.25">
      <c r="A309" s="84" t="s">
        <v>79</v>
      </c>
      <c r="B309" s="2" t="s">
        <v>35</v>
      </c>
      <c r="C309" s="2" t="s">
        <v>10</v>
      </c>
      <c r="D309" s="226" t="s">
        <v>230</v>
      </c>
      <c r="E309" s="227" t="s">
        <v>10</v>
      </c>
      <c r="F309" s="228" t="s">
        <v>427</v>
      </c>
      <c r="G309" s="2" t="s">
        <v>13</v>
      </c>
      <c r="H309" s="444">
        <f>SUM(прил10!I382)</f>
        <v>10897971</v>
      </c>
      <c r="I309" s="444">
        <f>SUM(прил10!J382)</f>
        <v>10897971</v>
      </c>
    </row>
    <row r="310" spans="1:9" ht="31.5" x14ac:dyDescent="0.25">
      <c r="A310" s="607" t="s">
        <v>551</v>
      </c>
      <c r="B310" s="2" t="s">
        <v>35</v>
      </c>
      <c r="C310" s="2" t="s">
        <v>10</v>
      </c>
      <c r="D310" s="226" t="s">
        <v>230</v>
      </c>
      <c r="E310" s="227" t="s">
        <v>10</v>
      </c>
      <c r="F310" s="228" t="s">
        <v>427</v>
      </c>
      <c r="G310" s="2" t="s">
        <v>16</v>
      </c>
      <c r="H310" s="444">
        <f>SUM(прил10!I383)</f>
        <v>706061</v>
      </c>
      <c r="I310" s="444">
        <f>SUM(прил10!J383)</f>
        <v>706061</v>
      </c>
    </row>
    <row r="311" spans="1:9" ht="15.75" x14ac:dyDescent="0.25">
      <c r="A311" s="3" t="s">
        <v>18</v>
      </c>
      <c r="B311" s="2" t="s">
        <v>35</v>
      </c>
      <c r="C311" s="2" t="s">
        <v>10</v>
      </c>
      <c r="D311" s="226" t="s">
        <v>230</v>
      </c>
      <c r="E311" s="227" t="s">
        <v>10</v>
      </c>
      <c r="F311" s="228" t="s">
        <v>427</v>
      </c>
      <c r="G311" s="2" t="s">
        <v>17</v>
      </c>
      <c r="H311" s="444">
        <f>SUM(прил10!I384)</f>
        <v>46457</v>
      </c>
      <c r="I311" s="444">
        <f>SUM(прил10!J384)</f>
        <v>46457</v>
      </c>
    </row>
    <row r="312" spans="1:9" ht="34.5" customHeight="1" x14ac:dyDescent="0.25">
      <c r="A312" s="3" t="s">
        <v>163</v>
      </c>
      <c r="B312" s="2" t="s">
        <v>35</v>
      </c>
      <c r="C312" s="2" t="s">
        <v>10</v>
      </c>
      <c r="D312" s="226" t="s">
        <v>478</v>
      </c>
      <c r="E312" s="227" t="s">
        <v>394</v>
      </c>
      <c r="F312" s="228" t="s">
        <v>395</v>
      </c>
      <c r="G312" s="2"/>
      <c r="H312" s="442">
        <f>SUM(H313)</f>
        <v>10802148</v>
      </c>
      <c r="I312" s="442">
        <f>SUM(I313)</f>
        <v>10802148</v>
      </c>
    </row>
    <row r="313" spans="1:9" ht="18" customHeight="1" x14ac:dyDescent="0.25">
      <c r="A313" s="3" t="s">
        <v>479</v>
      </c>
      <c r="B313" s="2" t="s">
        <v>35</v>
      </c>
      <c r="C313" s="2" t="s">
        <v>10</v>
      </c>
      <c r="D313" s="226" t="s">
        <v>231</v>
      </c>
      <c r="E313" s="227" t="s">
        <v>10</v>
      </c>
      <c r="F313" s="228" t="s">
        <v>395</v>
      </c>
      <c r="G313" s="2"/>
      <c r="H313" s="442">
        <f>SUM(H314)</f>
        <v>10802148</v>
      </c>
      <c r="I313" s="442">
        <f>SUM(I314)</f>
        <v>10802148</v>
      </c>
    </row>
    <row r="314" spans="1:9" ht="32.25" customHeight="1" x14ac:dyDescent="0.25">
      <c r="A314" s="3" t="s">
        <v>89</v>
      </c>
      <c r="B314" s="2" t="s">
        <v>35</v>
      </c>
      <c r="C314" s="2" t="s">
        <v>10</v>
      </c>
      <c r="D314" s="226" t="s">
        <v>231</v>
      </c>
      <c r="E314" s="227" t="s">
        <v>10</v>
      </c>
      <c r="F314" s="228" t="s">
        <v>427</v>
      </c>
      <c r="G314" s="2"/>
      <c r="H314" s="442">
        <f>SUM(H315:H317)</f>
        <v>10802148</v>
      </c>
      <c r="I314" s="442">
        <f>SUM(I315:I317)</f>
        <v>10802148</v>
      </c>
    </row>
    <row r="315" spans="1:9" ht="48.75" customHeight="1" x14ac:dyDescent="0.25">
      <c r="A315" s="84" t="s">
        <v>79</v>
      </c>
      <c r="B315" s="2" t="s">
        <v>35</v>
      </c>
      <c r="C315" s="2" t="s">
        <v>10</v>
      </c>
      <c r="D315" s="226" t="s">
        <v>231</v>
      </c>
      <c r="E315" s="227" t="s">
        <v>10</v>
      </c>
      <c r="F315" s="228" t="s">
        <v>427</v>
      </c>
      <c r="G315" s="2" t="s">
        <v>13</v>
      </c>
      <c r="H315" s="444">
        <f>SUM(прил10!I388)</f>
        <v>10342225</v>
      </c>
      <c r="I315" s="444">
        <f>SUM(прил10!J388)</f>
        <v>10342225</v>
      </c>
    </row>
    <row r="316" spans="1:9" ht="31.5" customHeight="1" x14ac:dyDescent="0.25">
      <c r="A316" s="607" t="s">
        <v>551</v>
      </c>
      <c r="B316" s="2" t="s">
        <v>35</v>
      </c>
      <c r="C316" s="2" t="s">
        <v>10</v>
      </c>
      <c r="D316" s="226" t="s">
        <v>231</v>
      </c>
      <c r="E316" s="227" t="s">
        <v>10</v>
      </c>
      <c r="F316" s="228" t="s">
        <v>427</v>
      </c>
      <c r="G316" s="2" t="s">
        <v>16</v>
      </c>
      <c r="H316" s="444">
        <f>SUM(прил10!I389)</f>
        <v>454732</v>
      </c>
      <c r="I316" s="444">
        <f>SUM(прил10!J389)</f>
        <v>454732</v>
      </c>
    </row>
    <row r="317" spans="1:9" ht="17.25" customHeight="1" x14ac:dyDescent="0.25">
      <c r="A317" s="3" t="s">
        <v>18</v>
      </c>
      <c r="B317" s="2" t="s">
        <v>35</v>
      </c>
      <c r="C317" s="2" t="s">
        <v>10</v>
      </c>
      <c r="D317" s="226" t="s">
        <v>231</v>
      </c>
      <c r="E317" s="227" t="s">
        <v>10</v>
      </c>
      <c r="F317" s="228" t="s">
        <v>427</v>
      </c>
      <c r="G317" s="2" t="s">
        <v>17</v>
      </c>
      <c r="H317" s="444">
        <f>SUM(прил10!I390)</f>
        <v>5191</v>
      </c>
      <c r="I317" s="444">
        <f>SUM(прил10!J390)</f>
        <v>5191</v>
      </c>
    </row>
    <row r="318" spans="1:9" s="37" customFormat="1" ht="65.25" customHeight="1" x14ac:dyDescent="0.25">
      <c r="A318" s="75" t="s">
        <v>133</v>
      </c>
      <c r="B318" s="28" t="s">
        <v>35</v>
      </c>
      <c r="C318" s="42" t="s">
        <v>10</v>
      </c>
      <c r="D318" s="235" t="s">
        <v>205</v>
      </c>
      <c r="E318" s="236" t="s">
        <v>394</v>
      </c>
      <c r="F318" s="237" t="s">
        <v>395</v>
      </c>
      <c r="G318" s="28"/>
      <c r="H318" s="441">
        <f t="shared" ref="H318:I321" si="31">SUM(H319)</f>
        <v>49000</v>
      </c>
      <c r="I318" s="441">
        <f t="shared" si="31"/>
        <v>49000</v>
      </c>
    </row>
    <row r="319" spans="1:9" s="37" customFormat="1" ht="98.25" customHeight="1" x14ac:dyDescent="0.25">
      <c r="A319" s="76" t="s">
        <v>149</v>
      </c>
      <c r="B319" s="2" t="s">
        <v>35</v>
      </c>
      <c r="C319" s="35" t="s">
        <v>10</v>
      </c>
      <c r="D319" s="268" t="s">
        <v>207</v>
      </c>
      <c r="E319" s="269" t="s">
        <v>394</v>
      </c>
      <c r="F319" s="270" t="s">
        <v>395</v>
      </c>
      <c r="G319" s="2"/>
      <c r="H319" s="442">
        <f t="shared" si="31"/>
        <v>49000</v>
      </c>
      <c r="I319" s="442">
        <f t="shared" si="31"/>
        <v>49000</v>
      </c>
    </row>
    <row r="320" spans="1:9" s="37" customFormat="1" ht="49.5" customHeight="1" x14ac:dyDescent="0.25">
      <c r="A320" s="76" t="s">
        <v>414</v>
      </c>
      <c r="B320" s="2" t="s">
        <v>35</v>
      </c>
      <c r="C320" s="35" t="s">
        <v>10</v>
      </c>
      <c r="D320" s="268" t="s">
        <v>207</v>
      </c>
      <c r="E320" s="269" t="s">
        <v>10</v>
      </c>
      <c r="F320" s="270" t="s">
        <v>395</v>
      </c>
      <c r="G320" s="2"/>
      <c r="H320" s="442">
        <f t="shared" si="31"/>
        <v>49000</v>
      </c>
      <c r="I320" s="442">
        <f t="shared" si="31"/>
        <v>49000</v>
      </c>
    </row>
    <row r="321" spans="1:9" s="37" customFormat="1" ht="15.75" customHeight="1" x14ac:dyDescent="0.25">
      <c r="A321" s="3" t="s">
        <v>104</v>
      </c>
      <c r="B321" s="2" t="s">
        <v>35</v>
      </c>
      <c r="C321" s="35" t="s">
        <v>10</v>
      </c>
      <c r="D321" s="268" t="s">
        <v>207</v>
      </c>
      <c r="E321" s="269" t="s">
        <v>10</v>
      </c>
      <c r="F321" s="270" t="s">
        <v>415</v>
      </c>
      <c r="G321" s="2"/>
      <c r="H321" s="442">
        <f t="shared" si="31"/>
        <v>49000</v>
      </c>
      <c r="I321" s="442">
        <f t="shared" si="31"/>
        <v>49000</v>
      </c>
    </row>
    <row r="322" spans="1:9" s="37" customFormat="1" ht="31.5" customHeight="1" x14ac:dyDescent="0.25">
      <c r="A322" s="607" t="s">
        <v>551</v>
      </c>
      <c r="B322" s="2" t="s">
        <v>35</v>
      </c>
      <c r="C322" s="35" t="s">
        <v>10</v>
      </c>
      <c r="D322" s="268" t="s">
        <v>207</v>
      </c>
      <c r="E322" s="269" t="s">
        <v>10</v>
      </c>
      <c r="F322" s="270" t="s">
        <v>415</v>
      </c>
      <c r="G322" s="2" t="s">
        <v>16</v>
      </c>
      <c r="H322" s="443">
        <f>SUM(прил10!I395)</f>
        <v>49000</v>
      </c>
      <c r="I322" s="443">
        <f>SUM(прил10!J395)</f>
        <v>49000</v>
      </c>
    </row>
    <row r="323" spans="1:9" s="64" customFormat="1" ht="33.75" customHeight="1" x14ac:dyDescent="0.25">
      <c r="A323" s="27" t="s">
        <v>140</v>
      </c>
      <c r="B323" s="28" t="s">
        <v>35</v>
      </c>
      <c r="C323" s="28" t="s">
        <v>10</v>
      </c>
      <c r="D323" s="223" t="s">
        <v>210</v>
      </c>
      <c r="E323" s="224" t="s">
        <v>394</v>
      </c>
      <c r="F323" s="225" t="s">
        <v>395</v>
      </c>
      <c r="G323" s="31"/>
      <c r="H323" s="441">
        <f t="shared" ref="H323:I326" si="32">SUM(H324)</f>
        <v>25000</v>
      </c>
      <c r="I323" s="441">
        <f t="shared" si="32"/>
        <v>25000</v>
      </c>
    </row>
    <row r="324" spans="1:9" s="64" customFormat="1" ht="64.5" customHeight="1" x14ac:dyDescent="0.25">
      <c r="A324" s="84" t="s">
        <v>164</v>
      </c>
      <c r="B324" s="2" t="s">
        <v>35</v>
      </c>
      <c r="C324" s="2" t="s">
        <v>10</v>
      </c>
      <c r="D324" s="226" t="s">
        <v>232</v>
      </c>
      <c r="E324" s="227" t="s">
        <v>394</v>
      </c>
      <c r="F324" s="228" t="s">
        <v>395</v>
      </c>
      <c r="G324" s="2"/>
      <c r="H324" s="442">
        <f t="shared" si="32"/>
        <v>25000</v>
      </c>
      <c r="I324" s="442">
        <f t="shared" si="32"/>
        <v>25000</v>
      </c>
    </row>
    <row r="325" spans="1:9" s="64" customFormat="1" ht="33.75" customHeight="1" x14ac:dyDescent="0.25">
      <c r="A325" s="84" t="s">
        <v>480</v>
      </c>
      <c r="B325" s="2" t="s">
        <v>35</v>
      </c>
      <c r="C325" s="2" t="s">
        <v>10</v>
      </c>
      <c r="D325" s="226" t="s">
        <v>232</v>
      </c>
      <c r="E325" s="227" t="s">
        <v>12</v>
      </c>
      <c r="F325" s="228" t="s">
        <v>395</v>
      </c>
      <c r="G325" s="2"/>
      <c r="H325" s="442">
        <f t="shared" si="32"/>
        <v>25000</v>
      </c>
      <c r="I325" s="442">
        <f t="shared" si="32"/>
        <v>25000</v>
      </c>
    </row>
    <row r="326" spans="1:9" s="64" customFormat="1" ht="33" customHeight="1" x14ac:dyDescent="0.25">
      <c r="A326" s="3" t="s">
        <v>482</v>
      </c>
      <c r="B326" s="2" t="s">
        <v>35</v>
      </c>
      <c r="C326" s="2" t="s">
        <v>10</v>
      </c>
      <c r="D326" s="226" t="s">
        <v>232</v>
      </c>
      <c r="E326" s="227" t="s">
        <v>12</v>
      </c>
      <c r="F326" s="228" t="s">
        <v>481</v>
      </c>
      <c r="G326" s="2"/>
      <c r="H326" s="442">
        <f t="shared" si="32"/>
        <v>25000</v>
      </c>
      <c r="I326" s="442">
        <f t="shared" si="32"/>
        <v>25000</v>
      </c>
    </row>
    <row r="327" spans="1:9" s="64" customFormat="1" ht="30.75" customHeight="1" x14ac:dyDescent="0.25">
      <c r="A327" s="607" t="s">
        <v>551</v>
      </c>
      <c r="B327" s="2" t="s">
        <v>35</v>
      </c>
      <c r="C327" s="2" t="s">
        <v>10</v>
      </c>
      <c r="D327" s="226" t="s">
        <v>232</v>
      </c>
      <c r="E327" s="227" t="s">
        <v>12</v>
      </c>
      <c r="F327" s="228" t="s">
        <v>481</v>
      </c>
      <c r="G327" s="2" t="s">
        <v>16</v>
      </c>
      <c r="H327" s="444">
        <f>SUM(прил10!I400)</f>
        <v>25000</v>
      </c>
      <c r="I327" s="444">
        <f>SUM(прил10!J400)</f>
        <v>25000</v>
      </c>
    </row>
    <row r="328" spans="1:9" ht="15.75" x14ac:dyDescent="0.25">
      <c r="A328" s="86" t="s">
        <v>36</v>
      </c>
      <c r="B328" s="23" t="s">
        <v>35</v>
      </c>
      <c r="C328" s="23" t="s">
        <v>20</v>
      </c>
      <c r="D328" s="220"/>
      <c r="E328" s="221"/>
      <c r="F328" s="222"/>
      <c r="G328" s="22"/>
      <c r="H328" s="448">
        <f>SUM(H329,H341)</f>
        <v>6363908</v>
      </c>
      <c r="I328" s="448">
        <f>SUM(I329,I341)</f>
        <v>6363908</v>
      </c>
    </row>
    <row r="329" spans="1:9" ht="35.25" customHeight="1" x14ac:dyDescent="0.25">
      <c r="A329" s="27" t="s">
        <v>155</v>
      </c>
      <c r="B329" s="28" t="s">
        <v>35</v>
      </c>
      <c r="C329" s="28" t="s">
        <v>20</v>
      </c>
      <c r="D329" s="223" t="s">
        <v>227</v>
      </c>
      <c r="E329" s="224" t="s">
        <v>394</v>
      </c>
      <c r="F329" s="225" t="s">
        <v>395</v>
      </c>
      <c r="G329" s="28"/>
      <c r="H329" s="441">
        <f>SUM(H330)</f>
        <v>6356908</v>
      </c>
      <c r="I329" s="441">
        <f>SUM(I330)</f>
        <v>6356908</v>
      </c>
    </row>
    <row r="330" spans="1:9" ht="48" customHeight="1" x14ac:dyDescent="0.25">
      <c r="A330" s="3" t="s">
        <v>165</v>
      </c>
      <c r="B330" s="2" t="s">
        <v>35</v>
      </c>
      <c r="C330" s="2" t="s">
        <v>20</v>
      </c>
      <c r="D330" s="226" t="s">
        <v>233</v>
      </c>
      <c r="E330" s="227" t="s">
        <v>394</v>
      </c>
      <c r="F330" s="228" t="s">
        <v>395</v>
      </c>
      <c r="G330" s="2"/>
      <c r="H330" s="442">
        <f>SUM(H331+H334)</f>
        <v>6356908</v>
      </c>
      <c r="I330" s="442">
        <f>SUM(I331+I334)</f>
        <v>6356908</v>
      </c>
    </row>
    <row r="331" spans="1:9" ht="66.75" customHeight="1" x14ac:dyDescent="0.25">
      <c r="A331" s="3" t="s">
        <v>486</v>
      </c>
      <c r="B331" s="2" t="s">
        <v>35</v>
      </c>
      <c r="C331" s="2" t="s">
        <v>20</v>
      </c>
      <c r="D331" s="226" t="s">
        <v>233</v>
      </c>
      <c r="E331" s="227" t="s">
        <v>10</v>
      </c>
      <c r="F331" s="228" t="s">
        <v>395</v>
      </c>
      <c r="G331" s="2"/>
      <c r="H331" s="442">
        <f>SUM(H332)</f>
        <v>1318206</v>
      </c>
      <c r="I331" s="442">
        <f>SUM(I332)</f>
        <v>1318206</v>
      </c>
    </row>
    <row r="332" spans="1:9" ht="31.5" x14ac:dyDescent="0.25">
      <c r="A332" s="3" t="s">
        <v>78</v>
      </c>
      <c r="B332" s="44" t="s">
        <v>35</v>
      </c>
      <c r="C332" s="44" t="s">
        <v>20</v>
      </c>
      <c r="D332" s="265" t="s">
        <v>233</v>
      </c>
      <c r="E332" s="266" t="s">
        <v>487</v>
      </c>
      <c r="F332" s="267" t="s">
        <v>399</v>
      </c>
      <c r="G332" s="44"/>
      <c r="H332" s="442">
        <f>SUM(H333:H333)</f>
        <v>1318206</v>
      </c>
      <c r="I332" s="442">
        <f>SUM(I333:I333)</f>
        <v>1318206</v>
      </c>
    </row>
    <row r="333" spans="1:9" ht="48.75" customHeight="1" x14ac:dyDescent="0.25">
      <c r="A333" s="84" t="s">
        <v>79</v>
      </c>
      <c r="B333" s="2" t="s">
        <v>35</v>
      </c>
      <c r="C333" s="2" t="s">
        <v>20</v>
      </c>
      <c r="D333" s="226" t="s">
        <v>233</v>
      </c>
      <c r="E333" s="227" t="s">
        <v>487</v>
      </c>
      <c r="F333" s="228" t="s">
        <v>399</v>
      </c>
      <c r="G333" s="2" t="s">
        <v>13</v>
      </c>
      <c r="H333" s="444">
        <f>SUM(прил10!I406)</f>
        <v>1318206</v>
      </c>
      <c r="I333" s="444">
        <f>SUM(прил10!J406)</f>
        <v>1318206</v>
      </c>
    </row>
    <row r="334" spans="1:9" ht="48" customHeight="1" x14ac:dyDescent="0.25">
      <c r="A334" s="3" t="s">
        <v>483</v>
      </c>
      <c r="B334" s="2" t="s">
        <v>35</v>
      </c>
      <c r="C334" s="2" t="s">
        <v>20</v>
      </c>
      <c r="D334" s="226" t="s">
        <v>233</v>
      </c>
      <c r="E334" s="227" t="s">
        <v>12</v>
      </c>
      <c r="F334" s="228" t="s">
        <v>395</v>
      </c>
      <c r="G334" s="2"/>
      <c r="H334" s="442">
        <f>SUM(H335+H337)</f>
        <v>5038702</v>
      </c>
      <c r="I334" s="442">
        <f>SUM(I335+I337)</f>
        <v>5038702</v>
      </c>
    </row>
    <row r="335" spans="1:9" ht="47.25" x14ac:dyDescent="0.25">
      <c r="A335" s="3" t="s">
        <v>91</v>
      </c>
      <c r="B335" s="2" t="s">
        <v>35</v>
      </c>
      <c r="C335" s="2" t="s">
        <v>20</v>
      </c>
      <c r="D335" s="226" t="s">
        <v>233</v>
      </c>
      <c r="E335" s="227" t="s">
        <v>484</v>
      </c>
      <c r="F335" s="228" t="s">
        <v>485</v>
      </c>
      <c r="G335" s="2"/>
      <c r="H335" s="442">
        <f>SUM(H336)</f>
        <v>59958</v>
      </c>
      <c r="I335" s="442">
        <f>SUM(I336)</f>
        <v>59958</v>
      </c>
    </row>
    <row r="336" spans="1:9" ht="47.25" x14ac:dyDescent="0.25">
      <c r="A336" s="84" t="s">
        <v>79</v>
      </c>
      <c r="B336" s="2" t="s">
        <v>35</v>
      </c>
      <c r="C336" s="2" t="s">
        <v>20</v>
      </c>
      <c r="D336" s="226" t="s">
        <v>233</v>
      </c>
      <c r="E336" s="227" t="s">
        <v>484</v>
      </c>
      <c r="F336" s="228" t="s">
        <v>485</v>
      </c>
      <c r="G336" s="2" t="s">
        <v>13</v>
      </c>
      <c r="H336" s="444">
        <f>SUM(прил10!I409)</f>
        <v>59958</v>
      </c>
      <c r="I336" s="444">
        <f>SUM(прил10!J409)</f>
        <v>59958</v>
      </c>
    </row>
    <row r="337" spans="1:9" ht="31.5" x14ac:dyDescent="0.25">
      <c r="A337" s="3" t="s">
        <v>89</v>
      </c>
      <c r="B337" s="2" t="s">
        <v>35</v>
      </c>
      <c r="C337" s="2" t="s">
        <v>20</v>
      </c>
      <c r="D337" s="226" t="s">
        <v>233</v>
      </c>
      <c r="E337" s="227" t="s">
        <v>484</v>
      </c>
      <c r="F337" s="228" t="s">
        <v>427</v>
      </c>
      <c r="G337" s="2"/>
      <c r="H337" s="442">
        <f>SUM(H338:H340)</f>
        <v>4978744</v>
      </c>
      <c r="I337" s="442">
        <f>SUM(I338:I340)</f>
        <v>4978744</v>
      </c>
    </row>
    <row r="338" spans="1:9" ht="47.25" x14ac:dyDescent="0.25">
      <c r="A338" s="84" t="s">
        <v>79</v>
      </c>
      <c r="B338" s="2" t="s">
        <v>35</v>
      </c>
      <c r="C338" s="2" t="s">
        <v>20</v>
      </c>
      <c r="D338" s="226" t="s">
        <v>233</v>
      </c>
      <c r="E338" s="227" t="s">
        <v>484</v>
      </c>
      <c r="F338" s="228" t="s">
        <v>427</v>
      </c>
      <c r="G338" s="2" t="s">
        <v>13</v>
      </c>
      <c r="H338" s="444">
        <f>SUM(прил10!I411)</f>
        <v>4802244</v>
      </c>
      <c r="I338" s="444">
        <f>SUM(прил10!J411)</f>
        <v>4802244</v>
      </c>
    </row>
    <row r="339" spans="1:9" ht="32.25" customHeight="1" x14ac:dyDescent="0.25">
      <c r="A339" s="607" t="s">
        <v>551</v>
      </c>
      <c r="B339" s="2" t="s">
        <v>35</v>
      </c>
      <c r="C339" s="2" t="s">
        <v>20</v>
      </c>
      <c r="D339" s="226" t="s">
        <v>233</v>
      </c>
      <c r="E339" s="227" t="s">
        <v>484</v>
      </c>
      <c r="F339" s="228" t="s">
        <v>427</v>
      </c>
      <c r="G339" s="2" t="s">
        <v>16</v>
      </c>
      <c r="H339" s="444">
        <f>SUM(прил10!I412)</f>
        <v>176300</v>
      </c>
      <c r="I339" s="444">
        <f>SUM(прил10!J412)</f>
        <v>176300</v>
      </c>
    </row>
    <row r="340" spans="1:9" ht="16.5" customHeight="1" x14ac:dyDescent="0.25">
      <c r="A340" s="3" t="s">
        <v>18</v>
      </c>
      <c r="B340" s="2" t="s">
        <v>35</v>
      </c>
      <c r="C340" s="2" t="s">
        <v>20</v>
      </c>
      <c r="D340" s="226" t="s">
        <v>233</v>
      </c>
      <c r="E340" s="227" t="s">
        <v>484</v>
      </c>
      <c r="F340" s="228" t="s">
        <v>427</v>
      </c>
      <c r="G340" s="2" t="s">
        <v>17</v>
      </c>
      <c r="H340" s="444">
        <f>SUM(прил10!I413)</f>
        <v>200</v>
      </c>
      <c r="I340" s="444">
        <f>SUM(прил10!J413)</f>
        <v>200</v>
      </c>
    </row>
    <row r="341" spans="1:9" ht="31.5" customHeight="1" x14ac:dyDescent="0.25">
      <c r="A341" s="75" t="s">
        <v>110</v>
      </c>
      <c r="B341" s="28" t="s">
        <v>35</v>
      </c>
      <c r="C341" s="28" t="s">
        <v>20</v>
      </c>
      <c r="D341" s="223" t="s">
        <v>397</v>
      </c>
      <c r="E341" s="224" t="s">
        <v>394</v>
      </c>
      <c r="F341" s="225" t="s">
        <v>395</v>
      </c>
      <c r="G341" s="28"/>
      <c r="H341" s="441">
        <f t="shared" ref="H341:I344" si="33">SUM(H342)</f>
        <v>7000</v>
      </c>
      <c r="I341" s="441">
        <f t="shared" si="33"/>
        <v>7000</v>
      </c>
    </row>
    <row r="342" spans="1:9" ht="48.75" customHeight="1" x14ac:dyDescent="0.25">
      <c r="A342" s="76" t="s">
        <v>121</v>
      </c>
      <c r="B342" s="2" t="s">
        <v>35</v>
      </c>
      <c r="C342" s="2" t="s">
        <v>20</v>
      </c>
      <c r="D342" s="226" t="s">
        <v>189</v>
      </c>
      <c r="E342" s="227" t="s">
        <v>394</v>
      </c>
      <c r="F342" s="228" t="s">
        <v>395</v>
      </c>
      <c r="G342" s="44"/>
      <c r="H342" s="442">
        <f t="shared" si="33"/>
        <v>7000</v>
      </c>
      <c r="I342" s="442">
        <f t="shared" si="33"/>
        <v>7000</v>
      </c>
    </row>
    <row r="343" spans="1:9" ht="48.75" customHeight="1" x14ac:dyDescent="0.25">
      <c r="A343" s="76" t="s">
        <v>401</v>
      </c>
      <c r="B343" s="2" t="s">
        <v>35</v>
      </c>
      <c r="C343" s="2" t="s">
        <v>20</v>
      </c>
      <c r="D343" s="226" t="s">
        <v>189</v>
      </c>
      <c r="E343" s="227" t="s">
        <v>10</v>
      </c>
      <c r="F343" s="228" t="s">
        <v>395</v>
      </c>
      <c r="G343" s="44"/>
      <c r="H343" s="442">
        <f t="shared" si="33"/>
        <v>7000</v>
      </c>
      <c r="I343" s="442">
        <f t="shared" si="33"/>
        <v>7000</v>
      </c>
    </row>
    <row r="344" spans="1:9" ht="15.75" customHeight="1" x14ac:dyDescent="0.25">
      <c r="A344" s="76" t="s">
        <v>112</v>
      </c>
      <c r="B344" s="2" t="s">
        <v>35</v>
      </c>
      <c r="C344" s="2" t="s">
        <v>20</v>
      </c>
      <c r="D344" s="226" t="s">
        <v>189</v>
      </c>
      <c r="E344" s="227" t="s">
        <v>10</v>
      </c>
      <c r="F344" s="228" t="s">
        <v>400</v>
      </c>
      <c r="G344" s="44"/>
      <c r="H344" s="442">
        <f t="shared" si="33"/>
        <v>7000</v>
      </c>
      <c r="I344" s="442">
        <f t="shared" si="33"/>
        <v>7000</v>
      </c>
    </row>
    <row r="345" spans="1:9" ht="32.25" customHeight="1" x14ac:dyDescent="0.25">
      <c r="A345" s="607" t="s">
        <v>551</v>
      </c>
      <c r="B345" s="2" t="s">
        <v>35</v>
      </c>
      <c r="C345" s="2" t="s">
        <v>20</v>
      </c>
      <c r="D345" s="226" t="s">
        <v>189</v>
      </c>
      <c r="E345" s="227" t="s">
        <v>10</v>
      </c>
      <c r="F345" s="228" t="s">
        <v>400</v>
      </c>
      <c r="G345" s="2" t="s">
        <v>16</v>
      </c>
      <c r="H345" s="444">
        <f>SUM(прил10!I418)</f>
        <v>7000</v>
      </c>
      <c r="I345" s="444">
        <f>SUM(прил10!J418)</f>
        <v>7000</v>
      </c>
    </row>
    <row r="346" spans="1:9" ht="17.25" customHeight="1" x14ac:dyDescent="0.25">
      <c r="A346" s="74" t="s">
        <v>657</v>
      </c>
      <c r="B346" s="133" t="s">
        <v>32</v>
      </c>
      <c r="C346" s="39"/>
      <c r="D346" s="256"/>
      <c r="E346" s="257"/>
      <c r="F346" s="258"/>
      <c r="G346" s="16"/>
      <c r="H346" s="494">
        <f t="shared" ref="H346:I350" si="34">SUM(H347)</f>
        <v>91603</v>
      </c>
      <c r="I346" s="494">
        <f t="shared" si="34"/>
        <v>91603</v>
      </c>
    </row>
    <row r="347" spans="1:9" ht="16.5" customHeight="1" x14ac:dyDescent="0.25">
      <c r="A347" s="86" t="s">
        <v>658</v>
      </c>
      <c r="B347" s="55" t="s">
        <v>32</v>
      </c>
      <c r="C347" s="23" t="s">
        <v>29</v>
      </c>
      <c r="D347" s="220"/>
      <c r="E347" s="221"/>
      <c r="F347" s="222"/>
      <c r="G347" s="23"/>
      <c r="H347" s="448">
        <f t="shared" si="34"/>
        <v>91603</v>
      </c>
      <c r="I347" s="448">
        <f t="shared" si="34"/>
        <v>91603</v>
      </c>
    </row>
    <row r="348" spans="1:9" ht="16.5" customHeight="1" x14ac:dyDescent="0.25">
      <c r="A348" s="75" t="s">
        <v>182</v>
      </c>
      <c r="B348" s="28" t="s">
        <v>32</v>
      </c>
      <c r="C348" s="30" t="s">
        <v>29</v>
      </c>
      <c r="D348" s="229" t="s">
        <v>201</v>
      </c>
      <c r="E348" s="230" t="s">
        <v>394</v>
      </c>
      <c r="F348" s="231" t="s">
        <v>395</v>
      </c>
      <c r="G348" s="28"/>
      <c r="H348" s="441">
        <f t="shared" si="34"/>
        <v>91603</v>
      </c>
      <c r="I348" s="441">
        <f t="shared" si="34"/>
        <v>91603</v>
      </c>
    </row>
    <row r="349" spans="1:9" ht="16.5" customHeight="1" x14ac:dyDescent="0.25">
      <c r="A349" s="84" t="s">
        <v>181</v>
      </c>
      <c r="B349" s="2" t="s">
        <v>32</v>
      </c>
      <c r="C349" s="365" t="s">
        <v>29</v>
      </c>
      <c r="D349" s="244" t="s">
        <v>202</v>
      </c>
      <c r="E349" s="245" t="s">
        <v>394</v>
      </c>
      <c r="F349" s="246" t="s">
        <v>395</v>
      </c>
      <c r="G349" s="2"/>
      <c r="H349" s="442">
        <f t="shared" si="34"/>
        <v>91603</v>
      </c>
      <c r="I349" s="442">
        <f t="shared" si="34"/>
        <v>91603</v>
      </c>
    </row>
    <row r="350" spans="1:9" ht="32.25" customHeight="1" x14ac:dyDescent="0.25">
      <c r="A350" s="84" t="s">
        <v>729</v>
      </c>
      <c r="B350" s="2" t="s">
        <v>32</v>
      </c>
      <c r="C350" s="365" t="s">
        <v>29</v>
      </c>
      <c r="D350" s="244" t="s">
        <v>202</v>
      </c>
      <c r="E350" s="245" t="s">
        <v>394</v>
      </c>
      <c r="F350" s="374">
        <v>12700</v>
      </c>
      <c r="G350" s="2"/>
      <c r="H350" s="442">
        <f t="shared" si="34"/>
        <v>91603</v>
      </c>
      <c r="I350" s="442">
        <f t="shared" si="34"/>
        <v>91603</v>
      </c>
    </row>
    <row r="351" spans="1:9" ht="31.5" customHeight="1" x14ac:dyDescent="0.25">
      <c r="A351" s="84" t="s">
        <v>551</v>
      </c>
      <c r="B351" s="2" t="s">
        <v>32</v>
      </c>
      <c r="C351" s="365" t="s">
        <v>29</v>
      </c>
      <c r="D351" s="244" t="s">
        <v>202</v>
      </c>
      <c r="E351" s="245" t="s">
        <v>394</v>
      </c>
      <c r="F351" s="374">
        <v>12700</v>
      </c>
      <c r="G351" s="2" t="s">
        <v>16</v>
      </c>
      <c r="H351" s="444">
        <f>SUM(прил10!I149)</f>
        <v>91603</v>
      </c>
      <c r="I351" s="444">
        <f>SUM(прил10!J149)</f>
        <v>91603</v>
      </c>
    </row>
    <row r="352" spans="1:9" ht="15.75" x14ac:dyDescent="0.25">
      <c r="A352" s="74" t="s">
        <v>37</v>
      </c>
      <c r="B352" s="39">
        <v>10</v>
      </c>
      <c r="C352" s="39"/>
      <c r="D352" s="256"/>
      <c r="E352" s="257"/>
      <c r="F352" s="258"/>
      <c r="G352" s="15"/>
      <c r="H352" s="494">
        <f>SUM(H353,H359,H418,H442)</f>
        <v>47261142</v>
      </c>
      <c r="I352" s="494">
        <f>SUM(I353,I359,I418,I442)</f>
        <v>47460683</v>
      </c>
    </row>
    <row r="353" spans="1:9" ht="15.75" x14ac:dyDescent="0.25">
      <c r="A353" s="86" t="s">
        <v>38</v>
      </c>
      <c r="B353" s="40">
        <v>10</v>
      </c>
      <c r="C353" s="23" t="s">
        <v>10</v>
      </c>
      <c r="D353" s="220"/>
      <c r="E353" s="221"/>
      <c r="F353" s="222"/>
      <c r="G353" s="22"/>
      <c r="H353" s="448">
        <f t="shared" ref="H353:I357" si="35">SUM(H354)</f>
        <v>803904</v>
      </c>
      <c r="I353" s="448">
        <f t="shared" si="35"/>
        <v>803904</v>
      </c>
    </row>
    <row r="354" spans="1:9" ht="32.25" customHeight="1" x14ac:dyDescent="0.25">
      <c r="A354" s="75" t="s">
        <v>115</v>
      </c>
      <c r="B354" s="30">
        <v>10</v>
      </c>
      <c r="C354" s="28" t="s">
        <v>10</v>
      </c>
      <c r="D354" s="223" t="s">
        <v>186</v>
      </c>
      <c r="E354" s="224" t="s">
        <v>394</v>
      </c>
      <c r="F354" s="225" t="s">
        <v>395</v>
      </c>
      <c r="G354" s="28"/>
      <c r="H354" s="441">
        <f t="shared" si="35"/>
        <v>803904</v>
      </c>
      <c r="I354" s="441">
        <f t="shared" si="35"/>
        <v>803904</v>
      </c>
    </row>
    <row r="355" spans="1:9" ht="48.75" customHeight="1" x14ac:dyDescent="0.25">
      <c r="A355" s="3" t="s">
        <v>166</v>
      </c>
      <c r="B355" s="365">
        <v>10</v>
      </c>
      <c r="C355" s="2" t="s">
        <v>10</v>
      </c>
      <c r="D355" s="226" t="s">
        <v>188</v>
      </c>
      <c r="E355" s="227" t="s">
        <v>394</v>
      </c>
      <c r="F355" s="228" t="s">
        <v>395</v>
      </c>
      <c r="G355" s="2"/>
      <c r="H355" s="442">
        <f t="shared" si="35"/>
        <v>803904</v>
      </c>
      <c r="I355" s="442">
        <f t="shared" si="35"/>
        <v>803904</v>
      </c>
    </row>
    <row r="356" spans="1:9" ht="33.75" customHeight="1" x14ac:dyDescent="0.25">
      <c r="A356" s="3" t="s">
        <v>488</v>
      </c>
      <c r="B356" s="365">
        <v>10</v>
      </c>
      <c r="C356" s="2" t="s">
        <v>10</v>
      </c>
      <c r="D356" s="226" t="s">
        <v>188</v>
      </c>
      <c r="E356" s="227" t="s">
        <v>10</v>
      </c>
      <c r="F356" s="228" t="s">
        <v>395</v>
      </c>
      <c r="G356" s="2"/>
      <c r="H356" s="442">
        <f t="shared" si="35"/>
        <v>803904</v>
      </c>
      <c r="I356" s="442">
        <f t="shared" si="35"/>
        <v>803904</v>
      </c>
    </row>
    <row r="357" spans="1:9" ht="18.75" customHeight="1" x14ac:dyDescent="0.25">
      <c r="A357" s="3" t="s">
        <v>167</v>
      </c>
      <c r="B357" s="365">
        <v>10</v>
      </c>
      <c r="C357" s="2" t="s">
        <v>10</v>
      </c>
      <c r="D357" s="226" t="s">
        <v>188</v>
      </c>
      <c r="E357" s="227" t="s">
        <v>10</v>
      </c>
      <c r="F357" s="228" t="s">
        <v>680</v>
      </c>
      <c r="G357" s="2"/>
      <c r="H357" s="442">
        <f t="shared" si="35"/>
        <v>803904</v>
      </c>
      <c r="I357" s="442">
        <f t="shared" si="35"/>
        <v>803904</v>
      </c>
    </row>
    <row r="358" spans="1:9" ht="17.25" customHeight="1" x14ac:dyDescent="0.25">
      <c r="A358" s="3" t="s">
        <v>40</v>
      </c>
      <c r="B358" s="365">
        <v>10</v>
      </c>
      <c r="C358" s="2" t="s">
        <v>10</v>
      </c>
      <c r="D358" s="226" t="s">
        <v>188</v>
      </c>
      <c r="E358" s="227" t="s">
        <v>10</v>
      </c>
      <c r="F358" s="228" t="s">
        <v>680</v>
      </c>
      <c r="G358" s="2" t="s">
        <v>39</v>
      </c>
      <c r="H358" s="443">
        <f>SUM(прил10!I458)</f>
        <v>803904</v>
      </c>
      <c r="I358" s="443">
        <f>SUM(прил10!J458)</f>
        <v>803904</v>
      </c>
    </row>
    <row r="359" spans="1:9" ht="15.75" x14ac:dyDescent="0.25">
      <c r="A359" s="86" t="s">
        <v>41</v>
      </c>
      <c r="B359" s="40">
        <v>10</v>
      </c>
      <c r="C359" s="23" t="s">
        <v>15</v>
      </c>
      <c r="D359" s="220"/>
      <c r="E359" s="221"/>
      <c r="F359" s="222"/>
      <c r="G359" s="22"/>
      <c r="H359" s="448">
        <f>SUM(H360,H376,H391)</f>
        <v>14267300</v>
      </c>
      <c r="I359" s="448">
        <f>SUM(I360,I376,I391)</f>
        <v>14267300</v>
      </c>
    </row>
    <row r="360" spans="1:9" ht="31.5" x14ac:dyDescent="0.25">
      <c r="A360" s="27" t="s">
        <v>155</v>
      </c>
      <c r="B360" s="28" t="s">
        <v>57</v>
      </c>
      <c r="C360" s="28" t="s">
        <v>15</v>
      </c>
      <c r="D360" s="223" t="s">
        <v>227</v>
      </c>
      <c r="E360" s="224" t="s">
        <v>394</v>
      </c>
      <c r="F360" s="225" t="s">
        <v>395</v>
      </c>
      <c r="G360" s="28"/>
      <c r="H360" s="441">
        <f>SUM(H361,H366,H371)</f>
        <v>1293477</v>
      </c>
      <c r="I360" s="441">
        <f>SUM(I361,I366,I371)</f>
        <v>1293477</v>
      </c>
    </row>
    <row r="361" spans="1:9" ht="33.75" customHeight="1" x14ac:dyDescent="0.25">
      <c r="A361" s="84" t="s">
        <v>162</v>
      </c>
      <c r="B361" s="53">
        <v>10</v>
      </c>
      <c r="C361" s="44" t="s">
        <v>15</v>
      </c>
      <c r="D361" s="265" t="s">
        <v>230</v>
      </c>
      <c r="E361" s="266" t="s">
        <v>394</v>
      </c>
      <c r="F361" s="267" t="s">
        <v>395</v>
      </c>
      <c r="G361" s="44"/>
      <c r="H361" s="442">
        <f>SUM(H362)</f>
        <v>572850</v>
      </c>
      <c r="I361" s="442">
        <f>SUM(I362)</f>
        <v>572850</v>
      </c>
    </row>
    <row r="362" spans="1:9" ht="20.25" customHeight="1" x14ac:dyDescent="0.25">
      <c r="A362" s="84" t="s">
        <v>477</v>
      </c>
      <c r="B362" s="53">
        <v>10</v>
      </c>
      <c r="C362" s="44" t="s">
        <v>15</v>
      </c>
      <c r="D362" s="265" t="s">
        <v>230</v>
      </c>
      <c r="E362" s="266" t="s">
        <v>10</v>
      </c>
      <c r="F362" s="267" t="s">
        <v>395</v>
      </c>
      <c r="G362" s="44"/>
      <c r="H362" s="442">
        <f>SUM(H363)</f>
        <v>572850</v>
      </c>
      <c r="I362" s="442">
        <f>SUM(I363)</f>
        <v>572850</v>
      </c>
    </row>
    <row r="363" spans="1:9" ht="32.25" customHeight="1" x14ac:dyDescent="0.25">
      <c r="A363" s="84" t="s">
        <v>168</v>
      </c>
      <c r="B363" s="53">
        <v>10</v>
      </c>
      <c r="C363" s="44" t="s">
        <v>15</v>
      </c>
      <c r="D363" s="265" t="s">
        <v>230</v>
      </c>
      <c r="E363" s="266" t="s">
        <v>487</v>
      </c>
      <c r="F363" s="267" t="s">
        <v>489</v>
      </c>
      <c r="G363" s="44"/>
      <c r="H363" s="442">
        <f>SUM(H364:H365)</f>
        <v>572850</v>
      </c>
      <c r="I363" s="442">
        <f>SUM(I364:I365)</f>
        <v>572850</v>
      </c>
    </row>
    <row r="364" spans="1:9" ht="31.5" x14ac:dyDescent="0.25">
      <c r="A364" s="607" t="s">
        <v>551</v>
      </c>
      <c r="B364" s="53">
        <v>10</v>
      </c>
      <c r="C364" s="44" t="s">
        <v>15</v>
      </c>
      <c r="D364" s="265" t="s">
        <v>230</v>
      </c>
      <c r="E364" s="266" t="s">
        <v>487</v>
      </c>
      <c r="F364" s="267" t="s">
        <v>489</v>
      </c>
      <c r="G364" s="44" t="s">
        <v>16</v>
      </c>
      <c r="H364" s="444">
        <f>SUM(прил10!I425)</f>
        <v>2850</v>
      </c>
      <c r="I364" s="444">
        <f>SUM(прил10!J425)</f>
        <v>2850</v>
      </c>
    </row>
    <row r="365" spans="1:9" ht="15.75" x14ac:dyDescent="0.25">
      <c r="A365" s="3" t="s">
        <v>40</v>
      </c>
      <c r="B365" s="53">
        <v>10</v>
      </c>
      <c r="C365" s="44" t="s">
        <v>15</v>
      </c>
      <c r="D365" s="265" t="s">
        <v>230</v>
      </c>
      <c r="E365" s="266" t="s">
        <v>487</v>
      </c>
      <c r="F365" s="267" t="s">
        <v>489</v>
      </c>
      <c r="G365" s="44" t="s">
        <v>39</v>
      </c>
      <c r="H365" s="444">
        <f>SUM(прил10!I426)</f>
        <v>570000</v>
      </c>
      <c r="I365" s="444">
        <f>SUM(прил10!J426)</f>
        <v>570000</v>
      </c>
    </row>
    <row r="366" spans="1:9" ht="33" customHeight="1" x14ac:dyDescent="0.25">
      <c r="A366" s="3" t="s">
        <v>163</v>
      </c>
      <c r="B366" s="53">
        <v>10</v>
      </c>
      <c r="C366" s="44" t="s">
        <v>15</v>
      </c>
      <c r="D366" s="265" t="s">
        <v>478</v>
      </c>
      <c r="E366" s="266" t="s">
        <v>394</v>
      </c>
      <c r="F366" s="267" t="s">
        <v>395</v>
      </c>
      <c r="G366" s="44"/>
      <c r="H366" s="442">
        <f>SUM(H367)</f>
        <v>491627</v>
      </c>
      <c r="I366" s="442">
        <f>SUM(I367)</f>
        <v>491627</v>
      </c>
    </row>
    <row r="367" spans="1:9" ht="18.75" customHeight="1" x14ac:dyDescent="0.25">
      <c r="A367" s="3" t="s">
        <v>479</v>
      </c>
      <c r="B367" s="53">
        <v>10</v>
      </c>
      <c r="C367" s="44" t="s">
        <v>15</v>
      </c>
      <c r="D367" s="265" t="s">
        <v>231</v>
      </c>
      <c r="E367" s="266" t="s">
        <v>10</v>
      </c>
      <c r="F367" s="267" t="s">
        <v>395</v>
      </c>
      <c r="G367" s="44"/>
      <c r="H367" s="442">
        <f>SUM(H368)</f>
        <v>491627</v>
      </c>
      <c r="I367" s="442">
        <f>SUM(I368)</f>
        <v>491627</v>
      </c>
    </row>
    <row r="368" spans="1:9" ht="33" customHeight="1" x14ac:dyDescent="0.25">
      <c r="A368" s="84" t="s">
        <v>168</v>
      </c>
      <c r="B368" s="53">
        <v>10</v>
      </c>
      <c r="C368" s="44" t="s">
        <v>15</v>
      </c>
      <c r="D368" s="265" t="s">
        <v>231</v>
      </c>
      <c r="E368" s="266" t="s">
        <v>487</v>
      </c>
      <c r="F368" s="267" t="s">
        <v>489</v>
      </c>
      <c r="G368" s="44"/>
      <c r="H368" s="442">
        <f>SUM(H369:H370)</f>
        <v>491627</v>
      </c>
      <c r="I368" s="442">
        <f>SUM(I369:I370)</f>
        <v>491627</v>
      </c>
    </row>
    <row r="369" spans="1:9" ht="31.5" x14ac:dyDescent="0.25">
      <c r="A369" s="607" t="s">
        <v>551</v>
      </c>
      <c r="B369" s="53">
        <v>10</v>
      </c>
      <c r="C369" s="44" t="s">
        <v>15</v>
      </c>
      <c r="D369" s="265" t="s">
        <v>231</v>
      </c>
      <c r="E369" s="266" t="s">
        <v>487</v>
      </c>
      <c r="F369" s="267" t="s">
        <v>489</v>
      </c>
      <c r="G369" s="44" t="s">
        <v>16</v>
      </c>
      <c r="H369" s="444">
        <f>SUM(прил10!I430)</f>
        <v>2500</v>
      </c>
      <c r="I369" s="444">
        <f>SUM(прил10!J430)</f>
        <v>2500</v>
      </c>
    </row>
    <row r="370" spans="1:9" ht="15.75" x14ac:dyDescent="0.25">
      <c r="A370" s="3" t="s">
        <v>40</v>
      </c>
      <c r="B370" s="53">
        <v>10</v>
      </c>
      <c r="C370" s="44" t="s">
        <v>15</v>
      </c>
      <c r="D370" s="265" t="s">
        <v>231</v>
      </c>
      <c r="E370" s="266" t="s">
        <v>487</v>
      </c>
      <c r="F370" s="267" t="s">
        <v>489</v>
      </c>
      <c r="G370" s="44" t="s">
        <v>39</v>
      </c>
      <c r="H370" s="444">
        <f>SUM(прил10!I431)</f>
        <v>489127</v>
      </c>
      <c r="I370" s="444">
        <f>SUM(прил10!J431)</f>
        <v>489127</v>
      </c>
    </row>
    <row r="371" spans="1:9" ht="47.25" x14ac:dyDescent="0.25">
      <c r="A371" s="3" t="s">
        <v>156</v>
      </c>
      <c r="B371" s="53">
        <v>10</v>
      </c>
      <c r="C371" s="44" t="s">
        <v>15</v>
      </c>
      <c r="D371" s="265" t="s">
        <v>228</v>
      </c>
      <c r="E371" s="266" t="s">
        <v>394</v>
      </c>
      <c r="F371" s="267" t="s">
        <v>395</v>
      </c>
      <c r="G371" s="44"/>
      <c r="H371" s="442">
        <f>SUM(H372)</f>
        <v>229000</v>
      </c>
      <c r="I371" s="442">
        <f>SUM(I372)</f>
        <v>229000</v>
      </c>
    </row>
    <row r="372" spans="1:9" ht="47.25" x14ac:dyDescent="0.25">
      <c r="A372" s="3" t="s">
        <v>467</v>
      </c>
      <c r="B372" s="53">
        <v>10</v>
      </c>
      <c r="C372" s="44" t="s">
        <v>15</v>
      </c>
      <c r="D372" s="265" t="s">
        <v>228</v>
      </c>
      <c r="E372" s="266" t="s">
        <v>10</v>
      </c>
      <c r="F372" s="267" t="s">
        <v>395</v>
      </c>
      <c r="G372" s="44"/>
      <c r="H372" s="442">
        <f>SUM(H373)</f>
        <v>229000</v>
      </c>
      <c r="I372" s="442">
        <f>SUM(I373)</f>
        <v>229000</v>
      </c>
    </row>
    <row r="373" spans="1:9" ht="63.75" customHeight="1" x14ac:dyDescent="0.25">
      <c r="A373" s="3" t="s">
        <v>491</v>
      </c>
      <c r="B373" s="53">
        <v>10</v>
      </c>
      <c r="C373" s="44" t="s">
        <v>15</v>
      </c>
      <c r="D373" s="265" t="s">
        <v>228</v>
      </c>
      <c r="E373" s="266" t="s">
        <v>10</v>
      </c>
      <c r="F373" s="267" t="s">
        <v>490</v>
      </c>
      <c r="G373" s="44"/>
      <c r="H373" s="442">
        <f>SUM(H374:H375)</f>
        <v>229000</v>
      </c>
      <c r="I373" s="442">
        <f>SUM(I374:I375)</f>
        <v>229000</v>
      </c>
    </row>
    <row r="374" spans="1:9" ht="31.5" x14ac:dyDescent="0.25">
      <c r="A374" s="607" t="s">
        <v>551</v>
      </c>
      <c r="B374" s="53">
        <v>10</v>
      </c>
      <c r="C374" s="44" t="s">
        <v>15</v>
      </c>
      <c r="D374" s="265" t="s">
        <v>228</v>
      </c>
      <c r="E374" s="266" t="s">
        <v>10</v>
      </c>
      <c r="F374" s="267" t="s">
        <v>490</v>
      </c>
      <c r="G374" s="44" t="s">
        <v>16</v>
      </c>
      <c r="H374" s="444">
        <f>SUM(прил10!I435)</f>
        <v>1140</v>
      </c>
      <c r="I374" s="444">
        <f>SUM(прил10!J435)</f>
        <v>1140</v>
      </c>
    </row>
    <row r="375" spans="1:9" ht="15.75" x14ac:dyDescent="0.25">
      <c r="A375" s="3" t="s">
        <v>40</v>
      </c>
      <c r="B375" s="53">
        <v>10</v>
      </c>
      <c r="C375" s="44" t="s">
        <v>15</v>
      </c>
      <c r="D375" s="265" t="s">
        <v>228</v>
      </c>
      <c r="E375" s="266" t="s">
        <v>10</v>
      </c>
      <c r="F375" s="267" t="s">
        <v>490</v>
      </c>
      <c r="G375" s="44" t="s">
        <v>39</v>
      </c>
      <c r="H375" s="444">
        <f>SUM(прил10!I436)</f>
        <v>227860</v>
      </c>
      <c r="I375" s="444">
        <f>SUM(прил10!J436)</f>
        <v>227860</v>
      </c>
    </row>
    <row r="376" spans="1:9" ht="33" customHeight="1" x14ac:dyDescent="0.25">
      <c r="A376" s="75" t="s">
        <v>115</v>
      </c>
      <c r="B376" s="30">
        <v>10</v>
      </c>
      <c r="C376" s="28" t="s">
        <v>15</v>
      </c>
      <c r="D376" s="223" t="s">
        <v>186</v>
      </c>
      <c r="E376" s="224" t="s">
        <v>394</v>
      </c>
      <c r="F376" s="225" t="s">
        <v>395</v>
      </c>
      <c r="G376" s="28"/>
      <c r="H376" s="441">
        <f>SUM(H377)</f>
        <v>4132521</v>
      </c>
      <c r="I376" s="441">
        <f>SUM(I377)</f>
        <v>4132521</v>
      </c>
    </row>
    <row r="377" spans="1:9" ht="50.25" customHeight="1" x14ac:dyDescent="0.25">
      <c r="A377" s="3" t="s">
        <v>166</v>
      </c>
      <c r="B377" s="365">
        <v>10</v>
      </c>
      <c r="C377" s="2" t="s">
        <v>15</v>
      </c>
      <c r="D377" s="226" t="s">
        <v>188</v>
      </c>
      <c r="E377" s="227" t="s">
        <v>394</v>
      </c>
      <c r="F377" s="228" t="s">
        <v>395</v>
      </c>
      <c r="G377" s="2"/>
      <c r="H377" s="442">
        <f>SUM(H378)</f>
        <v>4132521</v>
      </c>
      <c r="I377" s="442">
        <f>SUM(I378)</f>
        <v>4132521</v>
      </c>
    </row>
    <row r="378" spans="1:9" ht="33" customHeight="1" x14ac:dyDescent="0.25">
      <c r="A378" s="3" t="s">
        <v>488</v>
      </c>
      <c r="B378" s="365">
        <v>10</v>
      </c>
      <c r="C378" s="2" t="s">
        <v>15</v>
      </c>
      <c r="D378" s="226" t="s">
        <v>188</v>
      </c>
      <c r="E378" s="227" t="s">
        <v>10</v>
      </c>
      <c r="F378" s="228" t="s">
        <v>395</v>
      </c>
      <c r="G378" s="2"/>
      <c r="H378" s="442">
        <f>SUM(H379+H382+H385+H388)</f>
        <v>4132521</v>
      </c>
      <c r="I378" s="442">
        <f>SUM(I379+I382+I385+I388)</f>
        <v>4132521</v>
      </c>
    </row>
    <row r="379" spans="1:9" ht="31.5" customHeight="1" x14ac:dyDescent="0.25">
      <c r="A379" s="84" t="s">
        <v>92</v>
      </c>
      <c r="B379" s="365">
        <v>10</v>
      </c>
      <c r="C379" s="2" t="s">
        <v>15</v>
      </c>
      <c r="D379" s="226" t="s">
        <v>188</v>
      </c>
      <c r="E379" s="227" t="s">
        <v>10</v>
      </c>
      <c r="F379" s="228" t="s">
        <v>493</v>
      </c>
      <c r="G379" s="2"/>
      <c r="H379" s="442">
        <f>SUM(H380:H381)</f>
        <v>43406</v>
      </c>
      <c r="I379" s="442">
        <f>SUM(I380:I381)</f>
        <v>43406</v>
      </c>
    </row>
    <row r="380" spans="1:9" ht="31.5" customHeight="1" x14ac:dyDescent="0.25">
      <c r="A380" s="607" t="s">
        <v>551</v>
      </c>
      <c r="B380" s="365">
        <v>10</v>
      </c>
      <c r="C380" s="2" t="s">
        <v>15</v>
      </c>
      <c r="D380" s="226" t="s">
        <v>188</v>
      </c>
      <c r="E380" s="227" t="s">
        <v>10</v>
      </c>
      <c r="F380" s="228" t="s">
        <v>493</v>
      </c>
      <c r="G380" s="2" t="s">
        <v>16</v>
      </c>
      <c r="H380" s="444">
        <f>SUM(прил10!I464)</f>
        <v>535</v>
      </c>
      <c r="I380" s="444">
        <f>SUM(прил10!J464)</f>
        <v>535</v>
      </c>
    </row>
    <row r="381" spans="1:9" ht="16.5" customHeight="1" x14ac:dyDescent="0.25">
      <c r="A381" s="3" t="s">
        <v>40</v>
      </c>
      <c r="B381" s="365">
        <v>10</v>
      </c>
      <c r="C381" s="2" t="s">
        <v>15</v>
      </c>
      <c r="D381" s="226" t="s">
        <v>188</v>
      </c>
      <c r="E381" s="227" t="s">
        <v>10</v>
      </c>
      <c r="F381" s="228" t="s">
        <v>493</v>
      </c>
      <c r="G381" s="2" t="s">
        <v>39</v>
      </c>
      <c r="H381" s="443">
        <f>SUM(прил10!I465)</f>
        <v>42871</v>
      </c>
      <c r="I381" s="443">
        <f>SUM(прил10!J465)</f>
        <v>42871</v>
      </c>
    </row>
    <row r="382" spans="1:9" ht="32.25" customHeight="1" x14ac:dyDescent="0.25">
      <c r="A382" s="84" t="s">
        <v>93</v>
      </c>
      <c r="B382" s="365">
        <v>10</v>
      </c>
      <c r="C382" s="2" t="s">
        <v>15</v>
      </c>
      <c r="D382" s="226" t="s">
        <v>188</v>
      </c>
      <c r="E382" s="227" t="s">
        <v>10</v>
      </c>
      <c r="F382" s="228" t="s">
        <v>494</v>
      </c>
      <c r="G382" s="2"/>
      <c r="H382" s="442">
        <f>SUM(H383:H384)</f>
        <v>203245</v>
      </c>
      <c r="I382" s="442">
        <f>SUM(I383:I384)</f>
        <v>203245</v>
      </c>
    </row>
    <row r="383" spans="1:9" s="78" customFormat="1" ht="32.25" customHeight="1" x14ac:dyDescent="0.25">
      <c r="A383" s="607" t="s">
        <v>551</v>
      </c>
      <c r="B383" s="365">
        <v>10</v>
      </c>
      <c r="C383" s="2" t="s">
        <v>15</v>
      </c>
      <c r="D383" s="226" t="s">
        <v>188</v>
      </c>
      <c r="E383" s="227" t="s">
        <v>10</v>
      </c>
      <c r="F383" s="228" t="s">
        <v>494</v>
      </c>
      <c r="G383" s="77" t="s">
        <v>16</v>
      </c>
      <c r="H383" s="447">
        <f>SUM(прил10!I467)</f>
        <v>2991</v>
      </c>
      <c r="I383" s="447">
        <f>SUM(прил10!J467)</f>
        <v>2991</v>
      </c>
    </row>
    <row r="384" spans="1:9" ht="15.75" x14ac:dyDescent="0.25">
      <c r="A384" s="3" t="s">
        <v>40</v>
      </c>
      <c r="B384" s="365">
        <v>10</v>
      </c>
      <c r="C384" s="2" t="s">
        <v>15</v>
      </c>
      <c r="D384" s="226" t="s">
        <v>188</v>
      </c>
      <c r="E384" s="227" t="s">
        <v>10</v>
      </c>
      <c r="F384" s="228" t="s">
        <v>494</v>
      </c>
      <c r="G384" s="2" t="s">
        <v>39</v>
      </c>
      <c r="H384" s="444">
        <f>SUM(прил10!I468)</f>
        <v>200254</v>
      </c>
      <c r="I384" s="444">
        <f>SUM(прил10!J468)</f>
        <v>200254</v>
      </c>
    </row>
    <row r="385" spans="1:9" ht="15.75" x14ac:dyDescent="0.25">
      <c r="A385" s="83" t="s">
        <v>94</v>
      </c>
      <c r="B385" s="365">
        <v>10</v>
      </c>
      <c r="C385" s="2" t="s">
        <v>15</v>
      </c>
      <c r="D385" s="226" t="s">
        <v>188</v>
      </c>
      <c r="E385" s="227" t="s">
        <v>10</v>
      </c>
      <c r="F385" s="228" t="s">
        <v>495</v>
      </c>
      <c r="G385" s="2"/>
      <c r="H385" s="442">
        <f>SUM(H386:H387)</f>
        <v>3574168</v>
      </c>
      <c r="I385" s="442">
        <f>SUM(I386:I387)</f>
        <v>3574168</v>
      </c>
    </row>
    <row r="386" spans="1:9" ht="31.5" x14ac:dyDescent="0.25">
      <c r="A386" s="607" t="s">
        <v>551</v>
      </c>
      <c r="B386" s="365">
        <v>10</v>
      </c>
      <c r="C386" s="2" t="s">
        <v>15</v>
      </c>
      <c r="D386" s="226" t="s">
        <v>188</v>
      </c>
      <c r="E386" s="227" t="s">
        <v>10</v>
      </c>
      <c r="F386" s="228" t="s">
        <v>495</v>
      </c>
      <c r="G386" s="2" t="s">
        <v>16</v>
      </c>
      <c r="H386" s="444">
        <f>SUM(прил10!I470)</f>
        <v>32563</v>
      </c>
      <c r="I386" s="444">
        <f>SUM(прил10!J470)</f>
        <v>32563</v>
      </c>
    </row>
    <row r="387" spans="1:9" ht="15.75" customHeight="1" x14ac:dyDescent="0.25">
      <c r="A387" s="3" t="s">
        <v>40</v>
      </c>
      <c r="B387" s="365">
        <v>10</v>
      </c>
      <c r="C387" s="2" t="s">
        <v>15</v>
      </c>
      <c r="D387" s="226" t="s">
        <v>188</v>
      </c>
      <c r="E387" s="227" t="s">
        <v>10</v>
      </c>
      <c r="F387" s="228" t="s">
        <v>495</v>
      </c>
      <c r="G387" s="2" t="s">
        <v>39</v>
      </c>
      <c r="H387" s="443">
        <f>SUM(прил10!I471)</f>
        <v>3541605</v>
      </c>
      <c r="I387" s="443">
        <f>SUM(прил10!J471)</f>
        <v>3541605</v>
      </c>
    </row>
    <row r="388" spans="1:9" ht="15.75" x14ac:dyDescent="0.25">
      <c r="A388" s="84" t="s">
        <v>95</v>
      </c>
      <c r="B388" s="365">
        <v>10</v>
      </c>
      <c r="C388" s="2" t="s">
        <v>15</v>
      </c>
      <c r="D388" s="226" t="s">
        <v>188</v>
      </c>
      <c r="E388" s="227" t="s">
        <v>10</v>
      </c>
      <c r="F388" s="228" t="s">
        <v>496</v>
      </c>
      <c r="G388" s="2"/>
      <c r="H388" s="442">
        <f>SUM(H389:H390)</f>
        <v>311702</v>
      </c>
      <c r="I388" s="442">
        <f>SUM(I389:I390)</f>
        <v>311702</v>
      </c>
    </row>
    <row r="389" spans="1:9" ht="31.5" x14ac:dyDescent="0.25">
      <c r="A389" s="607" t="s">
        <v>551</v>
      </c>
      <c r="B389" s="365">
        <v>10</v>
      </c>
      <c r="C389" s="2" t="s">
        <v>15</v>
      </c>
      <c r="D389" s="226" t="s">
        <v>188</v>
      </c>
      <c r="E389" s="227" t="s">
        <v>10</v>
      </c>
      <c r="F389" s="228" t="s">
        <v>496</v>
      </c>
      <c r="G389" s="2" t="s">
        <v>16</v>
      </c>
      <c r="H389" s="444">
        <f>SUM(прил10!I473)</f>
        <v>4435</v>
      </c>
      <c r="I389" s="444">
        <f>SUM(прил10!J473)</f>
        <v>4435</v>
      </c>
    </row>
    <row r="390" spans="1:9" ht="18" customHeight="1" x14ac:dyDescent="0.25">
      <c r="A390" s="3" t="s">
        <v>40</v>
      </c>
      <c r="B390" s="365">
        <v>10</v>
      </c>
      <c r="C390" s="2" t="s">
        <v>15</v>
      </c>
      <c r="D390" s="226" t="s">
        <v>188</v>
      </c>
      <c r="E390" s="227" t="s">
        <v>10</v>
      </c>
      <c r="F390" s="228" t="s">
        <v>496</v>
      </c>
      <c r="G390" s="2" t="s">
        <v>39</v>
      </c>
      <c r="H390" s="444">
        <f>SUM(прил10!I474)</f>
        <v>307267</v>
      </c>
      <c r="I390" s="444">
        <f>SUM(прил10!J474)</f>
        <v>307267</v>
      </c>
    </row>
    <row r="391" spans="1:9" ht="30" customHeight="1" x14ac:dyDescent="0.25">
      <c r="A391" s="75" t="s">
        <v>146</v>
      </c>
      <c r="B391" s="30">
        <v>10</v>
      </c>
      <c r="C391" s="28" t="s">
        <v>15</v>
      </c>
      <c r="D391" s="223" t="s">
        <v>453</v>
      </c>
      <c r="E391" s="224" t="s">
        <v>394</v>
      </c>
      <c r="F391" s="225" t="s">
        <v>395</v>
      </c>
      <c r="G391" s="28"/>
      <c r="H391" s="441">
        <f>SUM(H392,H409)</f>
        <v>8841302</v>
      </c>
      <c r="I391" s="441">
        <f>SUM(I392,I409)</f>
        <v>8841302</v>
      </c>
    </row>
    <row r="392" spans="1:9" ht="48" customHeight="1" x14ac:dyDescent="0.25">
      <c r="A392" s="84" t="s">
        <v>147</v>
      </c>
      <c r="B392" s="365">
        <v>10</v>
      </c>
      <c r="C392" s="2" t="s">
        <v>15</v>
      </c>
      <c r="D392" s="226" t="s">
        <v>221</v>
      </c>
      <c r="E392" s="227" t="s">
        <v>394</v>
      </c>
      <c r="F392" s="228" t="s">
        <v>395</v>
      </c>
      <c r="G392" s="2"/>
      <c r="H392" s="442">
        <f>SUM(H393+H401)</f>
        <v>8694305</v>
      </c>
      <c r="I392" s="442">
        <f>SUM(I393+I401)</f>
        <v>8694305</v>
      </c>
    </row>
    <row r="393" spans="1:9" ht="18" customHeight="1" x14ac:dyDescent="0.25">
      <c r="A393" s="84" t="s">
        <v>454</v>
      </c>
      <c r="B393" s="365">
        <v>10</v>
      </c>
      <c r="C393" s="2" t="s">
        <v>15</v>
      </c>
      <c r="D393" s="226" t="s">
        <v>221</v>
      </c>
      <c r="E393" s="227" t="s">
        <v>10</v>
      </c>
      <c r="F393" s="228" t="s">
        <v>395</v>
      </c>
      <c r="G393" s="2"/>
      <c r="H393" s="442">
        <f>SUM(H394+H396+H399)</f>
        <v>1103069</v>
      </c>
      <c r="I393" s="442">
        <f>SUM(I394+I396+I399)</f>
        <v>1103069</v>
      </c>
    </row>
    <row r="394" spans="1:9" ht="31.5" customHeight="1" x14ac:dyDescent="0.25">
      <c r="A394" s="84" t="s">
        <v>558</v>
      </c>
      <c r="B394" s="365">
        <v>10</v>
      </c>
      <c r="C394" s="2" t="s">
        <v>15</v>
      </c>
      <c r="D394" s="226" t="s">
        <v>221</v>
      </c>
      <c r="E394" s="227" t="s">
        <v>10</v>
      </c>
      <c r="F394" s="228" t="s">
        <v>557</v>
      </c>
      <c r="G394" s="2"/>
      <c r="H394" s="442">
        <f>SUM(H395)</f>
        <v>8466</v>
      </c>
      <c r="I394" s="442">
        <f>SUM(I395)</f>
        <v>8466</v>
      </c>
    </row>
    <row r="395" spans="1:9" ht="18" customHeight="1" x14ac:dyDescent="0.25">
      <c r="A395" s="3" t="s">
        <v>40</v>
      </c>
      <c r="B395" s="365">
        <v>10</v>
      </c>
      <c r="C395" s="2" t="s">
        <v>15</v>
      </c>
      <c r="D395" s="226" t="s">
        <v>221</v>
      </c>
      <c r="E395" s="227" t="s">
        <v>10</v>
      </c>
      <c r="F395" s="228" t="s">
        <v>557</v>
      </c>
      <c r="G395" s="2" t="s">
        <v>39</v>
      </c>
      <c r="H395" s="444">
        <f>SUM(прил10!I317)</f>
        <v>8466</v>
      </c>
      <c r="I395" s="444">
        <f>SUM(прил10!J317)</f>
        <v>8466</v>
      </c>
    </row>
    <row r="396" spans="1:9" ht="63" customHeight="1" x14ac:dyDescent="0.25">
      <c r="A396" s="3" t="s">
        <v>101</v>
      </c>
      <c r="B396" s="365">
        <v>10</v>
      </c>
      <c r="C396" s="2" t="s">
        <v>15</v>
      </c>
      <c r="D396" s="226" t="s">
        <v>221</v>
      </c>
      <c r="E396" s="227" t="s">
        <v>10</v>
      </c>
      <c r="F396" s="228" t="s">
        <v>490</v>
      </c>
      <c r="G396" s="2"/>
      <c r="H396" s="442">
        <f>SUM(H397:H398)</f>
        <v>1019070</v>
      </c>
      <c r="I396" s="442">
        <f>SUM(I397:I398)</f>
        <v>1019070</v>
      </c>
    </row>
    <row r="397" spans="1:9" ht="33" customHeight="1" x14ac:dyDescent="0.25">
      <c r="A397" s="607" t="s">
        <v>551</v>
      </c>
      <c r="B397" s="365">
        <v>10</v>
      </c>
      <c r="C397" s="2" t="s">
        <v>15</v>
      </c>
      <c r="D397" s="226" t="s">
        <v>221</v>
      </c>
      <c r="E397" s="227" t="s">
        <v>10</v>
      </c>
      <c r="F397" s="228" t="s">
        <v>490</v>
      </c>
      <c r="G397" s="2" t="s">
        <v>16</v>
      </c>
      <c r="H397" s="444">
        <f>SUM(прил10!I319)</f>
        <v>5070</v>
      </c>
      <c r="I397" s="444">
        <f>SUM(прил10!J319)</f>
        <v>5070</v>
      </c>
    </row>
    <row r="398" spans="1:9" ht="16.5" customHeight="1" x14ac:dyDescent="0.25">
      <c r="A398" s="3" t="s">
        <v>40</v>
      </c>
      <c r="B398" s="365">
        <v>10</v>
      </c>
      <c r="C398" s="2" t="s">
        <v>15</v>
      </c>
      <c r="D398" s="226" t="s">
        <v>221</v>
      </c>
      <c r="E398" s="227" t="s">
        <v>10</v>
      </c>
      <c r="F398" s="228" t="s">
        <v>490</v>
      </c>
      <c r="G398" s="2" t="s">
        <v>39</v>
      </c>
      <c r="H398" s="444">
        <f>SUM(прил10!I320)</f>
        <v>1014000</v>
      </c>
      <c r="I398" s="444">
        <f>SUM(прил10!J320)</f>
        <v>1014000</v>
      </c>
    </row>
    <row r="399" spans="1:9" ht="16.5" customHeight="1" x14ac:dyDescent="0.25">
      <c r="A399" s="3" t="s">
        <v>458</v>
      </c>
      <c r="B399" s="365">
        <v>10</v>
      </c>
      <c r="C399" s="2" t="s">
        <v>15</v>
      </c>
      <c r="D399" s="226" t="s">
        <v>221</v>
      </c>
      <c r="E399" s="227" t="s">
        <v>10</v>
      </c>
      <c r="F399" s="228" t="s">
        <v>459</v>
      </c>
      <c r="G399" s="2"/>
      <c r="H399" s="442">
        <f>SUM(H400)</f>
        <v>75533</v>
      </c>
      <c r="I399" s="442">
        <f>SUM(I400)</f>
        <v>75533</v>
      </c>
    </row>
    <row r="400" spans="1:9" ht="16.5" customHeight="1" x14ac:dyDescent="0.25">
      <c r="A400" s="3" t="s">
        <v>40</v>
      </c>
      <c r="B400" s="365">
        <v>10</v>
      </c>
      <c r="C400" s="2" t="s">
        <v>15</v>
      </c>
      <c r="D400" s="226" t="s">
        <v>221</v>
      </c>
      <c r="E400" s="227" t="s">
        <v>10</v>
      </c>
      <c r="F400" s="228" t="s">
        <v>459</v>
      </c>
      <c r="G400" s="2" t="s">
        <v>39</v>
      </c>
      <c r="H400" s="444">
        <f>SUM(прил10!I322)</f>
        <v>75533</v>
      </c>
      <c r="I400" s="444">
        <f>SUM(прил10!J322)</f>
        <v>75533</v>
      </c>
    </row>
    <row r="401" spans="1:9" ht="16.5" customHeight="1" x14ac:dyDescent="0.25">
      <c r="A401" s="3" t="s">
        <v>464</v>
      </c>
      <c r="B401" s="365">
        <v>10</v>
      </c>
      <c r="C401" s="2" t="s">
        <v>15</v>
      </c>
      <c r="D401" s="226" t="s">
        <v>221</v>
      </c>
      <c r="E401" s="227" t="s">
        <v>12</v>
      </c>
      <c r="F401" s="228" t="s">
        <v>395</v>
      </c>
      <c r="G401" s="2"/>
      <c r="H401" s="442">
        <f>SUM(H402+H404+H407)</f>
        <v>7591236</v>
      </c>
      <c r="I401" s="442">
        <f>SUM(I402+I404+I407)</f>
        <v>7591236</v>
      </c>
    </row>
    <row r="402" spans="1:9" ht="31.5" customHeight="1" x14ac:dyDescent="0.25">
      <c r="A402" s="84" t="s">
        <v>558</v>
      </c>
      <c r="B402" s="365">
        <v>10</v>
      </c>
      <c r="C402" s="2" t="s">
        <v>15</v>
      </c>
      <c r="D402" s="226" t="s">
        <v>221</v>
      </c>
      <c r="E402" s="227" t="s">
        <v>12</v>
      </c>
      <c r="F402" s="228" t="s">
        <v>557</v>
      </c>
      <c r="G402" s="2"/>
      <c r="H402" s="442">
        <f>SUM(H403)</f>
        <v>33340</v>
      </c>
      <c r="I402" s="442">
        <f>SUM(I403)</f>
        <v>33340</v>
      </c>
    </row>
    <row r="403" spans="1:9" ht="16.5" customHeight="1" x14ac:dyDescent="0.25">
      <c r="A403" s="3" t="s">
        <v>40</v>
      </c>
      <c r="B403" s="365">
        <v>10</v>
      </c>
      <c r="C403" s="2" t="s">
        <v>15</v>
      </c>
      <c r="D403" s="226" t="s">
        <v>221</v>
      </c>
      <c r="E403" s="227" t="s">
        <v>12</v>
      </c>
      <c r="F403" s="228" t="s">
        <v>557</v>
      </c>
      <c r="G403" s="2" t="s">
        <v>39</v>
      </c>
      <c r="H403" s="444">
        <f>SUM(прил10!I325)</f>
        <v>33340</v>
      </c>
      <c r="I403" s="444">
        <f>SUM(прил10!J325)</f>
        <v>33340</v>
      </c>
    </row>
    <row r="404" spans="1:9" ht="63" customHeight="1" x14ac:dyDescent="0.25">
      <c r="A404" s="3" t="s">
        <v>101</v>
      </c>
      <c r="B404" s="365">
        <v>10</v>
      </c>
      <c r="C404" s="2" t="s">
        <v>15</v>
      </c>
      <c r="D404" s="226" t="s">
        <v>221</v>
      </c>
      <c r="E404" s="227" t="s">
        <v>12</v>
      </c>
      <c r="F404" s="228" t="s">
        <v>490</v>
      </c>
      <c r="G404" s="2"/>
      <c r="H404" s="442">
        <f>SUM(H405:H406)</f>
        <v>7260427</v>
      </c>
      <c r="I404" s="442">
        <f>SUM(I405:I406)</f>
        <v>7260427</v>
      </c>
    </row>
    <row r="405" spans="1:9" ht="34.5" customHeight="1" x14ac:dyDescent="0.25">
      <c r="A405" s="607" t="s">
        <v>551</v>
      </c>
      <c r="B405" s="365">
        <v>10</v>
      </c>
      <c r="C405" s="2" t="s">
        <v>15</v>
      </c>
      <c r="D405" s="226" t="s">
        <v>221</v>
      </c>
      <c r="E405" s="227" t="s">
        <v>12</v>
      </c>
      <c r="F405" s="228" t="s">
        <v>490</v>
      </c>
      <c r="G405" s="2" t="s">
        <v>16</v>
      </c>
      <c r="H405" s="444">
        <f>SUM(прил10!I327)</f>
        <v>38305</v>
      </c>
      <c r="I405" s="444">
        <f>SUM(прил10!J327)</f>
        <v>38305</v>
      </c>
    </row>
    <row r="406" spans="1:9" ht="16.5" customHeight="1" x14ac:dyDescent="0.25">
      <c r="A406" s="3" t="s">
        <v>40</v>
      </c>
      <c r="B406" s="365">
        <v>10</v>
      </c>
      <c r="C406" s="2" t="s">
        <v>15</v>
      </c>
      <c r="D406" s="226" t="s">
        <v>221</v>
      </c>
      <c r="E406" s="227" t="s">
        <v>12</v>
      </c>
      <c r="F406" s="228" t="s">
        <v>490</v>
      </c>
      <c r="G406" s="2" t="s">
        <v>39</v>
      </c>
      <c r="H406" s="444">
        <f>SUM(прил10!I328)</f>
        <v>7222122</v>
      </c>
      <c r="I406" s="444">
        <f>SUM(прил10!J328)</f>
        <v>7222122</v>
      </c>
    </row>
    <row r="407" spans="1:9" ht="32.25" customHeight="1" x14ac:dyDescent="0.25">
      <c r="A407" s="3" t="s">
        <v>458</v>
      </c>
      <c r="B407" s="365">
        <v>10</v>
      </c>
      <c r="C407" s="2" t="s">
        <v>15</v>
      </c>
      <c r="D407" s="226" t="s">
        <v>221</v>
      </c>
      <c r="E407" s="227" t="s">
        <v>12</v>
      </c>
      <c r="F407" s="228" t="s">
        <v>459</v>
      </c>
      <c r="G407" s="2"/>
      <c r="H407" s="442">
        <f>SUM(H408)</f>
        <v>297469</v>
      </c>
      <c r="I407" s="442">
        <f>SUM(I408)</f>
        <v>297469</v>
      </c>
    </row>
    <row r="408" spans="1:9" ht="16.5" customHeight="1" x14ac:dyDescent="0.25">
      <c r="A408" s="3" t="s">
        <v>40</v>
      </c>
      <c r="B408" s="365">
        <v>10</v>
      </c>
      <c r="C408" s="2" t="s">
        <v>15</v>
      </c>
      <c r="D408" s="226" t="s">
        <v>221</v>
      </c>
      <c r="E408" s="227" t="s">
        <v>12</v>
      </c>
      <c r="F408" s="228" t="s">
        <v>459</v>
      </c>
      <c r="G408" s="2" t="s">
        <v>39</v>
      </c>
      <c r="H408" s="444">
        <f>SUM(прил10!I330)</f>
        <v>297469</v>
      </c>
      <c r="I408" s="444">
        <f>SUM(прил10!J330)</f>
        <v>297469</v>
      </c>
    </row>
    <row r="409" spans="1:9" ht="48.75" customHeight="1" x14ac:dyDescent="0.25">
      <c r="A409" s="3" t="s">
        <v>151</v>
      </c>
      <c r="B409" s="365">
        <v>10</v>
      </c>
      <c r="C409" s="2" t="s">
        <v>15</v>
      </c>
      <c r="D409" s="226" t="s">
        <v>222</v>
      </c>
      <c r="E409" s="227" t="s">
        <v>394</v>
      </c>
      <c r="F409" s="228" t="s">
        <v>395</v>
      </c>
      <c r="G409" s="2"/>
      <c r="H409" s="442">
        <f>SUM(H410)</f>
        <v>146997</v>
      </c>
      <c r="I409" s="442">
        <f>SUM(I410)</f>
        <v>146997</v>
      </c>
    </row>
    <row r="410" spans="1:9" ht="32.25" customHeight="1" x14ac:dyDescent="0.25">
      <c r="A410" s="3" t="s">
        <v>468</v>
      </c>
      <c r="B410" s="365">
        <v>10</v>
      </c>
      <c r="C410" s="2" t="s">
        <v>15</v>
      </c>
      <c r="D410" s="226" t="s">
        <v>222</v>
      </c>
      <c r="E410" s="227" t="s">
        <v>10</v>
      </c>
      <c r="F410" s="228" t="s">
        <v>395</v>
      </c>
      <c r="G410" s="2"/>
      <c r="H410" s="442">
        <f>SUM(H411+H413+H416)</f>
        <v>146997</v>
      </c>
      <c r="I410" s="442">
        <f>SUM(I411+I413+I416)</f>
        <v>146997</v>
      </c>
    </row>
    <row r="411" spans="1:9" ht="32.25" customHeight="1" x14ac:dyDescent="0.25">
      <c r="A411" s="84" t="s">
        <v>558</v>
      </c>
      <c r="B411" s="365">
        <v>10</v>
      </c>
      <c r="C411" s="2" t="s">
        <v>15</v>
      </c>
      <c r="D411" s="226" t="s">
        <v>222</v>
      </c>
      <c r="E411" s="227" t="s">
        <v>10</v>
      </c>
      <c r="F411" s="228" t="s">
        <v>557</v>
      </c>
      <c r="G411" s="2"/>
      <c r="H411" s="442">
        <f>SUM(H412)</f>
        <v>2124</v>
      </c>
      <c r="I411" s="442">
        <f>SUM(I412)</f>
        <v>2124</v>
      </c>
    </row>
    <row r="412" spans="1:9" ht="18.75" customHeight="1" x14ac:dyDescent="0.25">
      <c r="A412" s="3" t="s">
        <v>40</v>
      </c>
      <c r="B412" s="365">
        <v>10</v>
      </c>
      <c r="C412" s="2" t="s">
        <v>15</v>
      </c>
      <c r="D412" s="226" t="s">
        <v>222</v>
      </c>
      <c r="E412" s="227" t="s">
        <v>10</v>
      </c>
      <c r="F412" s="228" t="s">
        <v>557</v>
      </c>
      <c r="G412" s="2" t="s">
        <v>39</v>
      </c>
      <c r="H412" s="444">
        <f>SUM(прил10!I334)</f>
        <v>2124</v>
      </c>
      <c r="I412" s="444">
        <f>SUM(прил10!J334)</f>
        <v>2124</v>
      </c>
    </row>
    <row r="413" spans="1:9" ht="64.5" customHeight="1" x14ac:dyDescent="0.25">
      <c r="A413" s="3" t="s">
        <v>101</v>
      </c>
      <c r="B413" s="365">
        <v>10</v>
      </c>
      <c r="C413" s="2" t="s">
        <v>15</v>
      </c>
      <c r="D413" s="226" t="s">
        <v>222</v>
      </c>
      <c r="E413" s="227" t="s">
        <v>10</v>
      </c>
      <c r="F413" s="228" t="s">
        <v>490</v>
      </c>
      <c r="G413" s="2"/>
      <c r="H413" s="442">
        <f>SUM(H414:H415)</f>
        <v>125925</v>
      </c>
      <c r="I413" s="442">
        <f>SUM(I414:I415)</f>
        <v>125925</v>
      </c>
    </row>
    <row r="414" spans="1:9" ht="33" customHeight="1" x14ac:dyDescent="0.25">
      <c r="A414" s="607" t="s">
        <v>551</v>
      </c>
      <c r="B414" s="365">
        <v>10</v>
      </c>
      <c r="C414" s="2" t="s">
        <v>15</v>
      </c>
      <c r="D414" s="116" t="s">
        <v>222</v>
      </c>
      <c r="E414" s="313" t="s">
        <v>10</v>
      </c>
      <c r="F414" s="309" t="s">
        <v>490</v>
      </c>
      <c r="G414" s="2" t="s">
        <v>16</v>
      </c>
      <c r="H414" s="444">
        <f>SUM(прил10!I336)</f>
        <v>625</v>
      </c>
      <c r="I414" s="444">
        <f>SUM(прил10!J336)</f>
        <v>625</v>
      </c>
    </row>
    <row r="415" spans="1:9" ht="17.25" customHeight="1" x14ac:dyDescent="0.25">
      <c r="A415" s="3" t="s">
        <v>40</v>
      </c>
      <c r="B415" s="365">
        <v>10</v>
      </c>
      <c r="C415" s="2" t="s">
        <v>15</v>
      </c>
      <c r="D415" s="226" t="s">
        <v>222</v>
      </c>
      <c r="E415" s="311" t="s">
        <v>10</v>
      </c>
      <c r="F415" s="228" t="s">
        <v>490</v>
      </c>
      <c r="G415" s="2" t="s">
        <v>39</v>
      </c>
      <c r="H415" s="444">
        <f>SUM(прил10!I337)</f>
        <v>125300</v>
      </c>
      <c r="I415" s="444">
        <f>SUM(прил10!J337)</f>
        <v>125300</v>
      </c>
    </row>
    <row r="416" spans="1:9" ht="31.5" x14ac:dyDescent="0.25">
      <c r="A416" s="3" t="s">
        <v>458</v>
      </c>
      <c r="B416" s="365">
        <v>10</v>
      </c>
      <c r="C416" s="2" t="s">
        <v>15</v>
      </c>
      <c r="D416" s="226" t="s">
        <v>222</v>
      </c>
      <c r="E416" s="227" t="s">
        <v>10</v>
      </c>
      <c r="F416" s="228" t="s">
        <v>459</v>
      </c>
      <c r="G416" s="2"/>
      <c r="H416" s="442">
        <f>SUM(H417)</f>
        <v>18948</v>
      </c>
      <c r="I416" s="442">
        <f>SUM(I417)</f>
        <v>18948</v>
      </c>
    </row>
    <row r="417" spans="1:9" ht="15.75" x14ac:dyDescent="0.25">
      <c r="A417" s="3" t="s">
        <v>40</v>
      </c>
      <c r="B417" s="365">
        <v>10</v>
      </c>
      <c r="C417" s="2" t="s">
        <v>15</v>
      </c>
      <c r="D417" s="226" t="s">
        <v>222</v>
      </c>
      <c r="E417" s="227" t="s">
        <v>10</v>
      </c>
      <c r="F417" s="228" t="s">
        <v>459</v>
      </c>
      <c r="G417" s="2" t="s">
        <v>39</v>
      </c>
      <c r="H417" s="444">
        <f>SUM(прил10!I339)</f>
        <v>18948</v>
      </c>
      <c r="I417" s="444">
        <f>SUM(прил10!J339)</f>
        <v>18948</v>
      </c>
    </row>
    <row r="418" spans="1:9" ht="15.75" x14ac:dyDescent="0.25">
      <c r="A418" s="86" t="s">
        <v>42</v>
      </c>
      <c r="B418" s="40">
        <v>10</v>
      </c>
      <c r="C418" s="23" t="s">
        <v>20</v>
      </c>
      <c r="D418" s="220"/>
      <c r="E418" s="221"/>
      <c r="F418" s="222"/>
      <c r="G418" s="22"/>
      <c r="H418" s="448">
        <f>SUM(H432,H419+H437)</f>
        <v>28580482</v>
      </c>
      <c r="I418" s="448">
        <f>SUM(I432,I419+I437)</f>
        <v>28780023</v>
      </c>
    </row>
    <row r="419" spans="1:9" ht="33.75" customHeight="1" x14ac:dyDescent="0.25">
      <c r="A419" s="75" t="s">
        <v>115</v>
      </c>
      <c r="B419" s="30">
        <v>10</v>
      </c>
      <c r="C419" s="28" t="s">
        <v>20</v>
      </c>
      <c r="D419" s="223" t="s">
        <v>186</v>
      </c>
      <c r="E419" s="224" t="s">
        <v>394</v>
      </c>
      <c r="F419" s="225" t="s">
        <v>395</v>
      </c>
      <c r="G419" s="28"/>
      <c r="H419" s="441">
        <f>SUM(H420+H428)</f>
        <v>26448282</v>
      </c>
      <c r="I419" s="441">
        <f>SUM(I420+I428)</f>
        <v>26647823</v>
      </c>
    </row>
    <row r="420" spans="1:9" ht="50.25" customHeight="1" x14ac:dyDescent="0.25">
      <c r="A420" s="3" t="s">
        <v>166</v>
      </c>
      <c r="B420" s="6">
        <v>10</v>
      </c>
      <c r="C420" s="2" t="s">
        <v>20</v>
      </c>
      <c r="D420" s="226" t="s">
        <v>188</v>
      </c>
      <c r="E420" s="227" t="s">
        <v>394</v>
      </c>
      <c r="F420" s="228" t="s">
        <v>395</v>
      </c>
      <c r="G420" s="2"/>
      <c r="H420" s="442">
        <f>SUM(H421)</f>
        <v>22613582</v>
      </c>
      <c r="I420" s="442">
        <f>SUM(I421)</f>
        <v>22813123</v>
      </c>
    </row>
    <row r="421" spans="1:9" ht="33.75" customHeight="1" x14ac:dyDescent="0.25">
      <c r="A421" s="3" t="s">
        <v>488</v>
      </c>
      <c r="B421" s="6">
        <v>10</v>
      </c>
      <c r="C421" s="2" t="s">
        <v>20</v>
      </c>
      <c r="D421" s="226" t="s">
        <v>188</v>
      </c>
      <c r="E421" s="227" t="s">
        <v>10</v>
      </c>
      <c r="F421" s="228" t="s">
        <v>395</v>
      </c>
      <c r="G421" s="2"/>
      <c r="H421" s="442">
        <f>SUM(H422+H424+H426)</f>
        <v>22613582</v>
      </c>
      <c r="I421" s="442">
        <f>SUM(I422+I424+I426)</f>
        <v>22813123</v>
      </c>
    </row>
    <row r="422" spans="1:9" ht="15" customHeight="1" x14ac:dyDescent="0.25">
      <c r="A422" s="84" t="s">
        <v>565</v>
      </c>
      <c r="B422" s="6">
        <v>10</v>
      </c>
      <c r="C422" s="2" t="s">
        <v>20</v>
      </c>
      <c r="D422" s="226" t="s">
        <v>188</v>
      </c>
      <c r="E422" s="227" t="s">
        <v>10</v>
      </c>
      <c r="F422" s="228" t="s">
        <v>492</v>
      </c>
      <c r="G422" s="2"/>
      <c r="H422" s="442">
        <f>SUM(H423:H423)</f>
        <v>1137775</v>
      </c>
      <c r="I422" s="442">
        <f>SUM(I423:I423)</f>
        <v>1137775</v>
      </c>
    </row>
    <row r="423" spans="1:9" ht="15.75" x14ac:dyDescent="0.25">
      <c r="A423" s="3" t="s">
        <v>40</v>
      </c>
      <c r="B423" s="6">
        <v>10</v>
      </c>
      <c r="C423" s="2" t="s">
        <v>20</v>
      </c>
      <c r="D423" s="226" t="s">
        <v>188</v>
      </c>
      <c r="E423" s="227" t="s">
        <v>10</v>
      </c>
      <c r="F423" s="228" t="s">
        <v>492</v>
      </c>
      <c r="G423" s="2" t="s">
        <v>39</v>
      </c>
      <c r="H423" s="444">
        <f>SUM(прил10!I480)</f>
        <v>1137775</v>
      </c>
      <c r="I423" s="444">
        <f>SUM(прил10!J480)</f>
        <v>1137775</v>
      </c>
    </row>
    <row r="424" spans="1:9" s="636" customFormat="1" ht="15.75" x14ac:dyDescent="0.25">
      <c r="A424" s="61" t="s">
        <v>847</v>
      </c>
      <c r="B424" s="34">
        <v>10</v>
      </c>
      <c r="C424" s="35" t="s">
        <v>20</v>
      </c>
      <c r="D424" s="226" t="s">
        <v>188</v>
      </c>
      <c r="E424" s="269" t="s">
        <v>10</v>
      </c>
      <c r="F424" s="270" t="s">
        <v>846</v>
      </c>
      <c r="G424" s="277"/>
      <c r="H424" s="442">
        <f>SUM(H425)</f>
        <v>21179297</v>
      </c>
      <c r="I424" s="442">
        <f>SUM(I425)</f>
        <v>21376083</v>
      </c>
    </row>
    <row r="425" spans="1:9" s="636" customFormat="1" ht="15.75" x14ac:dyDescent="0.25">
      <c r="A425" s="3" t="s">
        <v>40</v>
      </c>
      <c r="B425" s="34">
        <v>10</v>
      </c>
      <c r="C425" s="35" t="s">
        <v>20</v>
      </c>
      <c r="D425" s="226" t="s">
        <v>188</v>
      </c>
      <c r="E425" s="269" t="s">
        <v>10</v>
      </c>
      <c r="F425" s="270" t="s">
        <v>846</v>
      </c>
      <c r="G425" s="277" t="s">
        <v>39</v>
      </c>
      <c r="H425" s="444">
        <f>SUM(прил10!I482)</f>
        <v>21179297</v>
      </c>
      <c r="I425" s="444">
        <f>SUM(прил10!J482)</f>
        <v>21376083</v>
      </c>
    </row>
    <row r="426" spans="1:9" s="636" customFormat="1" ht="31.5" x14ac:dyDescent="0.25">
      <c r="A426" s="61" t="s">
        <v>848</v>
      </c>
      <c r="B426" s="34">
        <v>10</v>
      </c>
      <c r="C426" s="35" t="s">
        <v>20</v>
      </c>
      <c r="D426" s="226" t="s">
        <v>188</v>
      </c>
      <c r="E426" s="269" t="s">
        <v>10</v>
      </c>
      <c r="F426" s="270" t="s">
        <v>845</v>
      </c>
      <c r="G426" s="277"/>
      <c r="H426" s="442">
        <f>SUM(H427)</f>
        <v>296510</v>
      </c>
      <c r="I426" s="442">
        <f>SUM(I427)</f>
        <v>299265</v>
      </c>
    </row>
    <row r="427" spans="1:9" s="636" customFormat="1" ht="31.5" x14ac:dyDescent="0.25">
      <c r="A427" s="622" t="s">
        <v>551</v>
      </c>
      <c r="B427" s="34">
        <v>10</v>
      </c>
      <c r="C427" s="35" t="s">
        <v>20</v>
      </c>
      <c r="D427" s="226" t="s">
        <v>188</v>
      </c>
      <c r="E427" s="269" t="s">
        <v>10</v>
      </c>
      <c r="F427" s="270" t="s">
        <v>845</v>
      </c>
      <c r="G427" s="277" t="s">
        <v>16</v>
      </c>
      <c r="H427" s="444">
        <f>SUM(прил10!I484)</f>
        <v>296510</v>
      </c>
      <c r="I427" s="444">
        <f>SUM(прил10!J484)</f>
        <v>299265</v>
      </c>
    </row>
    <row r="428" spans="1:9" ht="66" customHeight="1" x14ac:dyDescent="0.25">
      <c r="A428" s="3" t="s">
        <v>116</v>
      </c>
      <c r="B428" s="6">
        <v>10</v>
      </c>
      <c r="C428" s="2" t="s">
        <v>20</v>
      </c>
      <c r="D428" s="226" t="s">
        <v>216</v>
      </c>
      <c r="E428" s="227" t="s">
        <v>394</v>
      </c>
      <c r="F428" s="228" t="s">
        <v>395</v>
      </c>
      <c r="G428" s="2"/>
      <c r="H428" s="442">
        <f>SUM(H429)</f>
        <v>3834700</v>
      </c>
      <c r="I428" s="442">
        <f>SUM(I429)</f>
        <v>3834700</v>
      </c>
    </row>
    <row r="429" spans="1:9" ht="34.5" customHeight="1" x14ac:dyDescent="0.25">
      <c r="A429" s="3" t="s">
        <v>402</v>
      </c>
      <c r="B429" s="6">
        <v>10</v>
      </c>
      <c r="C429" s="2" t="s">
        <v>20</v>
      </c>
      <c r="D429" s="226" t="s">
        <v>216</v>
      </c>
      <c r="E429" s="227" t="s">
        <v>10</v>
      </c>
      <c r="F429" s="228" t="s">
        <v>395</v>
      </c>
      <c r="G429" s="2"/>
      <c r="H429" s="442">
        <f>SUM(H430)</f>
        <v>3834700</v>
      </c>
      <c r="I429" s="442">
        <f>SUM(I430)</f>
        <v>3834700</v>
      </c>
    </row>
    <row r="430" spans="1:9" ht="33" customHeight="1" x14ac:dyDescent="0.25">
      <c r="A430" s="3" t="s">
        <v>376</v>
      </c>
      <c r="B430" s="6">
        <v>10</v>
      </c>
      <c r="C430" s="2" t="s">
        <v>20</v>
      </c>
      <c r="D430" s="226" t="s">
        <v>216</v>
      </c>
      <c r="E430" s="227" t="s">
        <v>10</v>
      </c>
      <c r="F430" s="228" t="s">
        <v>497</v>
      </c>
      <c r="G430" s="2"/>
      <c r="H430" s="442">
        <f>SUM(H431:H431)</f>
        <v>3834700</v>
      </c>
      <c r="I430" s="442">
        <f>SUM(I431:I431)</f>
        <v>3834700</v>
      </c>
    </row>
    <row r="431" spans="1:9" ht="18" customHeight="1" x14ac:dyDescent="0.25">
      <c r="A431" s="3" t="s">
        <v>40</v>
      </c>
      <c r="B431" s="6">
        <v>10</v>
      </c>
      <c r="C431" s="2" t="s">
        <v>20</v>
      </c>
      <c r="D431" s="226" t="s">
        <v>216</v>
      </c>
      <c r="E431" s="227" t="s">
        <v>10</v>
      </c>
      <c r="F431" s="228" t="s">
        <v>497</v>
      </c>
      <c r="G431" s="2" t="s">
        <v>39</v>
      </c>
      <c r="H431" s="444">
        <f>SUM(прил10!I156)</f>
        <v>3834700</v>
      </c>
      <c r="I431" s="444">
        <f>SUM(прил10!J156)</f>
        <v>3834700</v>
      </c>
    </row>
    <row r="432" spans="1:9" ht="32.25" customHeight="1" x14ac:dyDescent="0.25">
      <c r="A432" s="75" t="s">
        <v>169</v>
      </c>
      <c r="B432" s="30">
        <v>10</v>
      </c>
      <c r="C432" s="28" t="s">
        <v>20</v>
      </c>
      <c r="D432" s="223" t="s">
        <v>453</v>
      </c>
      <c r="E432" s="224" t="s">
        <v>394</v>
      </c>
      <c r="F432" s="225" t="s">
        <v>395</v>
      </c>
      <c r="G432" s="28"/>
      <c r="H432" s="441">
        <f t="shared" ref="H432:I434" si="36">SUM(H433)</f>
        <v>1781088</v>
      </c>
      <c r="I432" s="441">
        <f t="shared" si="36"/>
        <v>1781088</v>
      </c>
    </row>
    <row r="433" spans="1:9" ht="49.5" customHeight="1" x14ac:dyDescent="0.25">
      <c r="A433" s="3" t="s">
        <v>170</v>
      </c>
      <c r="B433" s="365">
        <v>10</v>
      </c>
      <c r="C433" s="2" t="s">
        <v>20</v>
      </c>
      <c r="D433" s="226" t="s">
        <v>221</v>
      </c>
      <c r="E433" s="227" t="s">
        <v>394</v>
      </c>
      <c r="F433" s="228" t="s">
        <v>395</v>
      </c>
      <c r="G433" s="2"/>
      <c r="H433" s="442">
        <f t="shared" si="36"/>
        <v>1781088</v>
      </c>
      <c r="I433" s="442">
        <f t="shared" si="36"/>
        <v>1781088</v>
      </c>
    </row>
    <row r="434" spans="1:9" ht="17.25" customHeight="1" x14ac:dyDescent="0.25">
      <c r="A434" s="3" t="s">
        <v>454</v>
      </c>
      <c r="B434" s="6">
        <v>10</v>
      </c>
      <c r="C434" s="2" t="s">
        <v>20</v>
      </c>
      <c r="D434" s="226" t="s">
        <v>221</v>
      </c>
      <c r="E434" s="227" t="s">
        <v>10</v>
      </c>
      <c r="F434" s="228" t="s">
        <v>395</v>
      </c>
      <c r="G434" s="2"/>
      <c r="H434" s="442">
        <f t="shared" si="36"/>
        <v>1781088</v>
      </c>
      <c r="I434" s="442">
        <f t="shared" si="36"/>
        <v>1781088</v>
      </c>
    </row>
    <row r="435" spans="1:9" ht="16.5" customHeight="1" x14ac:dyDescent="0.25">
      <c r="A435" s="84" t="s">
        <v>171</v>
      </c>
      <c r="B435" s="365">
        <v>10</v>
      </c>
      <c r="C435" s="2" t="s">
        <v>20</v>
      </c>
      <c r="D435" s="226" t="s">
        <v>221</v>
      </c>
      <c r="E435" s="227" t="s">
        <v>10</v>
      </c>
      <c r="F435" s="228" t="s">
        <v>498</v>
      </c>
      <c r="G435" s="2"/>
      <c r="H435" s="442">
        <f>SUM(H436:H436)</f>
        <v>1781088</v>
      </c>
      <c r="I435" s="442">
        <f>SUM(I436:I436)</f>
        <v>1781088</v>
      </c>
    </row>
    <row r="436" spans="1:9" ht="15.75" x14ac:dyDescent="0.25">
      <c r="A436" s="3" t="s">
        <v>40</v>
      </c>
      <c r="B436" s="365">
        <v>10</v>
      </c>
      <c r="C436" s="2" t="s">
        <v>20</v>
      </c>
      <c r="D436" s="226" t="s">
        <v>221</v>
      </c>
      <c r="E436" s="227" t="s">
        <v>10</v>
      </c>
      <c r="F436" s="228" t="s">
        <v>498</v>
      </c>
      <c r="G436" s="2" t="s">
        <v>39</v>
      </c>
      <c r="H436" s="444">
        <f>SUM(прил10!I345)</f>
        <v>1781088</v>
      </c>
      <c r="I436" s="444">
        <f>SUM(прил10!J345)</f>
        <v>1781088</v>
      </c>
    </row>
    <row r="437" spans="1:9" ht="47.25" x14ac:dyDescent="0.25">
      <c r="A437" s="27" t="s">
        <v>184</v>
      </c>
      <c r="B437" s="30">
        <v>10</v>
      </c>
      <c r="C437" s="28" t="s">
        <v>20</v>
      </c>
      <c r="D437" s="223" t="s">
        <v>446</v>
      </c>
      <c r="E437" s="224" t="s">
        <v>394</v>
      </c>
      <c r="F437" s="225" t="s">
        <v>395</v>
      </c>
      <c r="G437" s="28"/>
      <c r="H437" s="441">
        <f t="shared" ref="H437:I440" si="37">SUM(H438)</f>
        <v>351112</v>
      </c>
      <c r="I437" s="441">
        <f t="shared" si="37"/>
        <v>351112</v>
      </c>
    </row>
    <row r="438" spans="1:9" ht="78.75" x14ac:dyDescent="0.25">
      <c r="A438" s="3" t="s">
        <v>185</v>
      </c>
      <c r="B438" s="365">
        <v>10</v>
      </c>
      <c r="C438" s="2" t="s">
        <v>20</v>
      </c>
      <c r="D438" s="226" t="s">
        <v>212</v>
      </c>
      <c r="E438" s="227" t="s">
        <v>394</v>
      </c>
      <c r="F438" s="228" t="s">
        <v>395</v>
      </c>
      <c r="G438" s="2"/>
      <c r="H438" s="442">
        <f t="shared" si="37"/>
        <v>351112</v>
      </c>
      <c r="I438" s="442">
        <f t="shared" si="37"/>
        <v>351112</v>
      </c>
    </row>
    <row r="439" spans="1:9" ht="31.5" x14ac:dyDescent="0.25">
      <c r="A439" s="3" t="s">
        <v>452</v>
      </c>
      <c r="B439" s="365">
        <v>10</v>
      </c>
      <c r="C439" s="2" t="s">
        <v>20</v>
      </c>
      <c r="D439" s="226" t="s">
        <v>212</v>
      </c>
      <c r="E439" s="227" t="s">
        <v>10</v>
      </c>
      <c r="F439" s="228" t="s">
        <v>395</v>
      </c>
      <c r="G439" s="2"/>
      <c r="H439" s="442">
        <f t="shared" si="37"/>
        <v>351112</v>
      </c>
      <c r="I439" s="442">
        <f t="shared" si="37"/>
        <v>351112</v>
      </c>
    </row>
    <row r="440" spans="1:9" ht="15.75" x14ac:dyDescent="0.25">
      <c r="A440" s="3" t="s">
        <v>679</v>
      </c>
      <c r="B440" s="365">
        <v>10</v>
      </c>
      <c r="C440" s="2" t="s">
        <v>20</v>
      </c>
      <c r="D440" s="226" t="s">
        <v>212</v>
      </c>
      <c r="E440" s="227" t="s">
        <v>10</v>
      </c>
      <c r="F440" s="228" t="s">
        <v>678</v>
      </c>
      <c r="G440" s="2"/>
      <c r="H440" s="442">
        <f t="shared" si="37"/>
        <v>351112</v>
      </c>
      <c r="I440" s="442">
        <f t="shared" si="37"/>
        <v>351112</v>
      </c>
    </row>
    <row r="441" spans="1:9" ht="15.75" x14ac:dyDescent="0.25">
      <c r="A441" s="76" t="s">
        <v>21</v>
      </c>
      <c r="B441" s="365">
        <v>10</v>
      </c>
      <c r="C441" s="2" t="s">
        <v>20</v>
      </c>
      <c r="D441" s="226" t="s">
        <v>212</v>
      </c>
      <c r="E441" s="227" t="s">
        <v>10</v>
      </c>
      <c r="F441" s="228" t="s">
        <v>678</v>
      </c>
      <c r="G441" s="2" t="s">
        <v>68</v>
      </c>
      <c r="H441" s="444">
        <f>SUM(прил10!I161)</f>
        <v>351112</v>
      </c>
      <c r="I441" s="444">
        <f>SUM(прил10!J161)</f>
        <v>351112</v>
      </c>
    </row>
    <row r="442" spans="1:9" s="9" customFormat="1" ht="16.5" customHeight="1" x14ac:dyDescent="0.25">
      <c r="A442" s="41" t="s">
        <v>72</v>
      </c>
      <c r="B442" s="40">
        <v>10</v>
      </c>
      <c r="C442" s="51" t="s">
        <v>70</v>
      </c>
      <c r="D442" s="220"/>
      <c r="E442" s="221"/>
      <c r="F442" s="222"/>
      <c r="G442" s="52"/>
      <c r="H442" s="448">
        <f>SUM(H443)</f>
        <v>3609456</v>
      </c>
      <c r="I442" s="448">
        <f>SUM(I443)</f>
        <v>3609456</v>
      </c>
    </row>
    <row r="443" spans="1:9" ht="35.25" customHeight="1" x14ac:dyDescent="0.25">
      <c r="A443" s="92" t="s">
        <v>128</v>
      </c>
      <c r="B443" s="67">
        <v>10</v>
      </c>
      <c r="C443" s="68" t="s">
        <v>70</v>
      </c>
      <c r="D443" s="271" t="s">
        <v>186</v>
      </c>
      <c r="E443" s="272" t="s">
        <v>394</v>
      </c>
      <c r="F443" s="273" t="s">
        <v>395</v>
      </c>
      <c r="G443" s="31"/>
      <c r="H443" s="441">
        <f>SUM(H444+H458+H454)</f>
        <v>3609456</v>
      </c>
      <c r="I443" s="441">
        <f>SUM(I444+I458+I454)</f>
        <v>3609456</v>
      </c>
    </row>
    <row r="444" spans="1:9" ht="48" customHeight="1" x14ac:dyDescent="0.25">
      <c r="A444" s="7" t="s">
        <v>127</v>
      </c>
      <c r="B444" s="34">
        <v>10</v>
      </c>
      <c r="C444" s="35" t="s">
        <v>70</v>
      </c>
      <c r="D444" s="268" t="s">
        <v>217</v>
      </c>
      <c r="E444" s="269" t="s">
        <v>394</v>
      </c>
      <c r="F444" s="270" t="s">
        <v>395</v>
      </c>
      <c r="G444" s="277"/>
      <c r="H444" s="442">
        <f>SUM(H445)</f>
        <v>3597456</v>
      </c>
      <c r="I444" s="442">
        <f>SUM(I445)</f>
        <v>3597456</v>
      </c>
    </row>
    <row r="445" spans="1:9" ht="36" customHeight="1" x14ac:dyDescent="0.25">
      <c r="A445" s="7" t="s">
        <v>418</v>
      </c>
      <c r="B445" s="34">
        <v>10</v>
      </c>
      <c r="C445" s="35" t="s">
        <v>70</v>
      </c>
      <c r="D445" s="268" t="s">
        <v>217</v>
      </c>
      <c r="E445" s="269" t="s">
        <v>10</v>
      </c>
      <c r="F445" s="270" t="s">
        <v>395</v>
      </c>
      <c r="G445" s="277"/>
      <c r="H445" s="442">
        <f>SUM(H446+H452+H449)</f>
        <v>3597456</v>
      </c>
      <c r="I445" s="442">
        <f>SUM(I446+I452+I449)</f>
        <v>3597456</v>
      </c>
    </row>
    <row r="446" spans="1:9" ht="32.25" customHeight="1" x14ac:dyDescent="0.25">
      <c r="A446" s="3" t="s">
        <v>96</v>
      </c>
      <c r="B446" s="34">
        <v>10</v>
      </c>
      <c r="C446" s="35" t="s">
        <v>70</v>
      </c>
      <c r="D446" s="268" t="s">
        <v>217</v>
      </c>
      <c r="E446" s="269" t="s">
        <v>10</v>
      </c>
      <c r="F446" s="270" t="s">
        <v>499</v>
      </c>
      <c r="G446" s="277"/>
      <c r="H446" s="442">
        <f>SUM(H447:H448)</f>
        <v>2488000</v>
      </c>
      <c r="I446" s="442">
        <f>SUM(I447:I448)</f>
        <v>2488000</v>
      </c>
    </row>
    <row r="447" spans="1:9" ht="48.75" customHeight="1" x14ac:dyDescent="0.25">
      <c r="A447" s="84" t="s">
        <v>79</v>
      </c>
      <c r="B447" s="34">
        <v>10</v>
      </c>
      <c r="C447" s="35" t="s">
        <v>70</v>
      </c>
      <c r="D447" s="268" t="s">
        <v>217</v>
      </c>
      <c r="E447" s="269" t="s">
        <v>10</v>
      </c>
      <c r="F447" s="270" t="s">
        <v>499</v>
      </c>
      <c r="G447" s="2" t="s">
        <v>13</v>
      </c>
      <c r="H447" s="444">
        <f>SUM(прил10!I490)</f>
        <v>2317600</v>
      </c>
      <c r="I447" s="444">
        <f>SUM(прил10!J490)</f>
        <v>2317600</v>
      </c>
    </row>
    <row r="448" spans="1:9" ht="33" customHeight="1" x14ac:dyDescent="0.25">
      <c r="A448" s="607" t="s">
        <v>551</v>
      </c>
      <c r="B448" s="34">
        <v>10</v>
      </c>
      <c r="C448" s="35" t="s">
        <v>70</v>
      </c>
      <c r="D448" s="268" t="s">
        <v>217</v>
      </c>
      <c r="E448" s="269" t="s">
        <v>10</v>
      </c>
      <c r="F448" s="270" t="s">
        <v>499</v>
      </c>
      <c r="G448" s="2" t="s">
        <v>16</v>
      </c>
      <c r="H448" s="444">
        <f>SUM(прил10!I491)</f>
        <v>170400</v>
      </c>
      <c r="I448" s="444">
        <f>SUM(прил10!J491)</f>
        <v>170400</v>
      </c>
    </row>
    <row r="449" spans="1:9" s="636" customFormat="1" ht="47.25" customHeight="1" x14ac:dyDescent="0.25">
      <c r="A449" s="61" t="s">
        <v>850</v>
      </c>
      <c r="B449" s="34">
        <v>10</v>
      </c>
      <c r="C449" s="35" t="s">
        <v>70</v>
      </c>
      <c r="D449" s="268" t="s">
        <v>217</v>
      </c>
      <c r="E449" s="269" t="s">
        <v>10</v>
      </c>
      <c r="F449" s="270" t="s">
        <v>849</v>
      </c>
      <c r="G449" s="2"/>
      <c r="H449" s="442">
        <f>SUM(H450:H451)</f>
        <v>622000</v>
      </c>
      <c r="I449" s="442">
        <f>SUM(I450:I451)</f>
        <v>622000</v>
      </c>
    </row>
    <row r="450" spans="1:9" s="636" customFormat="1" ht="49.5" customHeight="1" x14ac:dyDescent="0.25">
      <c r="A450" s="101" t="s">
        <v>79</v>
      </c>
      <c r="B450" s="34">
        <v>10</v>
      </c>
      <c r="C450" s="35" t="s">
        <v>70</v>
      </c>
      <c r="D450" s="268" t="s">
        <v>217</v>
      </c>
      <c r="E450" s="269" t="s">
        <v>10</v>
      </c>
      <c r="F450" s="270" t="s">
        <v>849</v>
      </c>
      <c r="G450" s="2" t="s">
        <v>13</v>
      </c>
      <c r="H450" s="444">
        <f>SUM(прил10!I493)</f>
        <v>556120</v>
      </c>
      <c r="I450" s="444">
        <f>SUM(прил10!J493)</f>
        <v>556120</v>
      </c>
    </row>
    <row r="451" spans="1:9" s="636" customFormat="1" ht="33" customHeight="1" x14ac:dyDescent="0.25">
      <c r="A451" s="622" t="s">
        <v>551</v>
      </c>
      <c r="B451" s="34">
        <v>10</v>
      </c>
      <c r="C451" s="35" t="s">
        <v>70</v>
      </c>
      <c r="D451" s="268" t="s">
        <v>217</v>
      </c>
      <c r="E451" s="269" t="s">
        <v>10</v>
      </c>
      <c r="F451" s="270" t="s">
        <v>849</v>
      </c>
      <c r="G451" s="2" t="s">
        <v>16</v>
      </c>
      <c r="H451" s="444">
        <f>SUM(прил10!I494)</f>
        <v>65880</v>
      </c>
      <c r="I451" s="444">
        <f>SUM(прил10!J494)</f>
        <v>65880</v>
      </c>
    </row>
    <row r="452" spans="1:9" ht="30.75" customHeight="1" x14ac:dyDescent="0.25">
      <c r="A452" s="3" t="s">
        <v>78</v>
      </c>
      <c r="B452" s="34">
        <v>10</v>
      </c>
      <c r="C452" s="35" t="s">
        <v>70</v>
      </c>
      <c r="D452" s="268" t="s">
        <v>217</v>
      </c>
      <c r="E452" s="269" t="s">
        <v>10</v>
      </c>
      <c r="F452" s="270" t="s">
        <v>399</v>
      </c>
      <c r="G452" s="2"/>
      <c r="H452" s="442">
        <f>SUM(H453)</f>
        <v>487456</v>
      </c>
      <c r="I452" s="442">
        <f>SUM(I453)</f>
        <v>487456</v>
      </c>
    </row>
    <row r="453" spans="1:9" ht="48.75" customHeight="1" x14ac:dyDescent="0.25">
      <c r="A453" s="84" t="s">
        <v>79</v>
      </c>
      <c r="B453" s="34">
        <v>10</v>
      </c>
      <c r="C453" s="35" t="s">
        <v>70</v>
      </c>
      <c r="D453" s="268" t="s">
        <v>217</v>
      </c>
      <c r="E453" s="269" t="s">
        <v>10</v>
      </c>
      <c r="F453" s="270" t="s">
        <v>399</v>
      </c>
      <c r="G453" s="2" t="s">
        <v>13</v>
      </c>
      <c r="H453" s="444">
        <f>SUM(прил10!I496)</f>
        <v>487456</v>
      </c>
      <c r="I453" s="444">
        <f>SUM(прил10!J496)</f>
        <v>487456</v>
      </c>
    </row>
    <row r="454" spans="1:9" ht="48.75" customHeight="1" x14ac:dyDescent="0.25">
      <c r="A454" s="84" t="s">
        <v>166</v>
      </c>
      <c r="B454" s="35">
        <v>10</v>
      </c>
      <c r="C454" s="35" t="s">
        <v>70</v>
      </c>
      <c r="D454" s="268" t="s">
        <v>188</v>
      </c>
      <c r="E454" s="269" t="s">
        <v>394</v>
      </c>
      <c r="F454" s="270" t="s">
        <v>395</v>
      </c>
      <c r="G454" s="36"/>
      <c r="H454" s="445">
        <f t="shared" ref="H454:I456" si="38">SUM(H455)</f>
        <v>2000</v>
      </c>
      <c r="I454" s="445">
        <f t="shared" si="38"/>
        <v>2000</v>
      </c>
    </row>
    <row r="455" spans="1:9" ht="48.75" customHeight="1" x14ac:dyDescent="0.25">
      <c r="A455" s="84" t="s">
        <v>488</v>
      </c>
      <c r="B455" s="35">
        <v>10</v>
      </c>
      <c r="C455" s="35" t="s">
        <v>70</v>
      </c>
      <c r="D455" s="268" t="s">
        <v>188</v>
      </c>
      <c r="E455" s="269" t="s">
        <v>10</v>
      </c>
      <c r="F455" s="270" t="s">
        <v>395</v>
      </c>
      <c r="G455" s="36"/>
      <c r="H455" s="445">
        <f t="shared" si="38"/>
        <v>2000</v>
      </c>
      <c r="I455" s="445">
        <f t="shared" si="38"/>
        <v>2000</v>
      </c>
    </row>
    <row r="456" spans="1:9" ht="18.75" customHeight="1" x14ac:dyDescent="0.25">
      <c r="A456" s="84" t="s">
        <v>501</v>
      </c>
      <c r="B456" s="35">
        <v>10</v>
      </c>
      <c r="C456" s="35" t="s">
        <v>70</v>
      </c>
      <c r="D456" s="268" t="s">
        <v>188</v>
      </c>
      <c r="E456" s="269" t="s">
        <v>10</v>
      </c>
      <c r="F456" s="270" t="s">
        <v>500</v>
      </c>
      <c r="G456" s="36"/>
      <c r="H456" s="445">
        <f t="shared" si="38"/>
        <v>2000</v>
      </c>
      <c r="I456" s="445">
        <f t="shared" si="38"/>
        <v>2000</v>
      </c>
    </row>
    <row r="457" spans="1:9" ht="32.25" customHeight="1" x14ac:dyDescent="0.25">
      <c r="A457" s="84" t="s">
        <v>551</v>
      </c>
      <c r="B457" s="35">
        <v>10</v>
      </c>
      <c r="C457" s="35" t="s">
        <v>70</v>
      </c>
      <c r="D457" s="268" t="s">
        <v>188</v>
      </c>
      <c r="E457" s="269" t="s">
        <v>10</v>
      </c>
      <c r="F457" s="270" t="s">
        <v>500</v>
      </c>
      <c r="G457" s="36" t="s">
        <v>16</v>
      </c>
      <c r="H457" s="446">
        <f>SUM(прил10!I500)</f>
        <v>2000</v>
      </c>
      <c r="I457" s="446">
        <f>SUM(прил10!J500)</f>
        <v>2000</v>
      </c>
    </row>
    <row r="458" spans="1:9" ht="66.75" customHeight="1" x14ac:dyDescent="0.25">
      <c r="A458" s="76" t="s">
        <v>116</v>
      </c>
      <c r="B458" s="34">
        <v>10</v>
      </c>
      <c r="C458" s="35" t="s">
        <v>70</v>
      </c>
      <c r="D458" s="268" t="s">
        <v>216</v>
      </c>
      <c r="E458" s="269" t="s">
        <v>394</v>
      </c>
      <c r="F458" s="270" t="s">
        <v>395</v>
      </c>
      <c r="G458" s="2"/>
      <c r="H458" s="442">
        <f t="shared" ref="H458:I460" si="39">SUM(H459)</f>
        <v>10000</v>
      </c>
      <c r="I458" s="442">
        <f t="shared" si="39"/>
        <v>10000</v>
      </c>
    </row>
    <row r="459" spans="1:9" ht="33" customHeight="1" x14ac:dyDescent="0.25">
      <c r="A459" s="76" t="s">
        <v>402</v>
      </c>
      <c r="B459" s="34">
        <v>10</v>
      </c>
      <c r="C459" s="35" t="s">
        <v>70</v>
      </c>
      <c r="D459" s="268" t="s">
        <v>216</v>
      </c>
      <c r="E459" s="269" t="s">
        <v>10</v>
      </c>
      <c r="F459" s="270" t="s">
        <v>395</v>
      </c>
      <c r="G459" s="2"/>
      <c r="H459" s="442">
        <f t="shared" si="39"/>
        <v>10000</v>
      </c>
      <c r="I459" s="442">
        <f t="shared" si="39"/>
        <v>10000</v>
      </c>
    </row>
    <row r="460" spans="1:9" ht="33" customHeight="1" x14ac:dyDescent="0.25">
      <c r="A460" s="614" t="s">
        <v>107</v>
      </c>
      <c r="B460" s="34">
        <v>10</v>
      </c>
      <c r="C460" s="35" t="s">
        <v>70</v>
      </c>
      <c r="D460" s="268" t="s">
        <v>216</v>
      </c>
      <c r="E460" s="269" t="s">
        <v>10</v>
      </c>
      <c r="F460" s="270" t="s">
        <v>404</v>
      </c>
      <c r="G460" s="2"/>
      <c r="H460" s="442">
        <f t="shared" si="39"/>
        <v>10000</v>
      </c>
      <c r="I460" s="442">
        <f t="shared" si="39"/>
        <v>10000</v>
      </c>
    </row>
    <row r="461" spans="1:9" ht="32.25" customHeight="1" x14ac:dyDescent="0.25">
      <c r="A461" s="607" t="s">
        <v>551</v>
      </c>
      <c r="B461" s="34">
        <v>10</v>
      </c>
      <c r="C461" s="35" t="s">
        <v>70</v>
      </c>
      <c r="D461" s="268" t="s">
        <v>216</v>
      </c>
      <c r="E461" s="269" t="s">
        <v>10</v>
      </c>
      <c r="F461" s="270" t="s">
        <v>404</v>
      </c>
      <c r="G461" s="2" t="s">
        <v>16</v>
      </c>
      <c r="H461" s="443">
        <f>SUM(прил10!I504)</f>
        <v>10000</v>
      </c>
      <c r="I461" s="443">
        <f>SUM(прил10!J504)</f>
        <v>10000</v>
      </c>
    </row>
    <row r="462" spans="1:9" ht="15.75" x14ac:dyDescent="0.25">
      <c r="A462" s="74" t="s">
        <v>43</v>
      </c>
      <c r="B462" s="39">
        <v>11</v>
      </c>
      <c r="C462" s="39"/>
      <c r="D462" s="256"/>
      <c r="E462" s="257"/>
      <c r="F462" s="258"/>
      <c r="G462" s="15"/>
      <c r="H462" s="494">
        <f>SUM(H463)</f>
        <v>150000</v>
      </c>
      <c r="I462" s="494">
        <f>SUM(I463)</f>
        <v>150000</v>
      </c>
    </row>
    <row r="463" spans="1:9" ht="15.75" x14ac:dyDescent="0.25">
      <c r="A463" s="86" t="s">
        <v>44</v>
      </c>
      <c r="B463" s="40">
        <v>11</v>
      </c>
      <c r="C463" s="23" t="s">
        <v>12</v>
      </c>
      <c r="D463" s="220"/>
      <c r="E463" s="221"/>
      <c r="F463" s="222"/>
      <c r="G463" s="22"/>
      <c r="H463" s="448">
        <f>SUM(H464)</f>
        <v>150000</v>
      </c>
      <c r="I463" s="448">
        <f>SUM(I464)</f>
        <v>150000</v>
      </c>
    </row>
    <row r="464" spans="1:9" ht="64.5" customHeight="1" x14ac:dyDescent="0.25">
      <c r="A464" s="66" t="s">
        <v>157</v>
      </c>
      <c r="B464" s="28" t="s">
        <v>45</v>
      </c>
      <c r="C464" s="28" t="s">
        <v>12</v>
      </c>
      <c r="D464" s="223" t="s">
        <v>469</v>
      </c>
      <c r="E464" s="224" t="s">
        <v>394</v>
      </c>
      <c r="F464" s="225" t="s">
        <v>395</v>
      </c>
      <c r="G464" s="28"/>
      <c r="H464" s="441">
        <f t="shared" ref="H464:I467" si="40">SUM(H465)</f>
        <v>150000</v>
      </c>
      <c r="I464" s="441">
        <f t="shared" si="40"/>
        <v>150000</v>
      </c>
    </row>
    <row r="465" spans="1:9" ht="81.75" customHeight="1" x14ac:dyDescent="0.25">
      <c r="A465" s="80" t="s">
        <v>173</v>
      </c>
      <c r="B465" s="2" t="s">
        <v>45</v>
      </c>
      <c r="C465" s="2" t="s">
        <v>12</v>
      </c>
      <c r="D465" s="226" t="s">
        <v>234</v>
      </c>
      <c r="E465" s="227" t="s">
        <v>394</v>
      </c>
      <c r="F465" s="228" t="s">
        <v>395</v>
      </c>
      <c r="G465" s="2"/>
      <c r="H465" s="442">
        <f t="shared" si="40"/>
        <v>150000</v>
      </c>
      <c r="I465" s="442">
        <f t="shared" si="40"/>
        <v>150000</v>
      </c>
    </row>
    <row r="466" spans="1:9" ht="32.25" customHeight="1" x14ac:dyDescent="0.25">
      <c r="A466" s="80" t="s">
        <v>502</v>
      </c>
      <c r="B466" s="2" t="s">
        <v>45</v>
      </c>
      <c r="C466" s="2" t="s">
        <v>12</v>
      </c>
      <c r="D466" s="226" t="s">
        <v>234</v>
      </c>
      <c r="E466" s="227" t="s">
        <v>10</v>
      </c>
      <c r="F466" s="228" t="s">
        <v>395</v>
      </c>
      <c r="G466" s="2"/>
      <c r="H466" s="442">
        <f t="shared" si="40"/>
        <v>150000</v>
      </c>
      <c r="I466" s="442">
        <f t="shared" si="40"/>
        <v>150000</v>
      </c>
    </row>
    <row r="467" spans="1:9" ht="47.25" x14ac:dyDescent="0.25">
      <c r="A467" s="3" t="s">
        <v>174</v>
      </c>
      <c r="B467" s="2" t="s">
        <v>45</v>
      </c>
      <c r="C467" s="2" t="s">
        <v>12</v>
      </c>
      <c r="D467" s="226" t="s">
        <v>234</v>
      </c>
      <c r="E467" s="227" t="s">
        <v>10</v>
      </c>
      <c r="F467" s="228" t="s">
        <v>503</v>
      </c>
      <c r="G467" s="2"/>
      <c r="H467" s="442">
        <f t="shared" si="40"/>
        <v>150000</v>
      </c>
      <c r="I467" s="442">
        <f t="shared" si="40"/>
        <v>150000</v>
      </c>
    </row>
    <row r="468" spans="1:9" ht="31.5" x14ac:dyDescent="0.25">
      <c r="A468" s="607" t="s">
        <v>551</v>
      </c>
      <c r="B468" s="2" t="s">
        <v>45</v>
      </c>
      <c r="C468" s="2" t="s">
        <v>12</v>
      </c>
      <c r="D468" s="226" t="s">
        <v>234</v>
      </c>
      <c r="E468" s="227" t="s">
        <v>10</v>
      </c>
      <c r="F468" s="228" t="s">
        <v>503</v>
      </c>
      <c r="G468" s="2" t="s">
        <v>16</v>
      </c>
      <c r="H468" s="444">
        <v>150000</v>
      </c>
      <c r="I468" s="444">
        <v>150000</v>
      </c>
    </row>
    <row r="469" spans="1:9" ht="47.25" x14ac:dyDescent="0.25">
      <c r="A469" s="74" t="s">
        <v>46</v>
      </c>
      <c r="B469" s="39">
        <v>14</v>
      </c>
      <c r="C469" s="39"/>
      <c r="D469" s="256"/>
      <c r="E469" s="257"/>
      <c r="F469" s="258"/>
      <c r="G469" s="15"/>
      <c r="H469" s="494">
        <f>SUM(H470)</f>
        <v>5773443</v>
      </c>
      <c r="I469" s="494">
        <f>SUM(I470)</f>
        <v>5248584</v>
      </c>
    </row>
    <row r="470" spans="1:9" ht="31.5" customHeight="1" x14ac:dyDescent="0.25">
      <c r="A470" s="86" t="s">
        <v>47</v>
      </c>
      <c r="B470" s="40">
        <v>14</v>
      </c>
      <c r="C470" s="23" t="s">
        <v>10</v>
      </c>
      <c r="D470" s="220"/>
      <c r="E470" s="221"/>
      <c r="F470" s="222"/>
      <c r="G470" s="22"/>
      <c r="H470" s="448">
        <f t="shared" ref="H470:I474" si="41">SUM(H471)</f>
        <v>5773443</v>
      </c>
      <c r="I470" s="448">
        <f t="shared" si="41"/>
        <v>5248584</v>
      </c>
    </row>
    <row r="471" spans="1:9" ht="32.25" customHeight="1" x14ac:dyDescent="0.25">
      <c r="A471" s="75" t="s">
        <v>125</v>
      </c>
      <c r="B471" s="30">
        <v>14</v>
      </c>
      <c r="C471" s="28" t="s">
        <v>10</v>
      </c>
      <c r="D471" s="223" t="s">
        <v>214</v>
      </c>
      <c r="E471" s="224" t="s">
        <v>394</v>
      </c>
      <c r="F471" s="225" t="s">
        <v>395</v>
      </c>
      <c r="G471" s="28"/>
      <c r="H471" s="441">
        <f t="shared" si="41"/>
        <v>5773443</v>
      </c>
      <c r="I471" s="441">
        <f t="shared" si="41"/>
        <v>5248584</v>
      </c>
    </row>
    <row r="472" spans="1:9" ht="50.25" customHeight="1" x14ac:dyDescent="0.25">
      <c r="A472" s="84" t="s">
        <v>175</v>
      </c>
      <c r="B472" s="365">
        <v>14</v>
      </c>
      <c r="C472" s="2" t="s">
        <v>10</v>
      </c>
      <c r="D472" s="226" t="s">
        <v>218</v>
      </c>
      <c r="E472" s="227" t="s">
        <v>394</v>
      </c>
      <c r="F472" s="228" t="s">
        <v>395</v>
      </c>
      <c r="G472" s="2"/>
      <c r="H472" s="442">
        <f t="shared" si="41"/>
        <v>5773443</v>
      </c>
      <c r="I472" s="442">
        <f t="shared" si="41"/>
        <v>5248584</v>
      </c>
    </row>
    <row r="473" spans="1:9" ht="31.5" customHeight="1" x14ac:dyDescent="0.25">
      <c r="A473" s="84" t="s">
        <v>504</v>
      </c>
      <c r="B473" s="365">
        <v>14</v>
      </c>
      <c r="C473" s="2" t="s">
        <v>10</v>
      </c>
      <c r="D473" s="226" t="s">
        <v>218</v>
      </c>
      <c r="E473" s="227" t="s">
        <v>12</v>
      </c>
      <c r="F473" s="228" t="s">
        <v>395</v>
      </c>
      <c r="G473" s="2"/>
      <c r="H473" s="442">
        <f t="shared" si="41"/>
        <v>5773443</v>
      </c>
      <c r="I473" s="442">
        <f t="shared" si="41"/>
        <v>5248584</v>
      </c>
    </row>
    <row r="474" spans="1:9" ht="32.25" customHeight="1" x14ac:dyDescent="0.25">
      <c r="A474" s="84" t="s">
        <v>506</v>
      </c>
      <c r="B474" s="365">
        <v>14</v>
      </c>
      <c r="C474" s="2" t="s">
        <v>10</v>
      </c>
      <c r="D474" s="226" t="s">
        <v>218</v>
      </c>
      <c r="E474" s="227" t="s">
        <v>12</v>
      </c>
      <c r="F474" s="228" t="s">
        <v>505</v>
      </c>
      <c r="G474" s="2"/>
      <c r="H474" s="442">
        <f t="shared" si="41"/>
        <v>5773443</v>
      </c>
      <c r="I474" s="442">
        <f t="shared" si="41"/>
        <v>5248584</v>
      </c>
    </row>
    <row r="475" spans="1:9" ht="15.75" x14ac:dyDescent="0.25">
      <c r="A475" s="84" t="s">
        <v>21</v>
      </c>
      <c r="B475" s="365">
        <v>14</v>
      </c>
      <c r="C475" s="2" t="s">
        <v>10</v>
      </c>
      <c r="D475" s="226" t="s">
        <v>218</v>
      </c>
      <c r="E475" s="227" t="s">
        <v>12</v>
      </c>
      <c r="F475" s="228" t="s">
        <v>505</v>
      </c>
      <c r="G475" s="2" t="s">
        <v>68</v>
      </c>
      <c r="H475" s="444">
        <f>SUM(прил10!I187)</f>
        <v>5773443</v>
      </c>
      <c r="I475" s="444">
        <f>SUM(прил10!J187)</f>
        <v>5248584</v>
      </c>
    </row>
    <row r="476" spans="1:9" ht="15.75" x14ac:dyDescent="0.25">
      <c r="A476" s="416" t="s">
        <v>677</v>
      </c>
      <c r="B476" s="420"/>
      <c r="C476" s="417"/>
      <c r="D476" s="417"/>
      <c r="E476" s="418"/>
      <c r="F476" s="419"/>
      <c r="G476" s="419"/>
      <c r="H476" s="439">
        <f>SUM(прил10!I505)</f>
        <v>3414884</v>
      </c>
      <c r="I476" s="439">
        <f>SUM(прил10!J505)</f>
        <v>6715654</v>
      </c>
    </row>
  </sheetData>
  <mergeCells count="2">
    <mergeCell ref="A10:G12"/>
    <mergeCell ref="D14:F14"/>
  </mergeCells>
  <pageMargins left="0.70866141732283472" right="0.70866141732283472" top="0.74803149606299213" bottom="0.74803149606299213" header="0.31496062992125984" footer="0.31496062992125984"/>
  <pageSetup paperSize="9" scale="56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656"/>
  <sheetViews>
    <sheetView topLeftCell="A59" zoomScaleNormal="100" workbookViewId="0">
      <selection activeCell="I68" sqref="I68"/>
    </sheetView>
  </sheetViews>
  <sheetFormatPr defaultRowHeight="15" x14ac:dyDescent="0.25"/>
  <cols>
    <col min="1" max="1" width="71.85546875" customWidth="1"/>
    <col min="2" max="2" width="6.5703125" customWidth="1"/>
    <col min="3" max="4" width="4.85546875" customWidth="1"/>
    <col min="5" max="5" width="4.7109375" customWidth="1"/>
    <col min="6" max="6" width="3.5703125" customWidth="1"/>
    <col min="7" max="7" width="7.140625" customWidth="1"/>
    <col min="8" max="8" width="5.85546875" customWidth="1"/>
    <col min="9" max="9" width="13.42578125" customWidth="1"/>
    <col min="10" max="10" width="12.42578125" customWidth="1"/>
    <col min="11" max="11" width="11.5703125" customWidth="1"/>
    <col min="12" max="13" width="10.85546875" bestFit="1" customWidth="1"/>
  </cols>
  <sheetData>
    <row r="1" spans="1:13" x14ac:dyDescent="0.25">
      <c r="D1" s="392" t="s">
        <v>645</v>
      </c>
      <c r="E1" s="392"/>
      <c r="F1" s="392"/>
      <c r="G1" s="1"/>
    </row>
    <row r="2" spans="1:13" x14ac:dyDescent="0.25">
      <c r="D2" s="392" t="s">
        <v>7</v>
      </c>
      <c r="E2" s="392"/>
      <c r="F2" s="392"/>
    </row>
    <row r="3" spans="1:13" x14ac:dyDescent="0.25">
      <c r="D3" s="392" t="s">
        <v>6</v>
      </c>
      <c r="E3" s="392"/>
      <c r="F3" s="392"/>
    </row>
    <row r="4" spans="1:13" x14ac:dyDescent="0.25">
      <c r="D4" s="392" t="s">
        <v>97</v>
      </c>
      <c r="E4" s="392"/>
      <c r="F4" s="392"/>
    </row>
    <row r="5" spans="1:13" x14ac:dyDescent="0.25">
      <c r="D5" s="392" t="s">
        <v>754</v>
      </c>
      <c r="E5" s="392"/>
      <c r="F5" s="392"/>
    </row>
    <row r="6" spans="1:13" x14ac:dyDescent="0.25">
      <c r="D6" s="392" t="s">
        <v>755</v>
      </c>
      <c r="E6" s="392"/>
      <c r="F6" s="392"/>
    </row>
    <row r="7" spans="1:13" x14ac:dyDescent="0.25">
      <c r="D7" s="4" t="s">
        <v>948</v>
      </c>
      <c r="E7" s="4"/>
      <c r="F7" s="4"/>
    </row>
    <row r="8" spans="1:13" x14ac:dyDescent="0.25">
      <c r="D8" s="639" t="s">
        <v>992</v>
      </c>
      <c r="E8" s="392"/>
      <c r="F8" s="392"/>
    </row>
    <row r="9" spans="1:13" ht="18.75" x14ac:dyDescent="0.25">
      <c r="A9" s="678" t="s">
        <v>510</v>
      </c>
      <c r="B9" s="678"/>
      <c r="C9" s="678"/>
      <c r="D9" s="678"/>
      <c r="E9" s="678"/>
      <c r="F9" s="678"/>
      <c r="G9" s="678"/>
      <c r="H9" s="678"/>
      <c r="I9" s="678"/>
    </row>
    <row r="10" spans="1:13" ht="18.75" x14ac:dyDescent="0.25">
      <c r="A10" s="678" t="s">
        <v>69</v>
      </c>
      <c r="B10" s="678"/>
      <c r="C10" s="678"/>
      <c r="D10" s="678"/>
      <c r="E10" s="678"/>
      <c r="F10" s="678"/>
      <c r="G10" s="678"/>
      <c r="H10" s="678"/>
      <c r="I10" s="678"/>
    </row>
    <row r="11" spans="1:13" ht="18.75" x14ac:dyDescent="0.25">
      <c r="A11" s="678" t="s">
        <v>875</v>
      </c>
      <c r="B11" s="678"/>
      <c r="C11" s="678"/>
      <c r="D11" s="678"/>
      <c r="E11" s="678"/>
      <c r="F11" s="678"/>
      <c r="G11" s="678"/>
      <c r="H11" s="678"/>
      <c r="I11" s="678"/>
    </row>
    <row r="12" spans="1:13" ht="15.75" x14ac:dyDescent="0.25">
      <c r="C12" s="377"/>
      <c r="I12" t="s">
        <v>526</v>
      </c>
    </row>
    <row r="13" spans="1:13" ht="21" customHeight="1" x14ac:dyDescent="0.25">
      <c r="A13" s="50" t="s">
        <v>0</v>
      </c>
      <c r="B13" s="50" t="s">
        <v>48</v>
      </c>
      <c r="C13" s="50" t="s">
        <v>1</v>
      </c>
      <c r="D13" s="50" t="s">
        <v>2</v>
      </c>
      <c r="E13" s="679" t="s">
        <v>3</v>
      </c>
      <c r="F13" s="680"/>
      <c r="G13" s="681"/>
      <c r="H13" s="50" t="s">
        <v>4</v>
      </c>
      <c r="I13" s="50" t="s">
        <v>5</v>
      </c>
      <c r="J13" s="493"/>
    </row>
    <row r="14" spans="1:13" ht="15.75" x14ac:dyDescent="0.25">
      <c r="A14" s="81" t="s">
        <v>8</v>
      </c>
      <c r="B14" s="81"/>
      <c r="C14" s="38"/>
      <c r="D14" s="38"/>
      <c r="E14" s="214"/>
      <c r="F14" s="215"/>
      <c r="G14" s="216"/>
      <c r="H14" s="38"/>
      <c r="I14" s="438">
        <f>SUM(I15+I223+I260+I470+I276+I594)</f>
        <v>442251015</v>
      </c>
      <c r="K14" s="493"/>
      <c r="L14" s="493"/>
      <c r="M14" s="493"/>
    </row>
    <row r="15" spans="1:13" ht="15.75" x14ac:dyDescent="0.25">
      <c r="A15" s="620" t="s">
        <v>49</v>
      </c>
      <c r="B15" s="450" t="s">
        <v>50</v>
      </c>
      <c r="C15" s="458"/>
      <c r="D15" s="458"/>
      <c r="E15" s="459"/>
      <c r="F15" s="460"/>
      <c r="G15" s="461"/>
      <c r="H15" s="458"/>
      <c r="I15" s="457">
        <f>SUM(I16+I128+I143+I184+I211+I71+I205)</f>
        <v>54112668</v>
      </c>
      <c r="J15" s="493"/>
      <c r="K15" s="636"/>
      <c r="M15" s="493"/>
    </row>
    <row r="16" spans="1:13" ht="15.75" x14ac:dyDescent="0.25">
      <c r="A16" s="288" t="s">
        <v>9</v>
      </c>
      <c r="B16" s="305" t="s">
        <v>50</v>
      </c>
      <c r="C16" s="15" t="s">
        <v>10</v>
      </c>
      <c r="D16" s="15"/>
      <c r="E16" s="299"/>
      <c r="F16" s="300"/>
      <c r="G16" s="301"/>
      <c r="H16" s="15"/>
      <c r="I16" s="439">
        <f>SUM(I17+I22+I75+I65)</f>
        <v>29024002</v>
      </c>
    </row>
    <row r="17" spans="1:9" ht="31.5" x14ac:dyDescent="0.25">
      <c r="A17" s="21" t="s">
        <v>11</v>
      </c>
      <c r="B17" s="26" t="s">
        <v>50</v>
      </c>
      <c r="C17" s="22" t="s">
        <v>10</v>
      </c>
      <c r="D17" s="22" t="s">
        <v>12</v>
      </c>
      <c r="E17" s="274"/>
      <c r="F17" s="275"/>
      <c r="G17" s="276"/>
      <c r="H17" s="22"/>
      <c r="I17" s="440">
        <f>SUM(I18)</f>
        <v>1482546</v>
      </c>
    </row>
    <row r="18" spans="1:9" ht="15.75" x14ac:dyDescent="0.25">
      <c r="A18" s="27" t="s">
        <v>108</v>
      </c>
      <c r="B18" s="30" t="s">
        <v>50</v>
      </c>
      <c r="C18" s="28" t="s">
        <v>10</v>
      </c>
      <c r="D18" s="28" t="s">
        <v>12</v>
      </c>
      <c r="E18" s="223" t="s">
        <v>396</v>
      </c>
      <c r="F18" s="224" t="s">
        <v>394</v>
      </c>
      <c r="G18" s="225" t="s">
        <v>395</v>
      </c>
      <c r="H18" s="28"/>
      <c r="I18" s="441">
        <f>SUM(I19)</f>
        <v>1482546</v>
      </c>
    </row>
    <row r="19" spans="1:9" ht="15.75" x14ac:dyDescent="0.25">
      <c r="A19" s="83" t="s">
        <v>109</v>
      </c>
      <c r="B19" s="50" t="s">
        <v>50</v>
      </c>
      <c r="C19" s="2" t="s">
        <v>10</v>
      </c>
      <c r="D19" s="2" t="s">
        <v>12</v>
      </c>
      <c r="E19" s="226" t="s">
        <v>187</v>
      </c>
      <c r="F19" s="227" t="s">
        <v>394</v>
      </c>
      <c r="G19" s="228" t="s">
        <v>395</v>
      </c>
      <c r="H19" s="2"/>
      <c r="I19" s="442">
        <f>SUM(I20)</f>
        <v>1482546</v>
      </c>
    </row>
    <row r="20" spans="1:9" ht="31.5" x14ac:dyDescent="0.25">
      <c r="A20" s="3" t="s">
        <v>78</v>
      </c>
      <c r="B20" s="365" t="s">
        <v>50</v>
      </c>
      <c r="C20" s="2" t="s">
        <v>10</v>
      </c>
      <c r="D20" s="2" t="s">
        <v>12</v>
      </c>
      <c r="E20" s="226" t="s">
        <v>187</v>
      </c>
      <c r="F20" s="227" t="s">
        <v>394</v>
      </c>
      <c r="G20" s="228" t="s">
        <v>399</v>
      </c>
      <c r="H20" s="2"/>
      <c r="I20" s="442">
        <f>SUM(I21)</f>
        <v>1482546</v>
      </c>
    </row>
    <row r="21" spans="1:9" ht="63" x14ac:dyDescent="0.25">
      <c r="A21" s="84" t="s">
        <v>79</v>
      </c>
      <c r="B21" s="365" t="s">
        <v>50</v>
      </c>
      <c r="C21" s="2" t="s">
        <v>10</v>
      </c>
      <c r="D21" s="2" t="s">
        <v>12</v>
      </c>
      <c r="E21" s="226" t="s">
        <v>187</v>
      </c>
      <c r="F21" s="227" t="s">
        <v>394</v>
      </c>
      <c r="G21" s="228" t="s">
        <v>399</v>
      </c>
      <c r="H21" s="2" t="s">
        <v>13</v>
      </c>
      <c r="I21" s="443">
        <v>1482546</v>
      </c>
    </row>
    <row r="22" spans="1:9" ht="47.25" x14ac:dyDescent="0.25">
      <c r="A22" s="97" t="s">
        <v>19</v>
      </c>
      <c r="B22" s="26" t="s">
        <v>50</v>
      </c>
      <c r="C22" s="22" t="s">
        <v>10</v>
      </c>
      <c r="D22" s="22" t="s">
        <v>20</v>
      </c>
      <c r="E22" s="274"/>
      <c r="F22" s="275"/>
      <c r="G22" s="276"/>
      <c r="H22" s="22"/>
      <c r="I22" s="440">
        <f>SUM(I23+I38+I43+I48+I55+I60+I30)</f>
        <v>17158154</v>
      </c>
    </row>
    <row r="23" spans="1:9" ht="47.25" x14ac:dyDescent="0.25">
      <c r="A23" s="75" t="s">
        <v>115</v>
      </c>
      <c r="B23" s="30" t="s">
        <v>50</v>
      </c>
      <c r="C23" s="28" t="s">
        <v>10</v>
      </c>
      <c r="D23" s="28" t="s">
        <v>20</v>
      </c>
      <c r="E23" s="229" t="s">
        <v>186</v>
      </c>
      <c r="F23" s="230" t="s">
        <v>394</v>
      </c>
      <c r="G23" s="231" t="s">
        <v>395</v>
      </c>
      <c r="H23" s="28"/>
      <c r="I23" s="441">
        <f>SUM(I24)</f>
        <v>941000</v>
      </c>
    </row>
    <row r="24" spans="1:9" ht="80.25" customHeight="1" x14ac:dyDescent="0.25">
      <c r="A24" s="76" t="s">
        <v>116</v>
      </c>
      <c r="B24" s="53" t="s">
        <v>50</v>
      </c>
      <c r="C24" s="2" t="s">
        <v>10</v>
      </c>
      <c r="D24" s="2" t="s">
        <v>20</v>
      </c>
      <c r="E24" s="241" t="s">
        <v>216</v>
      </c>
      <c r="F24" s="242" t="s">
        <v>394</v>
      </c>
      <c r="G24" s="243" t="s">
        <v>395</v>
      </c>
      <c r="H24" s="2"/>
      <c r="I24" s="442">
        <f>SUM(I25)</f>
        <v>941000</v>
      </c>
    </row>
    <row r="25" spans="1:9" ht="47.25" x14ac:dyDescent="0.25">
      <c r="A25" s="76" t="s">
        <v>402</v>
      </c>
      <c r="B25" s="53" t="s">
        <v>50</v>
      </c>
      <c r="C25" s="2" t="s">
        <v>10</v>
      </c>
      <c r="D25" s="2" t="s">
        <v>20</v>
      </c>
      <c r="E25" s="241" t="s">
        <v>216</v>
      </c>
      <c r="F25" s="242" t="s">
        <v>10</v>
      </c>
      <c r="G25" s="243" t="s">
        <v>395</v>
      </c>
      <c r="H25" s="2"/>
      <c r="I25" s="442">
        <f>SUM(I26+I28)</f>
        <v>941000</v>
      </c>
    </row>
    <row r="26" spans="1:9" ht="47.25" x14ac:dyDescent="0.25">
      <c r="A26" s="84" t="s">
        <v>80</v>
      </c>
      <c r="B26" s="365" t="s">
        <v>50</v>
      </c>
      <c r="C26" s="2" t="s">
        <v>10</v>
      </c>
      <c r="D26" s="2" t="s">
        <v>20</v>
      </c>
      <c r="E26" s="244" t="s">
        <v>216</v>
      </c>
      <c r="F26" s="245" t="s">
        <v>10</v>
      </c>
      <c r="G26" s="246" t="s">
        <v>403</v>
      </c>
      <c r="H26" s="2"/>
      <c r="I26" s="442">
        <f>SUM(I27)</f>
        <v>933000</v>
      </c>
    </row>
    <row r="27" spans="1:9" ht="63" x14ac:dyDescent="0.25">
      <c r="A27" s="84" t="s">
        <v>79</v>
      </c>
      <c r="B27" s="365" t="s">
        <v>50</v>
      </c>
      <c r="C27" s="2" t="s">
        <v>10</v>
      </c>
      <c r="D27" s="2" t="s">
        <v>20</v>
      </c>
      <c r="E27" s="244" t="s">
        <v>216</v>
      </c>
      <c r="F27" s="245" t="s">
        <v>10</v>
      </c>
      <c r="G27" s="246" t="s">
        <v>403</v>
      </c>
      <c r="H27" s="2" t="s">
        <v>13</v>
      </c>
      <c r="I27" s="443">
        <v>933000</v>
      </c>
    </row>
    <row r="28" spans="1:9" ht="31.5" x14ac:dyDescent="0.25">
      <c r="A28" s="621" t="s">
        <v>107</v>
      </c>
      <c r="B28" s="306" t="s">
        <v>50</v>
      </c>
      <c r="C28" s="2" t="s">
        <v>10</v>
      </c>
      <c r="D28" s="2" t="s">
        <v>20</v>
      </c>
      <c r="E28" s="241" t="s">
        <v>216</v>
      </c>
      <c r="F28" s="242" t="s">
        <v>10</v>
      </c>
      <c r="G28" s="243" t="s">
        <v>404</v>
      </c>
      <c r="H28" s="2"/>
      <c r="I28" s="442">
        <f>SUM(I29)</f>
        <v>8000</v>
      </c>
    </row>
    <row r="29" spans="1:9" ht="32.25" customHeight="1" x14ac:dyDescent="0.25">
      <c r="A29" s="622" t="s">
        <v>551</v>
      </c>
      <c r="B29" s="6" t="s">
        <v>50</v>
      </c>
      <c r="C29" s="2" t="s">
        <v>10</v>
      </c>
      <c r="D29" s="2" t="s">
        <v>20</v>
      </c>
      <c r="E29" s="241" t="s">
        <v>216</v>
      </c>
      <c r="F29" s="242" t="s">
        <v>10</v>
      </c>
      <c r="G29" s="243" t="s">
        <v>404</v>
      </c>
      <c r="H29" s="2" t="s">
        <v>16</v>
      </c>
      <c r="I29" s="443">
        <v>8000</v>
      </c>
    </row>
    <row r="30" spans="1:9" ht="49.5" customHeight="1" x14ac:dyDescent="0.25">
      <c r="A30" s="27" t="s">
        <v>129</v>
      </c>
      <c r="B30" s="30" t="s">
        <v>50</v>
      </c>
      <c r="C30" s="28" t="s">
        <v>10</v>
      </c>
      <c r="D30" s="28" t="s">
        <v>20</v>
      </c>
      <c r="E30" s="235" t="s">
        <v>420</v>
      </c>
      <c r="F30" s="236" t="s">
        <v>394</v>
      </c>
      <c r="G30" s="237" t="s">
        <v>395</v>
      </c>
      <c r="H30" s="28"/>
      <c r="I30" s="441">
        <f>SUM(I31)</f>
        <v>207994</v>
      </c>
    </row>
    <row r="31" spans="1:9" ht="82.5" customHeight="1" x14ac:dyDescent="0.25">
      <c r="A31" s="54" t="s">
        <v>130</v>
      </c>
      <c r="B31" s="53" t="s">
        <v>50</v>
      </c>
      <c r="C31" s="2" t="s">
        <v>10</v>
      </c>
      <c r="D31" s="2" t="s">
        <v>20</v>
      </c>
      <c r="E31" s="238" t="s">
        <v>511</v>
      </c>
      <c r="F31" s="239" t="s">
        <v>394</v>
      </c>
      <c r="G31" s="240" t="s">
        <v>395</v>
      </c>
      <c r="H31" s="44"/>
      <c r="I31" s="442">
        <f>SUM(I32)</f>
        <v>207994</v>
      </c>
    </row>
    <row r="32" spans="1:9" ht="48" customHeight="1" x14ac:dyDescent="0.25">
      <c r="A32" s="76" t="s">
        <v>421</v>
      </c>
      <c r="B32" s="53" t="s">
        <v>50</v>
      </c>
      <c r="C32" s="2" t="s">
        <v>10</v>
      </c>
      <c r="D32" s="2" t="s">
        <v>20</v>
      </c>
      <c r="E32" s="238" t="s">
        <v>511</v>
      </c>
      <c r="F32" s="239" t="s">
        <v>10</v>
      </c>
      <c r="G32" s="240" t="s">
        <v>395</v>
      </c>
      <c r="H32" s="44"/>
      <c r="I32" s="442">
        <f>SUM(I33+I35)</f>
        <v>207994</v>
      </c>
    </row>
    <row r="33" spans="1:9" ht="18.75" hidden="1" customHeight="1" x14ac:dyDescent="0.25">
      <c r="A33" s="76" t="s">
        <v>668</v>
      </c>
      <c r="B33" s="53" t="s">
        <v>50</v>
      </c>
      <c r="C33" s="2" t="s">
        <v>10</v>
      </c>
      <c r="D33" s="2" t="s">
        <v>20</v>
      </c>
      <c r="E33" s="238" t="s">
        <v>198</v>
      </c>
      <c r="F33" s="239" t="s">
        <v>10</v>
      </c>
      <c r="G33" s="240" t="s">
        <v>669</v>
      </c>
      <c r="H33" s="44"/>
      <c r="I33" s="442">
        <f>SUM(I34)</f>
        <v>0</v>
      </c>
    </row>
    <row r="34" spans="1:9" ht="34.5" hidden="1" customHeight="1" x14ac:dyDescent="0.25">
      <c r="A34" s="623" t="s">
        <v>551</v>
      </c>
      <c r="B34" s="53" t="s">
        <v>50</v>
      </c>
      <c r="C34" s="2" t="s">
        <v>10</v>
      </c>
      <c r="D34" s="2" t="s">
        <v>20</v>
      </c>
      <c r="E34" s="238" t="s">
        <v>198</v>
      </c>
      <c r="F34" s="239" t="s">
        <v>10</v>
      </c>
      <c r="G34" s="240" t="s">
        <v>669</v>
      </c>
      <c r="H34" s="44" t="s">
        <v>16</v>
      </c>
      <c r="I34" s="444"/>
    </row>
    <row r="35" spans="1:9" ht="16.5" customHeight="1" x14ac:dyDescent="0.25">
      <c r="A35" s="76" t="s">
        <v>513</v>
      </c>
      <c r="B35" s="53" t="s">
        <v>50</v>
      </c>
      <c r="C35" s="2" t="s">
        <v>10</v>
      </c>
      <c r="D35" s="2" t="s">
        <v>20</v>
      </c>
      <c r="E35" s="238" t="s">
        <v>198</v>
      </c>
      <c r="F35" s="239" t="s">
        <v>10</v>
      </c>
      <c r="G35" s="240" t="s">
        <v>512</v>
      </c>
      <c r="H35" s="44"/>
      <c r="I35" s="442">
        <f>SUM(I36:I37)</f>
        <v>207994</v>
      </c>
    </row>
    <row r="36" spans="1:9" ht="32.25" customHeight="1" x14ac:dyDescent="0.25">
      <c r="A36" s="623" t="s">
        <v>551</v>
      </c>
      <c r="B36" s="53" t="s">
        <v>50</v>
      </c>
      <c r="C36" s="2" t="s">
        <v>10</v>
      </c>
      <c r="D36" s="2" t="s">
        <v>20</v>
      </c>
      <c r="E36" s="238" t="s">
        <v>198</v>
      </c>
      <c r="F36" s="239" t="s">
        <v>10</v>
      </c>
      <c r="G36" s="240" t="s">
        <v>512</v>
      </c>
      <c r="H36" s="2" t="s">
        <v>16</v>
      </c>
      <c r="I36" s="444">
        <v>207994</v>
      </c>
    </row>
    <row r="37" spans="1:9" s="508" customFormat="1" ht="17.25" hidden="1" customHeight="1" x14ac:dyDescent="0.25">
      <c r="A37" s="3" t="s">
        <v>18</v>
      </c>
      <c r="B37" s="53" t="s">
        <v>50</v>
      </c>
      <c r="C37" s="2" t="s">
        <v>10</v>
      </c>
      <c r="D37" s="2" t="s">
        <v>20</v>
      </c>
      <c r="E37" s="238" t="s">
        <v>198</v>
      </c>
      <c r="F37" s="239" t="s">
        <v>10</v>
      </c>
      <c r="G37" s="240" t="s">
        <v>512</v>
      </c>
      <c r="H37" s="2" t="s">
        <v>17</v>
      </c>
      <c r="I37" s="444"/>
    </row>
    <row r="38" spans="1:9" ht="47.25" x14ac:dyDescent="0.25">
      <c r="A38" s="75" t="s">
        <v>110</v>
      </c>
      <c r="B38" s="30" t="s">
        <v>50</v>
      </c>
      <c r="C38" s="28" t="s">
        <v>10</v>
      </c>
      <c r="D38" s="28" t="s">
        <v>20</v>
      </c>
      <c r="E38" s="235" t="s">
        <v>397</v>
      </c>
      <c r="F38" s="236" t="s">
        <v>394</v>
      </c>
      <c r="G38" s="237" t="s">
        <v>395</v>
      </c>
      <c r="H38" s="28"/>
      <c r="I38" s="441">
        <f>SUM(I39)</f>
        <v>870601</v>
      </c>
    </row>
    <row r="39" spans="1:9" ht="63" x14ac:dyDescent="0.25">
      <c r="A39" s="76" t="s">
        <v>121</v>
      </c>
      <c r="B39" s="53" t="s">
        <v>50</v>
      </c>
      <c r="C39" s="2" t="s">
        <v>10</v>
      </c>
      <c r="D39" s="2" t="s">
        <v>20</v>
      </c>
      <c r="E39" s="238" t="s">
        <v>398</v>
      </c>
      <c r="F39" s="239" t="s">
        <v>394</v>
      </c>
      <c r="G39" s="240" t="s">
        <v>395</v>
      </c>
      <c r="H39" s="44"/>
      <c r="I39" s="442">
        <f>SUM(I40)</f>
        <v>870601</v>
      </c>
    </row>
    <row r="40" spans="1:9" ht="47.25" x14ac:dyDescent="0.25">
      <c r="A40" s="76" t="s">
        <v>401</v>
      </c>
      <c r="B40" s="53" t="s">
        <v>50</v>
      </c>
      <c r="C40" s="2" t="s">
        <v>10</v>
      </c>
      <c r="D40" s="2" t="s">
        <v>20</v>
      </c>
      <c r="E40" s="238" t="s">
        <v>398</v>
      </c>
      <c r="F40" s="239" t="s">
        <v>10</v>
      </c>
      <c r="G40" s="240" t="s">
        <v>395</v>
      </c>
      <c r="H40" s="44"/>
      <c r="I40" s="442">
        <f>SUM(I41)</f>
        <v>870601</v>
      </c>
    </row>
    <row r="41" spans="1:9" ht="17.25" customHeight="1" x14ac:dyDescent="0.25">
      <c r="A41" s="76" t="s">
        <v>112</v>
      </c>
      <c r="B41" s="53" t="s">
        <v>50</v>
      </c>
      <c r="C41" s="2" t="s">
        <v>10</v>
      </c>
      <c r="D41" s="2" t="s">
        <v>20</v>
      </c>
      <c r="E41" s="238" t="s">
        <v>398</v>
      </c>
      <c r="F41" s="239" t="s">
        <v>10</v>
      </c>
      <c r="G41" s="240" t="s">
        <v>400</v>
      </c>
      <c r="H41" s="44"/>
      <c r="I41" s="442">
        <f>SUM(I42)</f>
        <v>870601</v>
      </c>
    </row>
    <row r="42" spans="1:9" ht="31.5" customHeight="1" x14ac:dyDescent="0.25">
      <c r="A42" s="623" t="s">
        <v>551</v>
      </c>
      <c r="B42" s="289" t="s">
        <v>50</v>
      </c>
      <c r="C42" s="2" t="s">
        <v>10</v>
      </c>
      <c r="D42" s="2" t="s">
        <v>20</v>
      </c>
      <c r="E42" s="238" t="s">
        <v>398</v>
      </c>
      <c r="F42" s="239" t="s">
        <v>10</v>
      </c>
      <c r="G42" s="240" t="s">
        <v>400</v>
      </c>
      <c r="H42" s="2" t="s">
        <v>16</v>
      </c>
      <c r="I42" s="514">
        <v>870601</v>
      </c>
    </row>
    <row r="43" spans="1:9" ht="31.5" x14ac:dyDescent="0.25">
      <c r="A43" s="75" t="s">
        <v>122</v>
      </c>
      <c r="B43" s="30" t="s">
        <v>50</v>
      </c>
      <c r="C43" s="28" t="s">
        <v>10</v>
      </c>
      <c r="D43" s="28" t="s">
        <v>20</v>
      </c>
      <c r="E43" s="223" t="s">
        <v>406</v>
      </c>
      <c r="F43" s="224" t="s">
        <v>394</v>
      </c>
      <c r="G43" s="225" t="s">
        <v>395</v>
      </c>
      <c r="H43" s="28"/>
      <c r="I43" s="441">
        <f>SUM(I44)</f>
        <v>190090</v>
      </c>
    </row>
    <row r="44" spans="1:9" ht="63" x14ac:dyDescent="0.25">
      <c r="A44" s="76" t="s">
        <v>552</v>
      </c>
      <c r="B44" s="53" t="s">
        <v>50</v>
      </c>
      <c r="C44" s="2" t="s">
        <v>10</v>
      </c>
      <c r="D44" s="2" t="s">
        <v>20</v>
      </c>
      <c r="E44" s="226" t="s">
        <v>190</v>
      </c>
      <c r="F44" s="227" t="s">
        <v>394</v>
      </c>
      <c r="G44" s="228" t="s">
        <v>395</v>
      </c>
      <c r="H44" s="2"/>
      <c r="I44" s="442">
        <f>SUM(I45)</f>
        <v>190090</v>
      </c>
    </row>
    <row r="45" spans="1:9" ht="47.25" x14ac:dyDescent="0.25">
      <c r="A45" s="76" t="s">
        <v>405</v>
      </c>
      <c r="B45" s="53" t="s">
        <v>50</v>
      </c>
      <c r="C45" s="2" t="s">
        <v>10</v>
      </c>
      <c r="D45" s="2" t="s">
        <v>20</v>
      </c>
      <c r="E45" s="226" t="s">
        <v>190</v>
      </c>
      <c r="F45" s="227" t="s">
        <v>10</v>
      </c>
      <c r="G45" s="228" t="s">
        <v>395</v>
      </c>
      <c r="H45" s="2"/>
      <c r="I45" s="442">
        <f>SUM(I46)</f>
        <v>190090</v>
      </c>
    </row>
    <row r="46" spans="1:9" ht="32.25" customHeight="1" x14ac:dyDescent="0.25">
      <c r="A46" s="76" t="s">
        <v>83</v>
      </c>
      <c r="B46" s="307" t="s">
        <v>50</v>
      </c>
      <c r="C46" s="2" t="s">
        <v>10</v>
      </c>
      <c r="D46" s="2" t="s">
        <v>20</v>
      </c>
      <c r="E46" s="226" t="s">
        <v>190</v>
      </c>
      <c r="F46" s="227" t="s">
        <v>10</v>
      </c>
      <c r="G46" s="228" t="s">
        <v>407</v>
      </c>
      <c r="H46" s="2"/>
      <c r="I46" s="442">
        <f>SUM(I47)</f>
        <v>190090</v>
      </c>
    </row>
    <row r="47" spans="1:9" ht="63" x14ac:dyDescent="0.25">
      <c r="A47" s="84" t="s">
        <v>79</v>
      </c>
      <c r="B47" s="365" t="s">
        <v>50</v>
      </c>
      <c r="C47" s="2" t="s">
        <v>10</v>
      </c>
      <c r="D47" s="2" t="s">
        <v>20</v>
      </c>
      <c r="E47" s="226" t="s">
        <v>190</v>
      </c>
      <c r="F47" s="227" t="s">
        <v>10</v>
      </c>
      <c r="G47" s="228" t="s">
        <v>407</v>
      </c>
      <c r="H47" s="2" t="s">
        <v>13</v>
      </c>
      <c r="I47" s="444">
        <v>190090</v>
      </c>
    </row>
    <row r="48" spans="1:9" ht="47.25" x14ac:dyDescent="0.25">
      <c r="A48" s="93" t="s">
        <v>117</v>
      </c>
      <c r="B48" s="32" t="s">
        <v>50</v>
      </c>
      <c r="C48" s="28" t="s">
        <v>10</v>
      </c>
      <c r="D48" s="28" t="s">
        <v>20</v>
      </c>
      <c r="E48" s="223" t="s">
        <v>409</v>
      </c>
      <c r="F48" s="224" t="s">
        <v>394</v>
      </c>
      <c r="G48" s="225" t="s">
        <v>395</v>
      </c>
      <c r="H48" s="28"/>
      <c r="I48" s="441">
        <f>SUM(I49)</f>
        <v>622000</v>
      </c>
    </row>
    <row r="49" spans="1:9" ht="63" x14ac:dyDescent="0.25">
      <c r="A49" s="624" t="s">
        <v>118</v>
      </c>
      <c r="B49" s="289" t="s">
        <v>50</v>
      </c>
      <c r="C49" s="2" t="s">
        <v>10</v>
      </c>
      <c r="D49" s="2" t="s">
        <v>20</v>
      </c>
      <c r="E49" s="226" t="s">
        <v>191</v>
      </c>
      <c r="F49" s="227" t="s">
        <v>394</v>
      </c>
      <c r="G49" s="228" t="s">
        <v>395</v>
      </c>
      <c r="H49" s="2"/>
      <c r="I49" s="442">
        <f>SUM(I50)</f>
        <v>622000</v>
      </c>
    </row>
    <row r="50" spans="1:9" ht="63" x14ac:dyDescent="0.25">
      <c r="A50" s="625" t="s">
        <v>408</v>
      </c>
      <c r="B50" s="6" t="s">
        <v>50</v>
      </c>
      <c r="C50" s="2" t="s">
        <v>10</v>
      </c>
      <c r="D50" s="2" t="s">
        <v>20</v>
      </c>
      <c r="E50" s="226" t="s">
        <v>191</v>
      </c>
      <c r="F50" s="227" t="s">
        <v>10</v>
      </c>
      <c r="G50" s="228" t="s">
        <v>395</v>
      </c>
      <c r="H50" s="2"/>
      <c r="I50" s="442">
        <f>SUM(I51+I53)</f>
        <v>622000</v>
      </c>
    </row>
    <row r="51" spans="1:9" ht="47.25" x14ac:dyDescent="0.25">
      <c r="A51" s="84" t="s">
        <v>670</v>
      </c>
      <c r="B51" s="365" t="s">
        <v>50</v>
      </c>
      <c r="C51" s="2" t="s">
        <v>10</v>
      </c>
      <c r="D51" s="2" t="s">
        <v>20</v>
      </c>
      <c r="E51" s="226" t="s">
        <v>191</v>
      </c>
      <c r="F51" s="227" t="s">
        <v>10</v>
      </c>
      <c r="G51" s="228" t="s">
        <v>410</v>
      </c>
      <c r="H51" s="2"/>
      <c r="I51" s="442">
        <f>SUM(I52)</f>
        <v>311000</v>
      </c>
    </row>
    <row r="52" spans="1:9" ht="63" x14ac:dyDescent="0.25">
      <c r="A52" s="84" t="s">
        <v>79</v>
      </c>
      <c r="B52" s="365" t="s">
        <v>50</v>
      </c>
      <c r="C52" s="2" t="s">
        <v>10</v>
      </c>
      <c r="D52" s="2" t="s">
        <v>20</v>
      </c>
      <c r="E52" s="226" t="s">
        <v>191</v>
      </c>
      <c r="F52" s="227" t="s">
        <v>10</v>
      </c>
      <c r="G52" s="228" t="s">
        <v>410</v>
      </c>
      <c r="H52" s="2" t="s">
        <v>13</v>
      </c>
      <c r="I52" s="443">
        <v>311000</v>
      </c>
    </row>
    <row r="53" spans="1:9" ht="35.25" customHeight="1" x14ac:dyDescent="0.25">
      <c r="A53" s="84" t="s">
        <v>82</v>
      </c>
      <c r="B53" s="365" t="s">
        <v>50</v>
      </c>
      <c r="C53" s="2" t="s">
        <v>10</v>
      </c>
      <c r="D53" s="2" t="s">
        <v>20</v>
      </c>
      <c r="E53" s="226" t="s">
        <v>191</v>
      </c>
      <c r="F53" s="227" t="s">
        <v>10</v>
      </c>
      <c r="G53" s="228" t="s">
        <v>411</v>
      </c>
      <c r="H53" s="2"/>
      <c r="I53" s="442">
        <f>SUM(I54)</f>
        <v>311000</v>
      </c>
    </row>
    <row r="54" spans="1:9" ht="63" x14ac:dyDescent="0.25">
      <c r="A54" s="84" t="s">
        <v>79</v>
      </c>
      <c r="B54" s="365" t="s">
        <v>50</v>
      </c>
      <c r="C54" s="2" t="s">
        <v>10</v>
      </c>
      <c r="D54" s="2" t="s">
        <v>20</v>
      </c>
      <c r="E54" s="226" t="s">
        <v>191</v>
      </c>
      <c r="F54" s="227" t="s">
        <v>10</v>
      </c>
      <c r="G54" s="228" t="s">
        <v>411</v>
      </c>
      <c r="H54" s="2" t="s">
        <v>13</v>
      </c>
      <c r="I54" s="444">
        <v>311000</v>
      </c>
    </row>
    <row r="55" spans="1:9" ht="47.25" x14ac:dyDescent="0.25">
      <c r="A55" s="75" t="s">
        <v>119</v>
      </c>
      <c r="B55" s="30" t="s">
        <v>50</v>
      </c>
      <c r="C55" s="28" t="s">
        <v>10</v>
      </c>
      <c r="D55" s="28" t="s">
        <v>20</v>
      </c>
      <c r="E55" s="223" t="s">
        <v>192</v>
      </c>
      <c r="F55" s="224" t="s">
        <v>394</v>
      </c>
      <c r="G55" s="225" t="s">
        <v>395</v>
      </c>
      <c r="H55" s="28"/>
      <c r="I55" s="441">
        <f>SUM(I56)</f>
        <v>311000</v>
      </c>
    </row>
    <row r="56" spans="1:9" ht="47.25" x14ac:dyDescent="0.25">
      <c r="A56" s="76" t="s">
        <v>120</v>
      </c>
      <c r="B56" s="53" t="s">
        <v>50</v>
      </c>
      <c r="C56" s="2" t="s">
        <v>10</v>
      </c>
      <c r="D56" s="2" t="s">
        <v>20</v>
      </c>
      <c r="E56" s="226" t="s">
        <v>193</v>
      </c>
      <c r="F56" s="227" t="s">
        <v>394</v>
      </c>
      <c r="G56" s="228" t="s">
        <v>395</v>
      </c>
      <c r="H56" s="44"/>
      <c r="I56" s="442">
        <f>SUM(I57)</f>
        <v>311000</v>
      </c>
    </row>
    <row r="57" spans="1:9" ht="47.25" x14ac:dyDescent="0.25">
      <c r="A57" s="76" t="s">
        <v>412</v>
      </c>
      <c r="B57" s="53" t="s">
        <v>50</v>
      </c>
      <c r="C57" s="2" t="s">
        <v>10</v>
      </c>
      <c r="D57" s="2" t="s">
        <v>20</v>
      </c>
      <c r="E57" s="226" t="s">
        <v>193</v>
      </c>
      <c r="F57" s="227" t="s">
        <v>12</v>
      </c>
      <c r="G57" s="228" t="s">
        <v>395</v>
      </c>
      <c r="H57" s="44"/>
      <c r="I57" s="442">
        <f>SUM(I58)</f>
        <v>311000</v>
      </c>
    </row>
    <row r="58" spans="1:9" ht="33.75" customHeight="1" x14ac:dyDescent="0.25">
      <c r="A58" s="3" t="s">
        <v>81</v>
      </c>
      <c r="B58" s="365" t="s">
        <v>50</v>
      </c>
      <c r="C58" s="2" t="s">
        <v>10</v>
      </c>
      <c r="D58" s="2" t="s">
        <v>20</v>
      </c>
      <c r="E58" s="226" t="s">
        <v>193</v>
      </c>
      <c r="F58" s="227" t="s">
        <v>12</v>
      </c>
      <c r="G58" s="228" t="s">
        <v>413</v>
      </c>
      <c r="H58" s="2"/>
      <c r="I58" s="442">
        <f>SUM(I59)</f>
        <v>311000</v>
      </c>
    </row>
    <row r="59" spans="1:9" ht="63" x14ac:dyDescent="0.25">
      <c r="A59" s="84" t="s">
        <v>79</v>
      </c>
      <c r="B59" s="365" t="s">
        <v>50</v>
      </c>
      <c r="C59" s="2" t="s">
        <v>10</v>
      </c>
      <c r="D59" s="2" t="s">
        <v>20</v>
      </c>
      <c r="E59" s="226" t="s">
        <v>193</v>
      </c>
      <c r="F59" s="227" t="s">
        <v>12</v>
      </c>
      <c r="G59" s="228" t="s">
        <v>413</v>
      </c>
      <c r="H59" s="2" t="s">
        <v>13</v>
      </c>
      <c r="I59" s="444">
        <v>311000</v>
      </c>
    </row>
    <row r="60" spans="1:9" ht="15.75" x14ac:dyDescent="0.25">
      <c r="A60" s="27" t="s">
        <v>123</v>
      </c>
      <c r="B60" s="30" t="s">
        <v>50</v>
      </c>
      <c r="C60" s="28" t="s">
        <v>10</v>
      </c>
      <c r="D60" s="28" t="s">
        <v>20</v>
      </c>
      <c r="E60" s="223" t="s">
        <v>194</v>
      </c>
      <c r="F60" s="224" t="s">
        <v>394</v>
      </c>
      <c r="G60" s="225" t="s">
        <v>395</v>
      </c>
      <c r="H60" s="28"/>
      <c r="I60" s="441">
        <f>SUM(I61)</f>
        <v>14015469</v>
      </c>
    </row>
    <row r="61" spans="1:9" ht="31.5" x14ac:dyDescent="0.25">
      <c r="A61" s="3" t="s">
        <v>124</v>
      </c>
      <c r="B61" s="365" t="s">
        <v>50</v>
      </c>
      <c r="C61" s="2" t="s">
        <v>10</v>
      </c>
      <c r="D61" s="2" t="s">
        <v>20</v>
      </c>
      <c r="E61" s="226" t="s">
        <v>195</v>
      </c>
      <c r="F61" s="227" t="s">
        <v>394</v>
      </c>
      <c r="G61" s="228" t="s">
        <v>395</v>
      </c>
      <c r="H61" s="2"/>
      <c r="I61" s="442">
        <f>SUM(I62)</f>
        <v>14015469</v>
      </c>
    </row>
    <row r="62" spans="1:9" ht="31.5" x14ac:dyDescent="0.25">
      <c r="A62" s="3" t="s">
        <v>78</v>
      </c>
      <c r="B62" s="365" t="s">
        <v>50</v>
      </c>
      <c r="C62" s="2" t="s">
        <v>10</v>
      </c>
      <c r="D62" s="2" t="s">
        <v>20</v>
      </c>
      <c r="E62" s="226" t="s">
        <v>195</v>
      </c>
      <c r="F62" s="227" t="s">
        <v>394</v>
      </c>
      <c r="G62" s="228" t="s">
        <v>399</v>
      </c>
      <c r="H62" s="2"/>
      <c r="I62" s="442">
        <f>SUM(I63:I64)</f>
        <v>14015469</v>
      </c>
    </row>
    <row r="63" spans="1:9" ht="63" x14ac:dyDescent="0.25">
      <c r="A63" s="84" t="s">
        <v>79</v>
      </c>
      <c r="B63" s="365" t="s">
        <v>50</v>
      </c>
      <c r="C63" s="2" t="s">
        <v>10</v>
      </c>
      <c r="D63" s="2" t="s">
        <v>20</v>
      </c>
      <c r="E63" s="226" t="s">
        <v>195</v>
      </c>
      <c r="F63" s="227" t="s">
        <v>394</v>
      </c>
      <c r="G63" s="228" t="s">
        <v>399</v>
      </c>
      <c r="H63" s="2" t="s">
        <v>13</v>
      </c>
      <c r="I63" s="446">
        <v>14004925</v>
      </c>
    </row>
    <row r="64" spans="1:9" ht="15.75" x14ac:dyDescent="0.25">
      <c r="A64" s="3" t="s">
        <v>18</v>
      </c>
      <c r="B64" s="365" t="s">
        <v>50</v>
      </c>
      <c r="C64" s="2" t="s">
        <v>10</v>
      </c>
      <c r="D64" s="2" t="s">
        <v>20</v>
      </c>
      <c r="E64" s="226" t="s">
        <v>195</v>
      </c>
      <c r="F64" s="227" t="s">
        <v>394</v>
      </c>
      <c r="G64" s="228" t="s">
        <v>399</v>
      </c>
      <c r="H64" s="2" t="s">
        <v>17</v>
      </c>
      <c r="I64" s="443">
        <v>10544</v>
      </c>
    </row>
    <row r="65" spans="1:9" ht="15.75" x14ac:dyDescent="0.25">
      <c r="A65" s="97" t="s">
        <v>699</v>
      </c>
      <c r="B65" s="26" t="s">
        <v>50</v>
      </c>
      <c r="C65" s="22" t="s">
        <v>10</v>
      </c>
      <c r="D65" s="56" t="s">
        <v>103</v>
      </c>
      <c r="E65" s="98"/>
      <c r="F65" s="296"/>
      <c r="G65" s="297"/>
      <c r="H65" s="22"/>
      <c r="I65" s="440">
        <f>SUM(I66)</f>
        <v>1034</v>
      </c>
    </row>
    <row r="66" spans="1:9" ht="20.25" customHeight="1" x14ac:dyDescent="0.25">
      <c r="A66" s="75" t="s">
        <v>182</v>
      </c>
      <c r="B66" s="30" t="s">
        <v>50</v>
      </c>
      <c r="C66" s="28" t="s">
        <v>10</v>
      </c>
      <c r="D66" s="42" t="s">
        <v>103</v>
      </c>
      <c r="E66" s="229" t="s">
        <v>202</v>
      </c>
      <c r="F66" s="230" t="s">
        <v>394</v>
      </c>
      <c r="G66" s="231" t="s">
        <v>395</v>
      </c>
      <c r="H66" s="28"/>
      <c r="I66" s="441">
        <f>SUM(I67)</f>
        <v>1034</v>
      </c>
    </row>
    <row r="67" spans="1:9" ht="18" customHeight="1" x14ac:dyDescent="0.25">
      <c r="A67" s="87" t="s">
        <v>181</v>
      </c>
      <c r="B67" s="6" t="s">
        <v>50</v>
      </c>
      <c r="C67" s="2" t="s">
        <v>10</v>
      </c>
      <c r="D67" s="8" t="s">
        <v>103</v>
      </c>
      <c r="E67" s="244" t="s">
        <v>202</v>
      </c>
      <c r="F67" s="245" t="s">
        <v>394</v>
      </c>
      <c r="G67" s="246" t="s">
        <v>395</v>
      </c>
      <c r="H67" s="2"/>
      <c r="I67" s="442">
        <f>SUM(I68)</f>
        <v>1034</v>
      </c>
    </row>
    <row r="68" spans="1:9" ht="47.25" x14ac:dyDescent="0.25">
      <c r="A68" s="3" t="s">
        <v>700</v>
      </c>
      <c r="B68" s="365" t="s">
        <v>50</v>
      </c>
      <c r="C68" s="2" t="s">
        <v>10</v>
      </c>
      <c r="D68" s="8" t="s">
        <v>103</v>
      </c>
      <c r="E68" s="244" t="s">
        <v>202</v>
      </c>
      <c r="F68" s="245" t="s">
        <v>394</v>
      </c>
      <c r="G68" s="374">
        <v>51200</v>
      </c>
      <c r="H68" s="2"/>
      <c r="I68" s="442">
        <f>SUM(I69)</f>
        <v>1034</v>
      </c>
    </row>
    <row r="69" spans="1:9" ht="31.5" x14ac:dyDescent="0.25">
      <c r="A69" s="624" t="s">
        <v>551</v>
      </c>
      <c r="B69" s="365" t="s">
        <v>50</v>
      </c>
      <c r="C69" s="2" t="s">
        <v>10</v>
      </c>
      <c r="D69" s="8" t="s">
        <v>103</v>
      </c>
      <c r="E69" s="244" t="s">
        <v>202</v>
      </c>
      <c r="F69" s="245" t="s">
        <v>394</v>
      </c>
      <c r="G69" s="374">
        <v>51200</v>
      </c>
      <c r="H69" s="2" t="s">
        <v>16</v>
      </c>
      <c r="I69" s="443">
        <v>1034</v>
      </c>
    </row>
    <row r="70" spans="1:9" ht="15.75" x14ac:dyDescent="0.25">
      <c r="A70" s="97" t="s">
        <v>22</v>
      </c>
      <c r="B70" s="26" t="s">
        <v>50</v>
      </c>
      <c r="C70" s="22" t="s">
        <v>10</v>
      </c>
      <c r="D70" s="26">
        <v>11</v>
      </c>
      <c r="E70" s="98"/>
      <c r="F70" s="296"/>
      <c r="G70" s="297"/>
      <c r="H70" s="22"/>
      <c r="I70" s="440">
        <f>SUM(I71)</f>
        <v>400000</v>
      </c>
    </row>
    <row r="71" spans="1:9" ht="16.5" customHeight="1" x14ac:dyDescent="0.25">
      <c r="A71" s="75" t="s">
        <v>84</v>
      </c>
      <c r="B71" s="30" t="s">
        <v>50</v>
      </c>
      <c r="C71" s="28" t="s">
        <v>10</v>
      </c>
      <c r="D71" s="30">
        <v>11</v>
      </c>
      <c r="E71" s="229" t="s">
        <v>196</v>
      </c>
      <c r="F71" s="230" t="s">
        <v>394</v>
      </c>
      <c r="G71" s="231" t="s">
        <v>395</v>
      </c>
      <c r="H71" s="28"/>
      <c r="I71" s="441">
        <f>SUM(I72)</f>
        <v>400000</v>
      </c>
    </row>
    <row r="72" spans="1:9" ht="16.5" customHeight="1" x14ac:dyDescent="0.25">
      <c r="A72" s="87" t="s">
        <v>85</v>
      </c>
      <c r="B72" s="6" t="s">
        <v>50</v>
      </c>
      <c r="C72" s="2" t="s">
        <v>10</v>
      </c>
      <c r="D72" s="365">
        <v>11</v>
      </c>
      <c r="E72" s="244" t="s">
        <v>197</v>
      </c>
      <c r="F72" s="245" t="s">
        <v>394</v>
      </c>
      <c r="G72" s="246" t="s">
        <v>395</v>
      </c>
      <c r="H72" s="2"/>
      <c r="I72" s="442">
        <f>SUM(I73)</f>
        <v>400000</v>
      </c>
    </row>
    <row r="73" spans="1:9" ht="16.5" customHeight="1" x14ac:dyDescent="0.25">
      <c r="A73" s="3" t="s">
        <v>105</v>
      </c>
      <c r="B73" s="365" t="s">
        <v>50</v>
      </c>
      <c r="C73" s="2" t="s">
        <v>10</v>
      </c>
      <c r="D73" s="365">
        <v>11</v>
      </c>
      <c r="E73" s="244" t="s">
        <v>197</v>
      </c>
      <c r="F73" s="245" t="s">
        <v>394</v>
      </c>
      <c r="G73" s="246" t="s">
        <v>417</v>
      </c>
      <c r="H73" s="2"/>
      <c r="I73" s="442">
        <f>SUM(I74)</f>
        <v>400000</v>
      </c>
    </row>
    <row r="74" spans="1:9" ht="15.75" customHeight="1" x14ac:dyDescent="0.25">
      <c r="A74" s="3" t="s">
        <v>18</v>
      </c>
      <c r="B74" s="365" t="s">
        <v>50</v>
      </c>
      <c r="C74" s="2" t="s">
        <v>10</v>
      </c>
      <c r="D74" s="365">
        <v>11</v>
      </c>
      <c r="E74" s="244" t="s">
        <v>197</v>
      </c>
      <c r="F74" s="245" t="s">
        <v>394</v>
      </c>
      <c r="G74" s="246" t="s">
        <v>417</v>
      </c>
      <c r="H74" s="2" t="s">
        <v>17</v>
      </c>
      <c r="I74" s="443">
        <v>400000</v>
      </c>
    </row>
    <row r="75" spans="1:9" ht="15.75" x14ac:dyDescent="0.25">
      <c r="A75" s="97" t="s">
        <v>23</v>
      </c>
      <c r="B75" s="26" t="s">
        <v>50</v>
      </c>
      <c r="C75" s="22" t="s">
        <v>10</v>
      </c>
      <c r="D75" s="26">
        <v>13</v>
      </c>
      <c r="E75" s="98"/>
      <c r="F75" s="296"/>
      <c r="G75" s="297"/>
      <c r="H75" s="22"/>
      <c r="I75" s="440">
        <f>SUM(I76+I81+I100+I107+I120+I90+I95)</f>
        <v>10382268</v>
      </c>
    </row>
    <row r="76" spans="1:9" ht="47.25" x14ac:dyDescent="0.25">
      <c r="A76" s="27" t="s">
        <v>129</v>
      </c>
      <c r="B76" s="30" t="s">
        <v>50</v>
      </c>
      <c r="C76" s="28" t="s">
        <v>10</v>
      </c>
      <c r="D76" s="30">
        <v>13</v>
      </c>
      <c r="E76" s="229" t="s">
        <v>420</v>
      </c>
      <c r="F76" s="230" t="s">
        <v>394</v>
      </c>
      <c r="G76" s="231" t="s">
        <v>395</v>
      </c>
      <c r="H76" s="28"/>
      <c r="I76" s="441">
        <f>SUM(I77)</f>
        <v>3000</v>
      </c>
    </row>
    <row r="77" spans="1:9" ht="80.25" customHeight="1" x14ac:dyDescent="0.25">
      <c r="A77" s="54" t="s">
        <v>130</v>
      </c>
      <c r="B77" s="53" t="s">
        <v>50</v>
      </c>
      <c r="C77" s="2" t="s">
        <v>10</v>
      </c>
      <c r="D77" s="365">
        <v>13</v>
      </c>
      <c r="E77" s="244" t="s">
        <v>198</v>
      </c>
      <c r="F77" s="245" t="s">
        <v>394</v>
      </c>
      <c r="G77" s="246" t="s">
        <v>395</v>
      </c>
      <c r="H77" s="2"/>
      <c r="I77" s="442">
        <f>SUM(I78)</f>
        <v>3000</v>
      </c>
    </row>
    <row r="78" spans="1:9" ht="47.25" x14ac:dyDescent="0.25">
      <c r="A78" s="54" t="s">
        <v>421</v>
      </c>
      <c r="B78" s="53" t="s">
        <v>50</v>
      </c>
      <c r="C78" s="2" t="s">
        <v>10</v>
      </c>
      <c r="D78" s="365">
        <v>13</v>
      </c>
      <c r="E78" s="244" t="s">
        <v>198</v>
      </c>
      <c r="F78" s="245" t="s">
        <v>10</v>
      </c>
      <c r="G78" s="246" t="s">
        <v>395</v>
      </c>
      <c r="H78" s="2"/>
      <c r="I78" s="442">
        <f>SUM(I79)</f>
        <v>3000</v>
      </c>
    </row>
    <row r="79" spans="1:9" ht="17.25" customHeight="1" x14ac:dyDescent="0.25">
      <c r="A79" s="84" t="s">
        <v>423</v>
      </c>
      <c r="B79" s="365" t="s">
        <v>50</v>
      </c>
      <c r="C79" s="2" t="s">
        <v>10</v>
      </c>
      <c r="D79" s="365">
        <v>13</v>
      </c>
      <c r="E79" s="244" t="s">
        <v>198</v>
      </c>
      <c r="F79" s="245" t="s">
        <v>10</v>
      </c>
      <c r="G79" s="246" t="s">
        <v>422</v>
      </c>
      <c r="H79" s="2"/>
      <c r="I79" s="442">
        <f>SUM(I80)</f>
        <v>3000</v>
      </c>
    </row>
    <row r="80" spans="1:9" ht="31.5" customHeight="1" x14ac:dyDescent="0.25">
      <c r="A80" s="624" t="s">
        <v>551</v>
      </c>
      <c r="B80" s="289" t="s">
        <v>50</v>
      </c>
      <c r="C80" s="2" t="s">
        <v>10</v>
      </c>
      <c r="D80" s="365">
        <v>13</v>
      </c>
      <c r="E80" s="244" t="s">
        <v>198</v>
      </c>
      <c r="F80" s="245" t="s">
        <v>10</v>
      </c>
      <c r="G80" s="246" t="s">
        <v>422</v>
      </c>
      <c r="H80" s="2" t="s">
        <v>16</v>
      </c>
      <c r="I80" s="443">
        <v>3000</v>
      </c>
    </row>
    <row r="81" spans="1:9" ht="47.25" x14ac:dyDescent="0.25">
      <c r="A81" s="75" t="s">
        <v>184</v>
      </c>
      <c r="B81" s="30" t="s">
        <v>50</v>
      </c>
      <c r="C81" s="28" t="s">
        <v>10</v>
      </c>
      <c r="D81" s="30">
        <v>13</v>
      </c>
      <c r="E81" s="229" t="s">
        <v>446</v>
      </c>
      <c r="F81" s="230" t="s">
        <v>394</v>
      </c>
      <c r="G81" s="231" t="s">
        <v>395</v>
      </c>
      <c r="H81" s="28"/>
      <c r="I81" s="441">
        <f>SUM(I82+I86)</f>
        <v>153408</v>
      </c>
    </row>
    <row r="82" spans="1:9" ht="78.75" x14ac:dyDescent="0.25">
      <c r="A82" s="84" t="s">
        <v>237</v>
      </c>
      <c r="B82" s="365" t="s">
        <v>50</v>
      </c>
      <c r="C82" s="2" t="s">
        <v>10</v>
      </c>
      <c r="D82" s="365">
        <v>13</v>
      </c>
      <c r="E82" s="244" t="s">
        <v>236</v>
      </c>
      <c r="F82" s="245" t="s">
        <v>394</v>
      </c>
      <c r="G82" s="246" t="s">
        <v>395</v>
      </c>
      <c r="H82" s="2"/>
      <c r="I82" s="442">
        <f>SUM(I83)</f>
        <v>51136</v>
      </c>
    </row>
    <row r="83" spans="1:9" ht="47.25" x14ac:dyDescent="0.25">
      <c r="A83" s="3" t="s">
        <v>447</v>
      </c>
      <c r="B83" s="365" t="s">
        <v>50</v>
      </c>
      <c r="C83" s="2" t="s">
        <v>10</v>
      </c>
      <c r="D83" s="365">
        <v>13</v>
      </c>
      <c r="E83" s="244" t="s">
        <v>236</v>
      </c>
      <c r="F83" s="245" t="s">
        <v>10</v>
      </c>
      <c r="G83" s="246" t="s">
        <v>395</v>
      </c>
      <c r="H83" s="2"/>
      <c r="I83" s="442">
        <f>SUM(I84)</f>
        <v>51136</v>
      </c>
    </row>
    <row r="84" spans="1:9" ht="31.5" x14ac:dyDescent="0.25">
      <c r="A84" s="622" t="s">
        <v>451</v>
      </c>
      <c r="B84" s="6" t="s">
        <v>50</v>
      </c>
      <c r="C84" s="2" t="s">
        <v>10</v>
      </c>
      <c r="D84" s="365">
        <v>13</v>
      </c>
      <c r="E84" s="244" t="s">
        <v>236</v>
      </c>
      <c r="F84" s="245" t="s">
        <v>10</v>
      </c>
      <c r="G84" s="246" t="s">
        <v>450</v>
      </c>
      <c r="H84" s="2"/>
      <c r="I84" s="442">
        <f>SUM(I85)</f>
        <v>51136</v>
      </c>
    </row>
    <row r="85" spans="1:9" ht="15.75" customHeight="1" x14ac:dyDescent="0.25">
      <c r="A85" s="625" t="s">
        <v>21</v>
      </c>
      <c r="B85" s="6" t="s">
        <v>50</v>
      </c>
      <c r="C85" s="2" t="s">
        <v>10</v>
      </c>
      <c r="D85" s="365">
        <v>13</v>
      </c>
      <c r="E85" s="244" t="s">
        <v>236</v>
      </c>
      <c r="F85" s="245" t="s">
        <v>10</v>
      </c>
      <c r="G85" s="246" t="s">
        <v>450</v>
      </c>
      <c r="H85" s="2" t="s">
        <v>68</v>
      </c>
      <c r="I85" s="443">
        <v>51136</v>
      </c>
    </row>
    <row r="86" spans="1:9" ht="84" customHeight="1" x14ac:dyDescent="0.25">
      <c r="A86" s="84" t="s">
        <v>185</v>
      </c>
      <c r="B86" s="365" t="s">
        <v>50</v>
      </c>
      <c r="C86" s="2" t="s">
        <v>10</v>
      </c>
      <c r="D86" s="365">
        <v>13</v>
      </c>
      <c r="E86" s="244" t="s">
        <v>212</v>
      </c>
      <c r="F86" s="245" t="s">
        <v>394</v>
      </c>
      <c r="G86" s="246" t="s">
        <v>395</v>
      </c>
      <c r="H86" s="2"/>
      <c r="I86" s="442">
        <f>SUM(I87)</f>
        <v>102272</v>
      </c>
    </row>
    <row r="87" spans="1:9" ht="34.5" customHeight="1" x14ac:dyDescent="0.25">
      <c r="A87" s="3" t="s">
        <v>452</v>
      </c>
      <c r="B87" s="365" t="s">
        <v>50</v>
      </c>
      <c r="C87" s="2" t="s">
        <v>10</v>
      </c>
      <c r="D87" s="365">
        <v>13</v>
      </c>
      <c r="E87" s="244" t="s">
        <v>212</v>
      </c>
      <c r="F87" s="245" t="s">
        <v>10</v>
      </c>
      <c r="G87" s="246" t="s">
        <v>395</v>
      </c>
      <c r="H87" s="2"/>
      <c r="I87" s="442">
        <f>SUM(I88)</f>
        <v>102272</v>
      </c>
    </row>
    <row r="88" spans="1:9" ht="31.5" x14ac:dyDescent="0.25">
      <c r="A88" s="622" t="s">
        <v>451</v>
      </c>
      <c r="B88" s="6" t="s">
        <v>50</v>
      </c>
      <c r="C88" s="2" t="s">
        <v>10</v>
      </c>
      <c r="D88" s="365">
        <v>13</v>
      </c>
      <c r="E88" s="244" t="s">
        <v>212</v>
      </c>
      <c r="F88" s="245" t="s">
        <v>10</v>
      </c>
      <c r="G88" s="246" t="s">
        <v>450</v>
      </c>
      <c r="H88" s="2"/>
      <c r="I88" s="442">
        <f>SUM(I89)</f>
        <v>102272</v>
      </c>
    </row>
    <row r="89" spans="1:9" ht="17.25" customHeight="1" x14ac:dyDescent="0.25">
      <c r="A89" s="625" t="s">
        <v>21</v>
      </c>
      <c r="B89" s="6" t="s">
        <v>50</v>
      </c>
      <c r="C89" s="2" t="s">
        <v>10</v>
      </c>
      <c r="D89" s="365">
        <v>13</v>
      </c>
      <c r="E89" s="244" t="s">
        <v>212</v>
      </c>
      <c r="F89" s="245" t="s">
        <v>10</v>
      </c>
      <c r="G89" s="246" t="s">
        <v>450</v>
      </c>
      <c r="H89" s="2" t="s">
        <v>68</v>
      </c>
      <c r="I89" s="443">
        <v>102272</v>
      </c>
    </row>
    <row r="90" spans="1:9" ht="33.75" customHeight="1" x14ac:dyDescent="0.25">
      <c r="A90" s="75" t="s">
        <v>122</v>
      </c>
      <c r="B90" s="30" t="s">
        <v>50</v>
      </c>
      <c r="C90" s="28" t="s">
        <v>10</v>
      </c>
      <c r="D90" s="28">
        <v>13</v>
      </c>
      <c r="E90" s="223" t="s">
        <v>406</v>
      </c>
      <c r="F90" s="224" t="s">
        <v>394</v>
      </c>
      <c r="G90" s="225" t="s">
        <v>395</v>
      </c>
      <c r="H90" s="28"/>
      <c r="I90" s="441">
        <f>SUM(I91)</f>
        <v>2000</v>
      </c>
    </row>
    <row r="91" spans="1:9" ht="63" customHeight="1" x14ac:dyDescent="0.25">
      <c r="A91" s="76" t="s">
        <v>517</v>
      </c>
      <c r="B91" s="6" t="s">
        <v>50</v>
      </c>
      <c r="C91" s="2" t="s">
        <v>10</v>
      </c>
      <c r="D91" s="2">
        <v>13</v>
      </c>
      <c r="E91" s="226" t="s">
        <v>516</v>
      </c>
      <c r="F91" s="227" t="s">
        <v>394</v>
      </c>
      <c r="G91" s="228" t="s">
        <v>395</v>
      </c>
      <c r="H91" s="2"/>
      <c r="I91" s="442">
        <f>SUM(I92)</f>
        <v>2000</v>
      </c>
    </row>
    <row r="92" spans="1:9" ht="33" customHeight="1" x14ac:dyDescent="0.25">
      <c r="A92" s="76" t="s">
        <v>518</v>
      </c>
      <c r="B92" s="6" t="s">
        <v>50</v>
      </c>
      <c r="C92" s="2" t="s">
        <v>10</v>
      </c>
      <c r="D92" s="2">
        <v>13</v>
      </c>
      <c r="E92" s="226" t="s">
        <v>516</v>
      </c>
      <c r="F92" s="227" t="s">
        <v>10</v>
      </c>
      <c r="G92" s="228" t="s">
        <v>395</v>
      </c>
      <c r="H92" s="2"/>
      <c r="I92" s="442">
        <f>SUM(I93)</f>
        <v>2000</v>
      </c>
    </row>
    <row r="93" spans="1:9" ht="31.5" customHeight="1" x14ac:dyDescent="0.25">
      <c r="A93" s="76" t="s">
        <v>520</v>
      </c>
      <c r="B93" s="6" t="s">
        <v>50</v>
      </c>
      <c r="C93" s="2" t="s">
        <v>10</v>
      </c>
      <c r="D93" s="2">
        <v>13</v>
      </c>
      <c r="E93" s="226" t="s">
        <v>516</v>
      </c>
      <c r="F93" s="227" t="s">
        <v>10</v>
      </c>
      <c r="G93" s="228" t="s">
        <v>519</v>
      </c>
      <c r="H93" s="2"/>
      <c r="I93" s="442">
        <f>SUM(I94)</f>
        <v>2000</v>
      </c>
    </row>
    <row r="94" spans="1:9" ht="32.25" customHeight="1" x14ac:dyDescent="0.25">
      <c r="A94" s="624" t="s">
        <v>551</v>
      </c>
      <c r="B94" s="6" t="s">
        <v>50</v>
      </c>
      <c r="C94" s="2" t="s">
        <v>10</v>
      </c>
      <c r="D94" s="2">
        <v>13</v>
      </c>
      <c r="E94" s="226" t="s">
        <v>516</v>
      </c>
      <c r="F94" s="227" t="s">
        <v>10</v>
      </c>
      <c r="G94" s="228" t="s">
        <v>519</v>
      </c>
      <c r="H94" s="2" t="s">
        <v>16</v>
      </c>
      <c r="I94" s="444">
        <v>2000</v>
      </c>
    </row>
    <row r="95" spans="1:9" ht="64.5" customHeight="1" x14ac:dyDescent="0.25">
      <c r="A95" s="93" t="s">
        <v>137</v>
      </c>
      <c r="B95" s="30" t="s">
        <v>50</v>
      </c>
      <c r="C95" s="28" t="s">
        <v>10</v>
      </c>
      <c r="D95" s="28">
        <v>13</v>
      </c>
      <c r="E95" s="223" t="s">
        <v>429</v>
      </c>
      <c r="F95" s="224" t="s">
        <v>394</v>
      </c>
      <c r="G95" s="225" t="s">
        <v>395</v>
      </c>
      <c r="H95" s="28"/>
      <c r="I95" s="441">
        <f>SUM(I96)</f>
        <v>51136</v>
      </c>
    </row>
    <row r="96" spans="1:9" ht="80.25" customHeight="1" x14ac:dyDescent="0.25">
      <c r="A96" s="76" t="s">
        <v>138</v>
      </c>
      <c r="B96" s="6" t="s">
        <v>50</v>
      </c>
      <c r="C96" s="2" t="s">
        <v>10</v>
      </c>
      <c r="D96" s="2">
        <v>13</v>
      </c>
      <c r="E96" s="268" t="s">
        <v>208</v>
      </c>
      <c r="F96" s="269" t="s">
        <v>394</v>
      </c>
      <c r="G96" s="270" t="s">
        <v>395</v>
      </c>
      <c r="H96" s="71"/>
      <c r="I96" s="445">
        <f>SUM(I97)</f>
        <v>51136</v>
      </c>
    </row>
    <row r="97" spans="1:20" ht="32.25" customHeight="1" x14ac:dyDescent="0.25">
      <c r="A97" s="76" t="s">
        <v>432</v>
      </c>
      <c r="B97" s="6" t="s">
        <v>50</v>
      </c>
      <c r="C97" s="2" t="s">
        <v>10</v>
      </c>
      <c r="D97" s="2">
        <v>13</v>
      </c>
      <c r="E97" s="268" t="s">
        <v>208</v>
      </c>
      <c r="F97" s="269" t="s">
        <v>10</v>
      </c>
      <c r="G97" s="270" t="s">
        <v>395</v>
      </c>
      <c r="H97" s="71"/>
      <c r="I97" s="445">
        <f>SUM(I98)</f>
        <v>51136</v>
      </c>
    </row>
    <row r="98" spans="1:20" ht="32.25" customHeight="1" x14ac:dyDescent="0.25">
      <c r="A98" s="69" t="s">
        <v>451</v>
      </c>
      <c r="B98" s="6" t="s">
        <v>50</v>
      </c>
      <c r="C98" s="2" t="s">
        <v>10</v>
      </c>
      <c r="D98" s="2">
        <v>13</v>
      </c>
      <c r="E98" s="268" t="s">
        <v>208</v>
      </c>
      <c r="F98" s="269" t="s">
        <v>10</v>
      </c>
      <c r="G98" s="270" t="s">
        <v>450</v>
      </c>
      <c r="H98" s="71"/>
      <c r="I98" s="445">
        <f>SUM(I99)</f>
        <v>51136</v>
      </c>
    </row>
    <row r="99" spans="1:20" ht="18" customHeight="1" x14ac:dyDescent="0.25">
      <c r="A99" s="626" t="s">
        <v>21</v>
      </c>
      <c r="B99" s="6" t="s">
        <v>50</v>
      </c>
      <c r="C99" s="2" t="s">
        <v>10</v>
      </c>
      <c r="D99" s="2">
        <v>13</v>
      </c>
      <c r="E99" s="268" t="s">
        <v>208</v>
      </c>
      <c r="F99" s="269" t="s">
        <v>10</v>
      </c>
      <c r="G99" s="270" t="s">
        <v>450</v>
      </c>
      <c r="H99" s="71" t="s">
        <v>68</v>
      </c>
      <c r="I99" s="446">
        <v>51136</v>
      </c>
    </row>
    <row r="100" spans="1:20" ht="30.75" customHeight="1" x14ac:dyDescent="0.25">
      <c r="A100" s="75" t="s">
        <v>24</v>
      </c>
      <c r="B100" s="30" t="s">
        <v>50</v>
      </c>
      <c r="C100" s="28" t="s">
        <v>10</v>
      </c>
      <c r="D100" s="30">
        <v>13</v>
      </c>
      <c r="E100" s="229" t="s">
        <v>199</v>
      </c>
      <c r="F100" s="230" t="s">
        <v>394</v>
      </c>
      <c r="G100" s="231" t="s">
        <v>395</v>
      </c>
      <c r="H100" s="28"/>
      <c r="I100" s="441">
        <f>SUM(I101)</f>
        <v>46687</v>
      </c>
    </row>
    <row r="101" spans="1:20" ht="16.5" customHeight="1" x14ac:dyDescent="0.25">
      <c r="A101" s="84" t="s">
        <v>88</v>
      </c>
      <c r="B101" s="365" t="s">
        <v>50</v>
      </c>
      <c r="C101" s="2" t="s">
        <v>10</v>
      </c>
      <c r="D101" s="365">
        <v>13</v>
      </c>
      <c r="E101" s="244" t="s">
        <v>200</v>
      </c>
      <c r="F101" s="245" t="s">
        <v>394</v>
      </c>
      <c r="G101" s="246" t="s">
        <v>395</v>
      </c>
      <c r="H101" s="2"/>
      <c r="I101" s="442">
        <f>SUM(I102+I105)</f>
        <v>46687</v>
      </c>
    </row>
    <row r="102" spans="1:20" ht="30.75" customHeight="1" x14ac:dyDescent="0.25">
      <c r="A102" s="3" t="s">
        <v>106</v>
      </c>
      <c r="B102" s="365" t="s">
        <v>50</v>
      </c>
      <c r="C102" s="2" t="s">
        <v>10</v>
      </c>
      <c r="D102" s="365">
        <v>13</v>
      </c>
      <c r="E102" s="244" t="s">
        <v>200</v>
      </c>
      <c r="F102" s="245" t="s">
        <v>394</v>
      </c>
      <c r="G102" s="246" t="s">
        <v>424</v>
      </c>
      <c r="H102" s="2"/>
      <c r="I102" s="442">
        <f>SUM(I103:I104)</f>
        <v>46687</v>
      </c>
    </row>
    <row r="103" spans="1:20" ht="32.25" hidden="1" customHeight="1" x14ac:dyDescent="0.25">
      <c r="A103" s="624" t="s">
        <v>551</v>
      </c>
      <c r="B103" s="569" t="s">
        <v>50</v>
      </c>
      <c r="C103" s="2" t="s">
        <v>10</v>
      </c>
      <c r="D103" s="365">
        <v>13</v>
      </c>
      <c r="E103" s="244" t="s">
        <v>200</v>
      </c>
      <c r="F103" s="245" t="s">
        <v>394</v>
      </c>
      <c r="G103" s="246" t="s">
        <v>424</v>
      </c>
      <c r="H103" s="2" t="s">
        <v>16</v>
      </c>
      <c r="I103" s="443"/>
    </row>
    <row r="104" spans="1:20" s="564" customFormat="1" ht="18" customHeight="1" x14ac:dyDescent="0.25">
      <c r="A104" s="3" t="s">
        <v>18</v>
      </c>
      <c r="B104" s="6" t="s">
        <v>50</v>
      </c>
      <c r="C104" s="2" t="s">
        <v>10</v>
      </c>
      <c r="D104" s="565">
        <v>13</v>
      </c>
      <c r="E104" s="244" t="s">
        <v>200</v>
      </c>
      <c r="F104" s="245" t="s">
        <v>394</v>
      </c>
      <c r="G104" s="246" t="s">
        <v>424</v>
      </c>
      <c r="H104" s="2" t="s">
        <v>17</v>
      </c>
      <c r="I104" s="443">
        <v>46687</v>
      </c>
    </row>
    <row r="105" spans="1:20" s="564" customFormat="1" ht="34.5" hidden="1" customHeight="1" x14ac:dyDescent="0.25">
      <c r="A105" s="3" t="s">
        <v>842</v>
      </c>
      <c r="B105" s="6" t="s">
        <v>50</v>
      </c>
      <c r="C105" s="2" t="s">
        <v>10</v>
      </c>
      <c r="D105" s="565">
        <v>13</v>
      </c>
      <c r="E105" s="244" t="s">
        <v>200</v>
      </c>
      <c r="F105" s="245" t="s">
        <v>394</v>
      </c>
      <c r="G105" s="246" t="s">
        <v>841</v>
      </c>
      <c r="H105" s="2"/>
      <c r="I105" s="442">
        <f>SUM(I106)</f>
        <v>0</v>
      </c>
    </row>
    <row r="106" spans="1:20" s="564" customFormat="1" ht="32.25" hidden="1" customHeight="1" x14ac:dyDescent="0.25">
      <c r="A106" s="624" t="s">
        <v>551</v>
      </c>
      <c r="B106" s="6" t="s">
        <v>50</v>
      </c>
      <c r="C106" s="2" t="s">
        <v>10</v>
      </c>
      <c r="D106" s="565">
        <v>13</v>
      </c>
      <c r="E106" s="244" t="s">
        <v>200</v>
      </c>
      <c r="F106" s="245" t="s">
        <v>394</v>
      </c>
      <c r="G106" s="246" t="s">
        <v>841</v>
      </c>
      <c r="H106" s="2" t="s">
        <v>16</v>
      </c>
      <c r="I106" s="443"/>
      <c r="L106" s="684"/>
      <c r="M106" s="684"/>
      <c r="N106" s="684"/>
      <c r="O106" s="684"/>
      <c r="P106" s="684"/>
      <c r="Q106" s="684"/>
      <c r="R106" s="684"/>
      <c r="S106" s="684"/>
      <c r="T106" s="684"/>
    </row>
    <row r="107" spans="1:20" ht="16.5" customHeight="1" x14ac:dyDescent="0.25">
      <c r="A107" s="75" t="s">
        <v>182</v>
      </c>
      <c r="B107" s="30" t="s">
        <v>50</v>
      </c>
      <c r="C107" s="28" t="s">
        <v>10</v>
      </c>
      <c r="D107" s="30">
        <v>13</v>
      </c>
      <c r="E107" s="229" t="s">
        <v>201</v>
      </c>
      <c r="F107" s="230" t="s">
        <v>394</v>
      </c>
      <c r="G107" s="231" t="s">
        <v>395</v>
      </c>
      <c r="H107" s="28"/>
      <c r="I107" s="441">
        <f>SUM(I108)</f>
        <v>1099165</v>
      </c>
    </row>
    <row r="108" spans="1:20" ht="16.5" customHeight="1" x14ac:dyDescent="0.25">
      <c r="A108" s="84" t="s">
        <v>181</v>
      </c>
      <c r="B108" s="365" t="s">
        <v>50</v>
      </c>
      <c r="C108" s="2" t="s">
        <v>10</v>
      </c>
      <c r="D108" s="365">
        <v>13</v>
      </c>
      <c r="E108" s="244" t="s">
        <v>202</v>
      </c>
      <c r="F108" s="245" t="s">
        <v>394</v>
      </c>
      <c r="G108" s="246" t="s">
        <v>395</v>
      </c>
      <c r="H108" s="2"/>
      <c r="I108" s="442">
        <f>SUM(I109+I118+I116+I113+I111)</f>
        <v>1099165</v>
      </c>
    </row>
    <row r="109" spans="1:20" ht="48.75" customHeight="1" x14ac:dyDescent="0.25">
      <c r="A109" s="84" t="s">
        <v>739</v>
      </c>
      <c r="B109" s="365" t="s">
        <v>50</v>
      </c>
      <c r="C109" s="2" t="s">
        <v>10</v>
      </c>
      <c r="D109" s="365">
        <v>13</v>
      </c>
      <c r="E109" s="244" t="s">
        <v>202</v>
      </c>
      <c r="F109" s="245" t="s">
        <v>394</v>
      </c>
      <c r="G109" s="374">
        <v>12712</v>
      </c>
      <c r="H109" s="2"/>
      <c r="I109" s="442">
        <f>SUM(I110)</f>
        <v>31100</v>
      </c>
    </row>
    <row r="110" spans="1:20" ht="64.5" customHeight="1" x14ac:dyDescent="0.25">
      <c r="A110" s="84" t="s">
        <v>79</v>
      </c>
      <c r="B110" s="365" t="s">
        <v>50</v>
      </c>
      <c r="C110" s="2" t="s">
        <v>10</v>
      </c>
      <c r="D110" s="365">
        <v>13</v>
      </c>
      <c r="E110" s="244" t="s">
        <v>202</v>
      </c>
      <c r="F110" s="245" t="s">
        <v>394</v>
      </c>
      <c r="G110" s="374">
        <v>12712</v>
      </c>
      <c r="H110" s="2" t="s">
        <v>13</v>
      </c>
      <c r="I110" s="444">
        <v>31100</v>
      </c>
    </row>
    <row r="111" spans="1:20" s="648" customFormat="1" ht="18.75" customHeight="1" x14ac:dyDescent="0.25">
      <c r="A111" s="631" t="s">
        <v>960</v>
      </c>
      <c r="B111" s="649" t="s">
        <v>50</v>
      </c>
      <c r="C111" s="2" t="s">
        <v>10</v>
      </c>
      <c r="D111" s="649">
        <v>13</v>
      </c>
      <c r="E111" s="244" t="s">
        <v>202</v>
      </c>
      <c r="F111" s="245" t="s">
        <v>394</v>
      </c>
      <c r="G111" s="374">
        <v>54690</v>
      </c>
      <c r="H111" s="2"/>
      <c r="I111" s="442">
        <f>SUM(I112)</f>
        <v>137109</v>
      </c>
    </row>
    <row r="112" spans="1:20" s="648" customFormat="1" ht="33.75" customHeight="1" x14ac:dyDescent="0.25">
      <c r="A112" s="624" t="s">
        <v>551</v>
      </c>
      <c r="B112" s="649" t="s">
        <v>50</v>
      </c>
      <c r="C112" s="2" t="s">
        <v>10</v>
      </c>
      <c r="D112" s="649">
        <v>13</v>
      </c>
      <c r="E112" s="244" t="s">
        <v>202</v>
      </c>
      <c r="F112" s="245" t="s">
        <v>394</v>
      </c>
      <c r="G112" s="374">
        <v>54690</v>
      </c>
      <c r="H112" s="2" t="s">
        <v>16</v>
      </c>
      <c r="I112" s="444">
        <v>137109</v>
      </c>
    </row>
    <row r="113" spans="1:9" ht="31.5" x14ac:dyDescent="0.25">
      <c r="A113" s="625" t="s">
        <v>722</v>
      </c>
      <c r="B113" s="6" t="s">
        <v>50</v>
      </c>
      <c r="C113" s="2" t="s">
        <v>10</v>
      </c>
      <c r="D113" s="365">
        <v>13</v>
      </c>
      <c r="E113" s="244" t="s">
        <v>202</v>
      </c>
      <c r="F113" s="245" t="s">
        <v>394</v>
      </c>
      <c r="G113" s="246" t="s">
        <v>426</v>
      </c>
      <c r="H113" s="2"/>
      <c r="I113" s="442">
        <f>SUM(I114:I115)</f>
        <v>746500</v>
      </c>
    </row>
    <row r="114" spans="1:9" ht="63" x14ac:dyDescent="0.25">
      <c r="A114" s="84" t="s">
        <v>79</v>
      </c>
      <c r="B114" s="365" t="s">
        <v>50</v>
      </c>
      <c r="C114" s="2" t="s">
        <v>10</v>
      </c>
      <c r="D114" s="365">
        <v>13</v>
      </c>
      <c r="E114" s="244" t="s">
        <v>202</v>
      </c>
      <c r="F114" s="245" t="s">
        <v>394</v>
      </c>
      <c r="G114" s="246" t="s">
        <v>426</v>
      </c>
      <c r="H114" s="2" t="s">
        <v>13</v>
      </c>
      <c r="I114" s="443">
        <v>746500</v>
      </c>
    </row>
    <row r="115" spans="1:9" ht="30.75" hidden="1" customHeight="1" x14ac:dyDescent="0.25">
      <c r="A115" s="624" t="s">
        <v>551</v>
      </c>
      <c r="B115" s="569" t="s">
        <v>50</v>
      </c>
      <c r="C115" s="2" t="s">
        <v>10</v>
      </c>
      <c r="D115" s="365">
        <v>13</v>
      </c>
      <c r="E115" s="244" t="s">
        <v>202</v>
      </c>
      <c r="F115" s="245" t="s">
        <v>394</v>
      </c>
      <c r="G115" s="246" t="s">
        <v>426</v>
      </c>
      <c r="H115" s="2" t="s">
        <v>16</v>
      </c>
      <c r="I115" s="446"/>
    </row>
    <row r="116" spans="1:9" ht="32.25" customHeight="1" x14ac:dyDescent="0.25">
      <c r="A116" s="624" t="s">
        <v>544</v>
      </c>
      <c r="B116" s="365" t="s">
        <v>50</v>
      </c>
      <c r="C116" s="2" t="s">
        <v>10</v>
      </c>
      <c r="D116" s="365">
        <v>13</v>
      </c>
      <c r="E116" s="244" t="s">
        <v>202</v>
      </c>
      <c r="F116" s="245" t="s">
        <v>394</v>
      </c>
      <c r="G116" s="246" t="s">
        <v>450</v>
      </c>
      <c r="H116" s="2"/>
      <c r="I116" s="442">
        <f>SUM(I117)</f>
        <v>64456</v>
      </c>
    </row>
    <row r="117" spans="1:9" ht="64.5" customHeight="1" x14ac:dyDescent="0.25">
      <c r="A117" s="84" t="s">
        <v>79</v>
      </c>
      <c r="B117" s="289" t="s">
        <v>50</v>
      </c>
      <c r="C117" s="2" t="s">
        <v>10</v>
      </c>
      <c r="D117" s="365">
        <v>13</v>
      </c>
      <c r="E117" s="244" t="s">
        <v>202</v>
      </c>
      <c r="F117" s="245" t="s">
        <v>394</v>
      </c>
      <c r="G117" s="246" t="s">
        <v>450</v>
      </c>
      <c r="H117" s="2" t="s">
        <v>13</v>
      </c>
      <c r="I117" s="443">
        <v>64456</v>
      </c>
    </row>
    <row r="118" spans="1:9" ht="16.5" customHeight="1" x14ac:dyDescent="0.25">
      <c r="A118" s="3" t="s">
        <v>183</v>
      </c>
      <c r="B118" s="365" t="s">
        <v>50</v>
      </c>
      <c r="C118" s="2" t="s">
        <v>10</v>
      </c>
      <c r="D118" s="365">
        <v>13</v>
      </c>
      <c r="E118" s="244" t="s">
        <v>202</v>
      </c>
      <c r="F118" s="245" t="s">
        <v>394</v>
      </c>
      <c r="G118" s="246" t="s">
        <v>425</v>
      </c>
      <c r="H118" s="2"/>
      <c r="I118" s="442">
        <f>SUM(I119)</f>
        <v>120000</v>
      </c>
    </row>
    <row r="119" spans="1:9" ht="30.75" customHeight="1" x14ac:dyDescent="0.25">
      <c r="A119" s="624" t="s">
        <v>551</v>
      </c>
      <c r="B119" s="289" t="s">
        <v>50</v>
      </c>
      <c r="C119" s="2" t="s">
        <v>10</v>
      </c>
      <c r="D119" s="365">
        <v>13</v>
      </c>
      <c r="E119" s="244" t="s">
        <v>202</v>
      </c>
      <c r="F119" s="245" t="s">
        <v>394</v>
      </c>
      <c r="G119" s="246" t="s">
        <v>425</v>
      </c>
      <c r="H119" s="2" t="s">
        <v>16</v>
      </c>
      <c r="I119" s="443">
        <v>120000</v>
      </c>
    </row>
    <row r="120" spans="1:9" ht="31.5" x14ac:dyDescent="0.25">
      <c r="A120" s="27" t="s">
        <v>131</v>
      </c>
      <c r="B120" s="30" t="s">
        <v>50</v>
      </c>
      <c r="C120" s="28" t="s">
        <v>10</v>
      </c>
      <c r="D120" s="30">
        <v>13</v>
      </c>
      <c r="E120" s="229" t="s">
        <v>203</v>
      </c>
      <c r="F120" s="230" t="s">
        <v>394</v>
      </c>
      <c r="G120" s="231" t="s">
        <v>395</v>
      </c>
      <c r="H120" s="28"/>
      <c r="I120" s="441">
        <f>SUM(I121)</f>
        <v>9026872</v>
      </c>
    </row>
    <row r="121" spans="1:9" ht="31.5" x14ac:dyDescent="0.25">
      <c r="A121" s="84" t="s">
        <v>132</v>
      </c>
      <c r="B121" s="365" t="s">
        <v>50</v>
      </c>
      <c r="C121" s="2" t="s">
        <v>10</v>
      </c>
      <c r="D121" s="365">
        <v>13</v>
      </c>
      <c r="E121" s="244" t="s">
        <v>204</v>
      </c>
      <c r="F121" s="245" t="s">
        <v>394</v>
      </c>
      <c r="G121" s="246" t="s">
        <v>395</v>
      </c>
      <c r="H121" s="2"/>
      <c r="I121" s="442">
        <f>SUM(I122+I126)</f>
        <v>9026872</v>
      </c>
    </row>
    <row r="122" spans="1:9" ht="31.5" x14ac:dyDescent="0.25">
      <c r="A122" s="3" t="s">
        <v>89</v>
      </c>
      <c r="B122" s="365" t="s">
        <v>50</v>
      </c>
      <c r="C122" s="2" t="s">
        <v>10</v>
      </c>
      <c r="D122" s="365">
        <v>13</v>
      </c>
      <c r="E122" s="244" t="s">
        <v>204</v>
      </c>
      <c r="F122" s="245" t="s">
        <v>394</v>
      </c>
      <c r="G122" s="246" t="s">
        <v>427</v>
      </c>
      <c r="H122" s="2"/>
      <c r="I122" s="442">
        <f>SUM(I123:I125)</f>
        <v>9026872</v>
      </c>
    </row>
    <row r="123" spans="1:9" ht="63" x14ac:dyDescent="0.25">
      <c r="A123" s="84" t="s">
        <v>79</v>
      </c>
      <c r="B123" s="365" t="s">
        <v>50</v>
      </c>
      <c r="C123" s="2" t="s">
        <v>10</v>
      </c>
      <c r="D123" s="365">
        <v>13</v>
      </c>
      <c r="E123" s="244" t="s">
        <v>204</v>
      </c>
      <c r="F123" s="245" t="s">
        <v>394</v>
      </c>
      <c r="G123" s="246" t="s">
        <v>427</v>
      </c>
      <c r="H123" s="2" t="s">
        <v>13</v>
      </c>
      <c r="I123" s="443">
        <v>4341061</v>
      </c>
    </row>
    <row r="124" spans="1:9" ht="30.75" customHeight="1" x14ac:dyDescent="0.25">
      <c r="A124" s="624" t="s">
        <v>551</v>
      </c>
      <c r="B124" s="289" t="s">
        <v>50</v>
      </c>
      <c r="C124" s="2" t="s">
        <v>10</v>
      </c>
      <c r="D124" s="365">
        <v>13</v>
      </c>
      <c r="E124" s="244" t="s">
        <v>204</v>
      </c>
      <c r="F124" s="245" t="s">
        <v>394</v>
      </c>
      <c r="G124" s="246" t="s">
        <v>427</v>
      </c>
      <c r="H124" s="2" t="s">
        <v>16</v>
      </c>
      <c r="I124" s="446">
        <v>4623637</v>
      </c>
    </row>
    <row r="125" spans="1:9" ht="17.25" customHeight="1" x14ac:dyDescent="0.25">
      <c r="A125" s="3" t="s">
        <v>18</v>
      </c>
      <c r="B125" s="365" t="s">
        <v>50</v>
      </c>
      <c r="C125" s="2" t="s">
        <v>10</v>
      </c>
      <c r="D125" s="365">
        <v>13</v>
      </c>
      <c r="E125" s="244" t="s">
        <v>204</v>
      </c>
      <c r="F125" s="245" t="s">
        <v>394</v>
      </c>
      <c r="G125" s="246" t="s">
        <v>427</v>
      </c>
      <c r="H125" s="2" t="s">
        <v>17</v>
      </c>
      <c r="I125" s="443">
        <v>62174</v>
      </c>
    </row>
    <row r="126" spans="1:9" ht="32.25" hidden="1" customHeight="1" x14ac:dyDescent="0.25">
      <c r="A126" s="3" t="s">
        <v>842</v>
      </c>
      <c r="B126" s="365" t="s">
        <v>50</v>
      </c>
      <c r="C126" s="2" t="s">
        <v>10</v>
      </c>
      <c r="D126" s="365">
        <v>13</v>
      </c>
      <c r="E126" s="244" t="s">
        <v>204</v>
      </c>
      <c r="F126" s="245" t="s">
        <v>394</v>
      </c>
      <c r="G126" s="246" t="s">
        <v>841</v>
      </c>
      <c r="H126" s="2"/>
      <c r="I126" s="442">
        <f>SUM(I127)</f>
        <v>0</v>
      </c>
    </row>
    <row r="127" spans="1:9" ht="32.25" hidden="1" customHeight="1" x14ac:dyDescent="0.25">
      <c r="A127" s="624" t="s">
        <v>551</v>
      </c>
      <c r="B127" s="365" t="s">
        <v>50</v>
      </c>
      <c r="C127" s="2" t="s">
        <v>10</v>
      </c>
      <c r="D127" s="365">
        <v>13</v>
      </c>
      <c r="E127" s="244" t="s">
        <v>204</v>
      </c>
      <c r="F127" s="245" t="s">
        <v>394</v>
      </c>
      <c r="G127" s="246" t="s">
        <v>841</v>
      </c>
      <c r="H127" s="2" t="s">
        <v>16</v>
      </c>
      <c r="I127" s="443"/>
    </row>
    <row r="128" spans="1:9" ht="31.5" x14ac:dyDescent="0.25">
      <c r="A128" s="287" t="s">
        <v>73</v>
      </c>
      <c r="B128" s="19" t="s">
        <v>50</v>
      </c>
      <c r="C128" s="15" t="s">
        <v>15</v>
      </c>
      <c r="D128" s="19"/>
      <c r="E128" s="293"/>
      <c r="F128" s="294"/>
      <c r="G128" s="295"/>
      <c r="H128" s="15"/>
      <c r="I128" s="439">
        <f>SUM(I129)</f>
        <v>3315065</v>
      </c>
    </row>
    <row r="129" spans="1:9" ht="34.5" customHeight="1" x14ac:dyDescent="0.25">
      <c r="A129" s="97" t="s">
        <v>878</v>
      </c>
      <c r="B129" s="26" t="s">
        <v>50</v>
      </c>
      <c r="C129" s="22" t="s">
        <v>15</v>
      </c>
      <c r="D129" s="56" t="s">
        <v>57</v>
      </c>
      <c r="E129" s="302"/>
      <c r="F129" s="303"/>
      <c r="G129" s="304"/>
      <c r="H129" s="22"/>
      <c r="I129" s="440">
        <f>SUM(I130)</f>
        <v>3315065</v>
      </c>
    </row>
    <row r="130" spans="1:9" ht="63" x14ac:dyDescent="0.25">
      <c r="A130" s="75" t="s">
        <v>133</v>
      </c>
      <c r="B130" s="30" t="s">
        <v>50</v>
      </c>
      <c r="C130" s="28" t="s">
        <v>15</v>
      </c>
      <c r="D130" s="42" t="s">
        <v>57</v>
      </c>
      <c r="E130" s="235" t="s">
        <v>205</v>
      </c>
      <c r="F130" s="236" t="s">
        <v>394</v>
      </c>
      <c r="G130" s="237" t="s">
        <v>395</v>
      </c>
      <c r="H130" s="28"/>
      <c r="I130" s="441">
        <f>SUM(I131,+I139)</f>
        <v>3315065</v>
      </c>
    </row>
    <row r="131" spans="1:9" ht="113.25" customHeight="1" x14ac:dyDescent="0.25">
      <c r="A131" s="76" t="s">
        <v>134</v>
      </c>
      <c r="B131" s="53" t="s">
        <v>50</v>
      </c>
      <c r="C131" s="2" t="s">
        <v>15</v>
      </c>
      <c r="D131" s="8" t="s">
        <v>57</v>
      </c>
      <c r="E131" s="262" t="s">
        <v>206</v>
      </c>
      <c r="F131" s="263" t="s">
        <v>394</v>
      </c>
      <c r="G131" s="264" t="s">
        <v>395</v>
      </c>
      <c r="H131" s="2"/>
      <c r="I131" s="442">
        <f>SUM(I132)</f>
        <v>3215065</v>
      </c>
    </row>
    <row r="132" spans="1:9" ht="47.25" x14ac:dyDescent="0.25">
      <c r="A132" s="76" t="s">
        <v>428</v>
      </c>
      <c r="B132" s="53" t="s">
        <v>50</v>
      </c>
      <c r="C132" s="2" t="s">
        <v>15</v>
      </c>
      <c r="D132" s="8" t="s">
        <v>57</v>
      </c>
      <c r="E132" s="262" t="s">
        <v>206</v>
      </c>
      <c r="F132" s="263" t="s">
        <v>10</v>
      </c>
      <c r="G132" s="264" t="s">
        <v>395</v>
      </c>
      <c r="H132" s="2"/>
      <c r="I132" s="442">
        <f>SUM(I133+I137)</f>
        <v>3215065</v>
      </c>
    </row>
    <row r="133" spans="1:9" ht="31.5" x14ac:dyDescent="0.25">
      <c r="A133" s="3" t="s">
        <v>89</v>
      </c>
      <c r="B133" s="365" t="s">
        <v>50</v>
      </c>
      <c r="C133" s="2" t="s">
        <v>15</v>
      </c>
      <c r="D133" s="8" t="s">
        <v>57</v>
      </c>
      <c r="E133" s="262" t="s">
        <v>206</v>
      </c>
      <c r="F133" s="263" t="s">
        <v>10</v>
      </c>
      <c r="G133" s="264" t="s">
        <v>427</v>
      </c>
      <c r="H133" s="2"/>
      <c r="I133" s="442">
        <f>SUM(I134:I136)</f>
        <v>2215065</v>
      </c>
    </row>
    <row r="134" spans="1:9" ht="63" x14ac:dyDescent="0.25">
      <c r="A134" s="84" t="s">
        <v>79</v>
      </c>
      <c r="B134" s="365" t="s">
        <v>50</v>
      </c>
      <c r="C134" s="2" t="s">
        <v>15</v>
      </c>
      <c r="D134" s="8" t="s">
        <v>57</v>
      </c>
      <c r="E134" s="262" t="s">
        <v>206</v>
      </c>
      <c r="F134" s="263" t="s">
        <v>10</v>
      </c>
      <c r="G134" s="264" t="s">
        <v>427</v>
      </c>
      <c r="H134" s="2" t="s">
        <v>13</v>
      </c>
      <c r="I134" s="443">
        <v>2145065</v>
      </c>
    </row>
    <row r="135" spans="1:9" ht="33.75" customHeight="1" x14ac:dyDescent="0.25">
      <c r="A135" s="624" t="s">
        <v>551</v>
      </c>
      <c r="B135" s="289" t="s">
        <v>50</v>
      </c>
      <c r="C135" s="2" t="s">
        <v>15</v>
      </c>
      <c r="D135" s="8" t="s">
        <v>57</v>
      </c>
      <c r="E135" s="262" t="s">
        <v>206</v>
      </c>
      <c r="F135" s="263" t="s">
        <v>10</v>
      </c>
      <c r="G135" s="264" t="s">
        <v>427</v>
      </c>
      <c r="H135" s="2" t="s">
        <v>16</v>
      </c>
      <c r="I135" s="443">
        <v>69000</v>
      </c>
    </row>
    <row r="136" spans="1:9" ht="16.5" customHeight="1" x14ac:dyDescent="0.25">
      <c r="A136" s="3" t="s">
        <v>18</v>
      </c>
      <c r="B136" s="365" t="s">
        <v>50</v>
      </c>
      <c r="C136" s="2" t="s">
        <v>15</v>
      </c>
      <c r="D136" s="8" t="s">
        <v>57</v>
      </c>
      <c r="E136" s="262" t="s">
        <v>206</v>
      </c>
      <c r="F136" s="263" t="s">
        <v>10</v>
      </c>
      <c r="G136" s="264" t="s">
        <v>427</v>
      </c>
      <c r="H136" s="2" t="s">
        <v>17</v>
      </c>
      <c r="I136" s="443">
        <v>1000</v>
      </c>
    </row>
    <row r="137" spans="1:9" s="657" customFormat="1" ht="47.25" x14ac:dyDescent="0.25">
      <c r="A137" s="3" t="s">
        <v>524</v>
      </c>
      <c r="B137" s="659" t="s">
        <v>50</v>
      </c>
      <c r="C137" s="2" t="s">
        <v>15</v>
      </c>
      <c r="D137" s="8" t="s">
        <v>57</v>
      </c>
      <c r="E137" s="262" t="s">
        <v>206</v>
      </c>
      <c r="F137" s="263" t="s">
        <v>10</v>
      </c>
      <c r="G137" s="264" t="s">
        <v>522</v>
      </c>
      <c r="H137" s="2"/>
      <c r="I137" s="442">
        <f>SUM(I138)</f>
        <v>1000000</v>
      </c>
    </row>
    <row r="138" spans="1:9" s="657" customFormat="1" ht="31.5" x14ac:dyDescent="0.25">
      <c r="A138" s="624" t="s">
        <v>551</v>
      </c>
      <c r="B138" s="659" t="s">
        <v>50</v>
      </c>
      <c r="C138" s="2" t="s">
        <v>15</v>
      </c>
      <c r="D138" s="8" t="s">
        <v>57</v>
      </c>
      <c r="E138" s="262" t="s">
        <v>206</v>
      </c>
      <c r="F138" s="263" t="s">
        <v>10</v>
      </c>
      <c r="G138" s="264" t="s">
        <v>522</v>
      </c>
      <c r="H138" s="2" t="s">
        <v>16</v>
      </c>
      <c r="I138" s="443">
        <v>1000000</v>
      </c>
    </row>
    <row r="139" spans="1:9" ht="111.75" customHeight="1" x14ac:dyDescent="0.25">
      <c r="A139" s="363" t="s">
        <v>525</v>
      </c>
      <c r="B139" s="53" t="s">
        <v>50</v>
      </c>
      <c r="C139" s="44" t="s">
        <v>15</v>
      </c>
      <c r="D139" s="60" t="s">
        <v>57</v>
      </c>
      <c r="E139" s="238" t="s">
        <v>521</v>
      </c>
      <c r="F139" s="239" t="s">
        <v>394</v>
      </c>
      <c r="G139" s="240" t="s">
        <v>395</v>
      </c>
      <c r="H139" s="2"/>
      <c r="I139" s="442">
        <f>SUM(I140)</f>
        <v>100000</v>
      </c>
    </row>
    <row r="140" spans="1:9" ht="48" customHeight="1" x14ac:dyDescent="0.25">
      <c r="A140" s="101" t="s">
        <v>523</v>
      </c>
      <c r="B140" s="53" t="s">
        <v>50</v>
      </c>
      <c r="C140" s="44" t="s">
        <v>15</v>
      </c>
      <c r="D140" s="60" t="s">
        <v>57</v>
      </c>
      <c r="E140" s="238" t="s">
        <v>521</v>
      </c>
      <c r="F140" s="239" t="s">
        <v>10</v>
      </c>
      <c r="G140" s="240" t="s">
        <v>395</v>
      </c>
      <c r="H140" s="2"/>
      <c r="I140" s="442">
        <f>SUM(I141)</f>
        <v>100000</v>
      </c>
    </row>
    <row r="141" spans="1:9" ht="48" customHeight="1" x14ac:dyDescent="0.25">
      <c r="A141" s="3" t="s">
        <v>524</v>
      </c>
      <c r="B141" s="53" t="s">
        <v>50</v>
      </c>
      <c r="C141" s="44" t="s">
        <v>15</v>
      </c>
      <c r="D141" s="60" t="s">
        <v>57</v>
      </c>
      <c r="E141" s="238" t="s">
        <v>521</v>
      </c>
      <c r="F141" s="239" t="s">
        <v>10</v>
      </c>
      <c r="G141" s="246" t="s">
        <v>522</v>
      </c>
      <c r="H141" s="2"/>
      <c r="I141" s="442">
        <f>SUM(I142)</f>
        <v>100000</v>
      </c>
    </row>
    <row r="142" spans="1:9" ht="31.5" customHeight="1" x14ac:dyDescent="0.25">
      <c r="A142" s="624" t="s">
        <v>551</v>
      </c>
      <c r="B142" s="53" t="s">
        <v>50</v>
      </c>
      <c r="C142" s="44" t="s">
        <v>15</v>
      </c>
      <c r="D142" s="60" t="s">
        <v>57</v>
      </c>
      <c r="E142" s="238" t="s">
        <v>521</v>
      </c>
      <c r="F142" s="239" t="s">
        <v>10</v>
      </c>
      <c r="G142" s="246" t="s">
        <v>522</v>
      </c>
      <c r="H142" s="2" t="s">
        <v>16</v>
      </c>
      <c r="I142" s="443">
        <v>100000</v>
      </c>
    </row>
    <row r="143" spans="1:9" ht="15.75" x14ac:dyDescent="0.25">
      <c r="A143" s="287" t="s">
        <v>25</v>
      </c>
      <c r="B143" s="19" t="s">
        <v>50</v>
      </c>
      <c r="C143" s="15" t="s">
        <v>20</v>
      </c>
      <c r="D143" s="19"/>
      <c r="E143" s="293"/>
      <c r="F143" s="294"/>
      <c r="G143" s="295"/>
      <c r="H143" s="15"/>
      <c r="I143" s="439">
        <f>SUM(I144+I150+I164)</f>
        <v>11079624</v>
      </c>
    </row>
    <row r="144" spans="1:9" ht="15.75" x14ac:dyDescent="0.25">
      <c r="A144" s="97" t="s">
        <v>242</v>
      </c>
      <c r="B144" s="26" t="s">
        <v>50</v>
      </c>
      <c r="C144" s="22" t="s">
        <v>20</v>
      </c>
      <c r="D144" s="56" t="s">
        <v>35</v>
      </c>
      <c r="E144" s="302"/>
      <c r="F144" s="303"/>
      <c r="G144" s="304"/>
      <c r="H144" s="22"/>
      <c r="I144" s="440">
        <f>SUM(I145)</f>
        <v>450000</v>
      </c>
    </row>
    <row r="145" spans="1:12" ht="63" x14ac:dyDescent="0.25">
      <c r="A145" s="75" t="s">
        <v>137</v>
      </c>
      <c r="B145" s="30" t="s">
        <v>50</v>
      </c>
      <c r="C145" s="28" t="s">
        <v>20</v>
      </c>
      <c r="D145" s="30" t="s">
        <v>35</v>
      </c>
      <c r="E145" s="229" t="s">
        <v>429</v>
      </c>
      <c r="F145" s="230" t="s">
        <v>394</v>
      </c>
      <c r="G145" s="231" t="s">
        <v>395</v>
      </c>
      <c r="H145" s="28"/>
      <c r="I145" s="441">
        <f>SUM(I146)</f>
        <v>450000</v>
      </c>
    </row>
    <row r="146" spans="1:12" ht="81" customHeight="1" x14ac:dyDescent="0.25">
      <c r="A146" s="76" t="s">
        <v>178</v>
      </c>
      <c r="B146" s="53" t="s">
        <v>50</v>
      </c>
      <c r="C146" s="44" t="s">
        <v>20</v>
      </c>
      <c r="D146" s="53" t="s">
        <v>35</v>
      </c>
      <c r="E146" s="232" t="s">
        <v>213</v>
      </c>
      <c r="F146" s="233" t="s">
        <v>394</v>
      </c>
      <c r="G146" s="234" t="s">
        <v>395</v>
      </c>
      <c r="H146" s="44"/>
      <c r="I146" s="442">
        <f>SUM(I147)</f>
        <v>450000</v>
      </c>
    </row>
    <row r="147" spans="1:12" ht="33.75" customHeight="1" x14ac:dyDescent="0.25">
      <c r="A147" s="76" t="s">
        <v>430</v>
      </c>
      <c r="B147" s="53" t="s">
        <v>50</v>
      </c>
      <c r="C147" s="44" t="s">
        <v>20</v>
      </c>
      <c r="D147" s="53" t="s">
        <v>35</v>
      </c>
      <c r="E147" s="232" t="s">
        <v>213</v>
      </c>
      <c r="F147" s="233" t="s">
        <v>10</v>
      </c>
      <c r="G147" s="234" t="s">
        <v>395</v>
      </c>
      <c r="H147" s="44"/>
      <c r="I147" s="442">
        <f>SUM(I148)</f>
        <v>450000</v>
      </c>
    </row>
    <row r="148" spans="1:12" ht="15.75" customHeight="1" x14ac:dyDescent="0.25">
      <c r="A148" s="76" t="s">
        <v>179</v>
      </c>
      <c r="B148" s="53" t="s">
        <v>50</v>
      </c>
      <c r="C148" s="44" t="s">
        <v>20</v>
      </c>
      <c r="D148" s="53" t="s">
        <v>35</v>
      </c>
      <c r="E148" s="232" t="s">
        <v>213</v>
      </c>
      <c r="F148" s="233" t="s">
        <v>10</v>
      </c>
      <c r="G148" s="234" t="s">
        <v>431</v>
      </c>
      <c r="H148" s="44"/>
      <c r="I148" s="442">
        <f>SUM(I149)</f>
        <v>450000</v>
      </c>
    </row>
    <row r="149" spans="1:12" ht="15.75" customHeight="1" x14ac:dyDescent="0.25">
      <c r="A149" s="3" t="s">
        <v>18</v>
      </c>
      <c r="B149" s="365" t="s">
        <v>50</v>
      </c>
      <c r="C149" s="44" t="s">
        <v>20</v>
      </c>
      <c r="D149" s="53" t="s">
        <v>35</v>
      </c>
      <c r="E149" s="232" t="s">
        <v>213</v>
      </c>
      <c r="F149" s="233" t="s">
        <v>10</v>
      </c>
      <c r="G149" s="234" t="s">
        <v>431</v>
      </c>
      <c r="H149" s="44" t="s">
        <v>17</v>
      </c>
      <c r="I149" s="444">
        <v>450000</v>
      </c>
    </row>
    <row r="150" spans="1:12" ht="15.75" x14ac:dyDescent="0.25">
      <c r="A150" s="97" t="s">
        <v>136</v>
      </c>
      <c r="B150" s="26" t="s">
        <v>50</v>
      </c>
      <c r="C150" s="22" t="s">
        <v>20</v>
      </c>
      <c r="D150" s="26" t="s">
        <v>32</v>
      </c>
      <c r="E150" s="98"/>
      <c r="F150" s="296"/>
      <c r="G150" s="297"/>
      <c r="H150" s="22"/>
      <c r="I150" s="440">
        <f>SUM(I151)</f>
        <v>9742604</v>
      </c>
    </row>
    <row r="151" spans="1:12" ht="63" x14ac:dyDescent="0.25">
      <c r="A151" s="75" t="s">
        <v>137</v>
      </c>
      <c r="B151" s="30" t="s">
        <v>50</v>
      </c>
      <c r="C151" s="28" t="s">
        <v>20</v>
      </c>
      <c r="D151" s="30" t="s">
        <v>32</v>
      </c>
      <c r="E151" s="229" t="s">
        <v>429</v>
      </c>
      <c r="F151" s="230" t="s">
        <v>394</v>
      </c>
      <c r="G151" s="231" t="s">
        <v>395</v>
      </c>
      <c r="H151" s="28"/>
      <c r="I151" s="441">
        <f>SUM(I152+I160)</f>
        <v>9742604</v>
      </c>
    </row>
    <row r="152" spans="1:12" ht="81" customHeight="1" x14ac:dyDescent="0.25">
      <c r="A152" s="76" t="s">
        <v>138</v>
      </c>
      <c r="B152" s="53" t="s">
        <v>50</v>
      </c>
      <c r="C152" s="44" t="s">
        <v>20</v>
      </c>
      <c r="D152" s="53" t="s">
        <v>32</v>
      </c>
      <c r="E152" s="232" t="s">
        <v>208</v>
      </c>
      <c r="F152" s="233" t="s">
        <v>394</v>
      </c>
      <c r="G152" s="234" t="s">
        <v>395</v>
      </c>
      <c r="H152" s="44"/>
      <c r="I152" s="442">
        <f>SUM(I153)</f>
        <v>9691724</v>
      </c>
    </row>
    <row r="153" spans="1:12" ht="47.25" customHeight="1" x14ac:dyDescent="0.25">
      <c r="A153" s="76" t="s">
        <v>432</v>
      </c>
      <c r="B153" s="53" t="s">
        <v>50</v>
      </c>
      <c r="C153" s="44" t="s">
        <v>20</v>
      </c>
      <c r="D153" s="53" t="s">
        <v>32</v>
      </c>
      <c r="E153" s="232" t="s">
        <v>208</v>
      </c>
      <c r="F153" s="233" t="s">
        <v>10</v>
      </c>
      <c r="G153" s="234" t="s">
        <v>395</v>
      </c>
      <c r="H153" s="44"/>
      <c r="I153" s="442">
        <f>SUM(I158+I154+I156)</f>
        <v>9691724</v>
      </c>
    </row>
    <row r="154" spans="1:12" ht="30" hidden="1" customHeight="1" x14ac:dyDescent="0.25">
      <c r="A154" s="76" t="s">
        <v>434</v>
      </c>
      <c r="B154" s="53" t="s">
        <v>50</v>
      </c>
      <c r="C154" s="44" t="s">
        <v>20</v>
      </c>
      <c r="D154" s="53" t="s">
        <v>32</v>
      </c>
      <c r="E154" s="232" t="s">
        <v>208</v>
      </c>
      <c r="F154" s="233" t="s">
        <v>10</v>
      </c>
      <c r="G154" s="234" t="s">
        <v>435</v>
      </c>
      <c r="H154" s="44"/>
      <c r="I154" s="442">
        <f>SUM(I155)</f>
        <v>0</v>
      </c>
    </row>
    <row r="155" spans="1:12" ht="19.5" hidden="1" customHeight="1" x14ac:dyDescent="0.25">
      <c r="A155" s="76" t="s">
        <v>21</v>
      </c>
      <c r="B155" s="53" t="s">
        <v>50</v>
      </c>
      <c r="C155" s="44" t="s">
        <v>20</v>
      </c>
      <c r="D155" s="53" t="s">
        <v>32</v>
      </c>
      <c r="E155" s="103" t="s">
        <v>208</v>
      </c>
      <c r="F155" s="278" t="s">
        <v>10</v>
      </c>
      <c r="G155" s="279" t="s">
        <v>435</v>
      </c>
      <c r="H155" s="44" t="s">
        <v>68</v>
      </c>
      <c r="I155" s="444"/>
    </row>
    <row r="156" spans="1:12" ht="47.25" x14ac:dyDescent="0.25">
      <c r="A156" s="76" t="s">
        <v>436</v>
      </c>
      <c r="B156" s="53" t="s">
        <v>50</v>
      </c>
      <c r="C156" s="44" t="s">
        <v>20</v>
      </c>
      <c r="D156" s="53" t="s">
        <v>32</v>
      </c>
      <c r="E156" s="232" t="s">
        <v>208</v>
      </c>
      <c r="F156" s="233" t="s">
        <v>10</v>
      </c>
      <c r="G156" s="234" t="s">
        <v>437</v>
      </c>
      <c r="H156" s="44"/>
      <c r="I156" s="442">
        <f>SUM(I157)</f>
        <v>6642431</v>
      </c>
    </row>
    <row r="157" spans="1:12" ht="18" customHeight="1" x14ac:dyDescent="0.25">
      <c r="A157" s="76" t="s">
        <v>21</v>
      </c>
      <c r="B157" s="53" t="s">
        <v>50</v>
      </c>
      <c r="C157" s="44" t="s">
        <v>20</v>
      </c>
      <c r="D157" s="53" t="s">
        <v>32</v>
      </c>
      <c r="E157" s="232" t="s">
        <v>208</v>
      </c>
      <c r="F157" s="233" t="s">
        <v>10</v>
      </c>
      <c r="G157" s="234" t="s">
        <v>437</v>
      </c>
      <c r="H157" s="44" t="s">
        <v>68</v>
      </c>
      <c r="I157" s="444">
        <v>6642431</v>
      </c>
    </row>
    <row r="158" spans="1:12" ht="33.75" customHeight="1" x14ac:dyDescent="0.25">
      <c r="A158" s="76" t="s">
        <v>139</v>
      </c>
      <c r="B158" s="53" t="s">
        <v>50</v>
      </c>
      <c r="C158" s="44" t="s">
        <v>20</v>
      </c>
      <c r="D158" s="53" t="s">
        <v>32</v>
      </c>
      <c r="E158" s="232" t="s">
        <v>208</v>
      </c>
      <c r="F158" s="233" t="s">
        <v>10</v>
      </c>
      <c r="G158" s="234" t="s">
        <v>433</v>
      </c>
      <c r="H158" s="44"/>
      <c r="I158" s="442">
        <f>SUM(I159)</f>
        <v>3049293</v>
      </c>
      <c r="J158" s="506"/>
      <c r="K158" s="412"/>
      <c r="L158" s="412"/>
    </row>
    <row r="159" spans="1:12" ht="33.75" customHeight="1" x14ac:dyDescent="0.25">
      <c r="A159" s="76" t="s">
        <v>177</v>
      </c>
      <c r="B159" s="53" t="s">
        <v>50</v>
      </c>
      <c r="C159" s="44" t="s">
        <v>20</v>
      </c>
      <c r="D159" s="53" t="s">
        <v>32</v>
      </c>
      <c r="E159" s="232" t="s">
        <v>208</v>
      </c>
      <c r="F159" s="233" t="s">
        <v>10</v>
      </c>
      <c r="G159" s="234" t="s">
        <v>433</v>
      </c>
      <c r="H159" s="44" t="s">
        <v>176</v>
      </c>
      <c r="I159" s="444">
        <v>3049293</v>
      </c>
    </row>
    <row r="160" spans="1:12" ht="78.75" x14ac:dyDescent="0.25">
      <c r="A160" s="76" t="s">
        <v>241</v>
      </c>
      <c r="B160" s="53" t="s">
        <v>50</v>
      </c>
      <c r="C160" s="44" t="s">
        <v>20</v>
      </c>
      <c r="D160" s="120" t="s">
        <v>32</v>
      </c>
      <c r="E160" s="232" t="s">
        <v>239</v>
      </c>
      <c r="F160" s="233" t="s">
        <v>394</v>
      </c>
      <c r="G160" s="234" t="s">
        <v>395</v>
      </c>
      <c r="H160" s="44"/>
      <c r="I160" s="442">
        <f>SUM(I161)</f>
        <v>50880</v>
      </c>
    </row>
    <row r="161" spans="1:9" ht="47.25" x14ac:dyDescent="0.25">
      <c r="A161" s="76" t="s">
        <v>438</v>
      </c>
      <c r="B161" s="53" t="s">
        <v>50</v>
      </c>
      <c r="C161" s="44" t="s">
        <v>20</v>
      </c>
      <c r="D161" s="120" t="s">
        <v>32</v>
      </c>
      <c r="E161" s="232" t="s">
        <v>239</v>
      </c>
      <c r="F161" s="233" t="s">
        <v>10</v>
      </c>
      <c r="G161" s="234" t="s">
        <v>395</v>
      </c>
      <c r="H161" s="44"/>
      <c r="I161" s="442">
        <f>SUM(I162)</f>
        <v>50880</v>
      </c>
    </row>
    <row r="162" spans="1:9" ht="31.5" x14ac:dyDescent="0.25">
      <c r="A162" s="76" t="s">
        <v>240</v>
      </c>
      <c r="B162" s="53" t="s">
        <v>50</v>
      </c>
      <c r="C162" s="44" t="s">
        <v>20</v>
      </c>
      <c r="D162" s="120" t="s">
        <v>32</v>
      </c>
      <c r="E162" s="232" t="s">
        <v>239</v>
      </c>
      <c r="F162" s="233" t="s">
        <v>10</v>
      </c>
      <c r="G162" s="234" t="s">
        <v>439</v>
      </c>
      <c r="H162" s="44"/>
      <c r="I162" s="442">
        <f>SUM(I163)</f>
        <v>50880</v>
      </c>
    </row>
    <row r="163" spans="1:9" ht="31.5" customHeight="1" x14ac:dyDescent="0.25">
      <c r="A163" s="628" t="s">
        <v>551</v>
      </c>
      <c r="B163" s="289" t="s">
        <v>50</v>
      </c>
      <c r="C163" s="44" t="s">
        <v>20</v>
      </c>
      <c r="D163" s="120" t="s">
        <v>32</v>
      </c>
      <c r="E163" s="232" t="s">
        <v>239</v>
      </c>
      <c r="F163" s="233" t="s">
        <v>10</v>
      </c>
      <c r="G163" s="234" t="s">
        <v>439</v>
      </c>
      <c r="H163" s="44" t="s">
        <v>16</v>
      </c>
      <c r="I163" s="444">
        <v>50880</v>
      </c>
    </row>
    <row r="164" spans="1:9" ht="15.75" x14ac:dyDescent="0.25">
      <c r="A164" s="97" t="s">
        <v>26</v>
      </c>
      <c r="B164" s="26" t="s">
        <v>50</v>
      </c>
      <c r="C164" s="22" t="s">
        <v>20</v>
      </c>
      <c r="D164" s="26">
        <v>12</v>
      </c>
      <c r="E164" s="98"/>
      <c r="F164" s="296"/>
      <c r="G164" s="297"/>
      <c r="H164" s="22"/>
      <c r="I164" s="440">
        <f>SUM(I165,I170,I179)</f>
        <v>887020</v>
      </c>
    </row>
    <row r="165" spans="1:9" ht="47.25" x14ac:dyDescent="0.25">
      <c r="A165" s="27" t="s">
        <v>129</v>
      </c>
      <c r="B165" s="30" t="s">
        <v>50</v>
      </c>
      <c r="C165" s="28" t="s">
        <v>20</v>
      </c>
      <c r="D165" s="30">
        <v>12</v>
      </c>
      <c r="E165" s="229" t="s">
        <v>420</v>
      </c>
      <c r="F165" s="230" t="s">
        <v>394</v>
      </c>
      <c r="G165" s="231" t="s">
        <v>395</v>
      </c>
      <c r="H165" s="28"/>
      <c r="I165" s="441">
        <f>SUM(I166)</f>
        <v>106877</v>
      </c>
    </row>
    <row r="166" spans="1:9" ht="79.5" customHeight="1" x14ac:dyDescent="0.25">
      <c r="A166" s="54" t="s">
        <v>130</v>
      </c>
      <c r="B166" s="53" t="s">
        <v>50</v>
      </c>
      <c r="C166" s="2" t="s">
        <v>20</v>
      </c>
      <c r="D166" s="365">
        <v>12</v>
      </c>
      <c r="E166" s="244" t="s">
        <v>198</v>
      </c>
      <c r="F166" s="245" t="s">
        <v>394</v>
      </c>
      <c r="G166" s="246" t="s">
        <v>395</v>
      </c>
      <c r="H166" s="2"/>
      <c r="I166" s="442">
        <f>SUM(I167)</f>
        <v>106877</v>
      </c>
    </row>
    <row r="167" spans="1:9" ht="47.25" x14ac:dyDescent="0.25">
      <c r="A167" s="54" t="s">
        <v>421</v>
      </c>
      <c r="B167" s="53" t="s">
        <v>50</v>
      </c>
      <c r="C167" s="2" t="s">
        <v>20</v>
      </c>
      <c r="D167" s="365">
        <v>12</v>
      </c>
      <c r="E167" s="244" t="s">
        <v>198</v>
      </c>
      <c r="F167" s="245" t="s">
        <v>10</v>
      </c>
      <c r="G167" s="246" t="s">
        <v>395</v>
      </c>
      <c r="H167" s="2"/>
      <c r="I167" s="442">
        <f>SUM(I168)</f>
        <v>106877</v>
      </c>
    </row>
    <row r="168" spans="1:9" ht="16.5" customHeight="1" x14ac:dyDescent="0.25">
      <c r="A168" s="84" t="s">
        <v>423</v>
      </c>
      <c r="B168" s="365" t="s">
        <v>50</v>
      </c>
      <c r="C168" s="2" t="s">
        <v>20</v>
      </c>
      <c r="D168" s="365">
        <v>12</v>
      </c>
      <c r="E168" s="244" t="s">
        <v>198</v>
      </c>
      <c r="F168" s="245" t="s">
        <v>10</v>
      </c>
      <c r="G168" s="246" t="s">
        <v>422</v>
      </c>
      <c r="H168" s="2"/>
      <c r="I168" s="442">
        <f>SUM(I169)</f>
        <v>106877</v>
      </c>
    </row>
    <row r="169" spans="1:9" ht="33" customHeight="1" x14ac:dyDescent="0.25">
      <c r="A169" s="624" t="s">
        <v>551</v>
      </c>
      <c r="B169" s="289" t="s">
        <v>50</v>
      </c>
      <c r="C169" s="2" t="s">
        <v>20</v>
      </c>
      <c r="D169" s="365">
        <v>12</v>
      </c>
      <c r="E169" s="244" t="s">
        <v>198</v>
      </c>
      <c r="F169" s="245" t="s">
        <v>10</v>
      </c>
      <c r="G169" s="246" t="s">
        <v>422</v>
      </c>
      <c r="H169" s="2" t="s">
        <v>16</v>
      </c>
      <c r="I169" s="443">
        <v>106877</v>
      </c>
    </row>
    <row r="170" spans="1:9" ht="52.5" customHeight="1" x14ac:dyDescent="0.25">
      <c r="A170" s="75" t="s">
        <v>184</v>
      </c>
      <c r="B170" s="30" t="s">
        <v>50</v>
      </c>
      <c r="C170" s="28" t="s">
        <v>20</v>
      </c>
      <c r="D170" s="30">
        <v>12</v>
      </c>
      <c r="E170" s="229" t="s">
        <v>651</v>
      </c>
      <c r="F170" s="230" t="s">
        <v>394</v>
      </c>
      <c r="G170" s="231" t="s">
        <v>395</v>
      </c>
      <c r="H170" s="28"/>
      <c r="I170" s="441">
        <f>SUM(I171)</f>
        <v>770143</v>
      </c>
    </row>
    <row r="171" spans="1:9" ht="80.25" customHeight="1" x14ac:dyDescent="0.25">
      <c r="A171" s="76" t="s">
        <v>185</v>
      </c>
      <c r="B171" s="53" t="s">
        <v>50</v>
      </c>
      <c r="C171" s="44" t="s">
        <v>20</v>
      </c>
      <c r="D171" s="53">
        <v>12</v>
      </c>
      <c r="E171" s="232" t="s">
        <v>212</v>
      </c>
      <c r="F171" s="233" t="s">
        <v>394</v>
      </c>
      <c r="G171" s="234" t="s">
        <v>395</v>
      </c>
      <c r="H171" s="44"/>
      <c r="I171" s="442">
        <f>SUM(I172)</f>
        <v>770143</v>
      </c>
    </row>
    <row r="172" spans="1:9" ht="33" customHeight="1" x14ac:dyDescent="0.25">
      <c r="A172" s="76" t="s">
        <v>452</v>
      </c>
      <c r="B172" s="53" t="s">
        <v>50</v>
      </c>
      <c r="C172" s="44" t="s">
        <v>20</v>
      </c>
      <c r="D172" s="53">
        <v>12</v>
      </c>
      <c r="E172" s="232" t="s">
        <v>212</v>
      </c>
      <c r="F172" s="233" t="s">
        <v>10</v>
      </c>
      <c r="G172" s="234" t="s">
        <v>395</v>
      </c>
      <c r="H172" s="44"/>
      <c r="I172" s="442">
        <f>SUM(I173+I175+I177)</f>
        <v>770143</v>
      </c>
    </row>
    <row r="173" spans="1:9" ht="49.5" customHeight="1" x14ac:dyDescent="0.25">
      <c r="A173" s="76" t="s">
        <v>828</v>
      </c>
      <c r="B173" s="53" t="s">
        <v>50</v>
      </c>
      <c r="C173" s="44" t="s">
        <v>20</v>
      </c>
      <c r="D173" s="53">
        <v>12</v>
      </c>
      <c r="E173" s="232" t="s">
        <v>212</v>
      </c>
      <c r="F173" s="233" t="s">
        <v>10</v>
      </c>
      <c r="G173" s="410">
        <v>13600</v>
      </c>
      <c r="H173" s="44"/>
      <c r="I173" s="442">
        <f>SUM(I174:I174)</f>
        <v>329100</v>
      </c>
    </row>
    <row r="174" spans="1:9" ht="17.25" customHeight="1" x14ac:dyDescent="0.25">
      <c r="A174" s="76" t="s">
        <v>21</v>
      </c>
      <c r="B174" s="53" t="s">
        <v>50</v>
      </c>
      <c r="C174" s="44" t="s">
        <v>20</v>
      </c>
      <c r="D174" s="53">
        <v>12</v>
      </c>
      <c r="E174" s="232" t="s">
        <v>212</v>
      </c>
      <c r="F174" s="233" t="s">
        <v>10</v>
      </c>
      <c r="G174" s="410">
        <v>13600</v>
      </c>
      <c r="H174" s="44" t="s">
        <v>68</v>
      </c>
      <c r="I174" s="444">
        <v>329100</v>
      </c>
    </row>
    <row r="175" spans="1:9" ht="33.75" customHeight="1" x14ac:dyDescent="0.25">
      <c r="A175" s="76" t="s">
        <v>829</v>
      </c>
      <c r="B175" s="53" t="s">
        <v>50</v>
      </c>
      <c r="C175" s="44" t="s">
        <v>20</v>
      </c>
      <c r="D175" s="53">
        <v>12</v>
      </c>
      <c r="E175" s="232" t="s">
        <v>212</v>
      </c>
      <c r="F175" s="233" t="s">
        <v>10</v>
      </c>
      <c r="G175" s="234" t="s">
        <v>661</v>
      </c>
      <c r="H175" s="44"/>
      <c r="I175" s="442">
        <f>SUM(I176:I176)</f>
        <v>141043</v>
      </c>
    </row>
    <row r="176" spans="1:9" ht="18" customHeight="1" x14ac:dyDescent="0.25">
      <c r="A176" s="622" t="s">
        <v>21</v>
      </c>
      <c r="B176" s="53" t="s">
        <v>50</v>
      </c>
      <c r="C176" s="44" t="s">
        <v>20</v>
      </c>
      <c r="D176" s="53">
        <v>12</v>
      </c>
      <c r="E176" s="232" t="s">
        <v>212</v>
      </c>
      <c r="F176" s="233" t="s">
        <v>10</v>
      </c>
      <c r="G176" s="234" t="s">
        <v>661</v>
      </c>
      <c r="H176" s="44" t="s">
        <v>68</v>
      </c>
      <c r="I176" s="444">
        <v>141043</v>
      </c>
    </row>
    <row r="177" spans="1:9" s="508" customFormat="1" ht="33" customHeight="1" x14ac:dyDescent="0.25">
      <c r="A177" s="76" t="s">
        <v>844</v>
      </c>
      <c r="B177" s="53" t="s">
        <v>50</v>
      </c>
      <c r="C177" s="44" t="s">
        <v>20</v>
      </c>
      <c r="D177" s="53">
        <v>12</v>
      </c>
      <c r="E177" s="232" t="s">
        <v>212</v>
      </c>
      <c r="F177" s="233" t="s">
        <v>10</v>
      </c>
      <c r="G177" s="234" t="s">
        <v>843</v>
      </c>
      <c r="H177" s="44"/>
      <c r="I177" s="442">
        <f>SUM(I178)</f>
        <v>300000</v>
      </c>
    </row>
    <row r="178" spans="1:9" s="508" customFormat="1" ht="30.75" customHeight="1" x14ac:dyDescent="0.25">
      <c r="A178" s="622" t="s">
        <v>551</v>
      </c>
      <c r="B178" s="53" t="s">
        <v>50</v>
      </c>
      <c r="C178" s="44" t="s">
        <v>20</v>
      </c>
      <c r="D178" s="53">
        <v>12</v>
      </c>
      <c r="E178" s="232" t="s">
        <v>212</v>
      </c>
      <c r="F178" s="233" t="s">
        <v>10</v>
      </c>
      <c r="G178" s="234" t="s">
        <v>843</v>
      </c>
      <c r="H178" s="44" t="s">
        <v>16</v>
      </c>
      <c r="I178" s="444">
        <v>300000</v>
      </c>
    </row>
    <row r="179" spans="1:9" ht="31.5" x14ac:dyDescent="0.25">
      <c r="A179" s="65" t="s">
        <v>140</v>
      </c>
      <c r="B179" s="33" t="s">
        <v>50</v>
      </c>
      <c r="C179" s="29" t="s">
        <v>20</v>
      </c>
      <c r="D179" s="29" t="s">
        <v>76</v>
      </c>
      <c r="E179" s="223" t="s">
        <v>210</v>
      </c>
      <c r="F179" s="224" t="s">
        <v>394</v>
      </c>
      <c r="G179" s="225" t="s">
        <v>395</v>
      </c>
      <c r="H179" s="28"/>
      <c r="I179" s="441">
        <f>SUM(I180)</f>
        <v>10000</v>
      </c>
    </row>
    <row r="180" spans="1:9" ht="63.75" customHeight="1" x14ac:dyDescent="0.25">
      <c r="A180" s="84" t="s">
        <v>141</v>
      </c>
      <c r="B180" s="380" t="s">
        <v>50</v>
      </c>
      <c r="C180" s="5" t="s">
        <v>20</v>
      </c>
      <c r="D180" s="380">
        <v>12</v>
      </c>
      <c r="E180" s="244" t="s">
        <v>211</v>
      </c>
      <c r="F180" s="245" t="s">
        <v>394</v>
      </c>
      <c r="G180" s="246" t="s">
        <v>395</v>
      </c>
      <c r="H180" s="277"/>
      <c r="I180" s="442">
        <f>SUM(I181)</f>
        <v>10000</v>
      </c>
    </row>
    <row r="181" spans="1:9" ht="63" x14ac:dyDescent="0.25">
      <c r="A181" s="84" t="s">
        <v>443</v>
      </c>
      <c r="B181" s="380" t="s">
        <v>50</v>
      </c>
      <c r="C181" s="5" t="s">
        <v>20</v>
      </c>
      <c r="D181" s="380">
        <v>12</v>
      </c>
      <c r="E181" s="244" t="s">
        <v>211</v>
      </c>
      <c r="F181" s="245" t="s">
        <v>10</v>
      </c>
      <c r="G181" s="246" t="s">
        <v>395</v>
      </c>
      <c r="H181" s="277"/>
      <c r="I181" s="442">
        <f>SUM(I182)</f>
        <v>10000</v>
      </c>
    </row>
    <row r="182" spans="1:9" ht="31.5" x14ac:dyDescent="0.25">
      <c r="A182" s="3" t="s">
        <v>445</v>
      </c>
      <c r="B182" s="380" t="s">
        <v>50</v>
      </c>
      <c r="C182" s="5" t="s">
        <v>20</v>
      </c>
      <c r="D182" s="380">
        <v>12</v>
      </c>
      <c r="E182" s="244" t="s">
        <v>211</v>
      </c>
      <c r="F182" s="245" t="s">
        <v>10</v>
      </c>
      <c r="G182" s="246" t="s">
        <v>444</v>
      </c>
      <c r="H182" s="277"/>
      <c r="I182" s="442">
        <f>SUM(I183)</f>
        <v>10000</v>
      </c>
    </row>
    <row r="183" spans="1:9" ht="16.5" customHeight="1" x14ac:dyDescent="0.25">
      <c r="A183" s="84" t="s">
        <v>18</v>
      </c>
      <c r="B183" s="380" t="s">
        <v>50</v>
      </c>
      <c r="C183" s="5" t="s">
        <v>20</v>
      </c>
      <c r="D183" s="380">
        <v>12</v>
      </c>
      <c r="E183" s="244" t="s">
        <v>211</v>
      </c>
      <c r="F183" s="245" t="s">
        <v>10</v>
      </c>
      <c r="G183" s="246" t="s">
        <v>444</v>
      </c>
      <c r="H183" s="277" t="s">
        <v>17</v>
      </c>
      <c r="I183" s="444">
        <v>10000</v>
      </c>
    </row>
    <row r="184" spans="1:9" ht="15.75" x14ac:dyDescent="0.25">
      <c r="A184" s="17" t="s">
        <v>144</v>
      </c>
      <c r="B184" s="20" t="s">
        <v>50</v>
      </c>
      <c r="C184" s="18" t="s">
        <v>103</v>
      </c>
      <c r="D184" s="20"/>
      <c r="E184" s="293"/>
      <c r="F184" s="294"/>
      <c r="G184" s="295"/>
      <c r="H184" s="283"/>
      <c r="I184" s="439">
        <f>SUM(I185+I191)</f>
        <v>5636874</v>
      </c>
    </row>
    <row r="185" spans="1:9" s="9" customFormat="1" ht="15.75" x14ac:dyDescent="0.25">
      <c r="A185" s="21" t="s">
        <v>235</v>
      </c>
      <c r="B185" s="291" t="s">
        <v>50</v>
      </c>
      <c r="C185" s="25" t="s">
        <v>103</v>
      </c>
      <c r="D185" s="284" t="s">
        <v>10</v>
      </c>
      <c r="E185" s="274"/>
      <c r="F185" s="275"/>
      <c r="G185" s="276"/>
      <c r="H185" s="24"/>
      <c r="I185" s="440">
        <f>SUM(I186)</f>
        <v>23759</v>
      </c>
    </row>
    <row r="186" spans="1:9" ht="47.25" x14ac:dyDescent="0.25">
      <c r="A186" s="27" t="s">
        <v>184</v>
      </c>
      <c r="B186" s="33" t="s">
        <v>50</v>
      </c>
      <c r="C186" s="29" t="s">
        <v>103</v>
      </c>
      <c r="D186" s="122" t="s">
        <v>10</v>
      </c>
      <c r="E186" s="229" t="s">
        <v>446</v>
      </c>
      <c r="F186" s="230" t="s">
        <v>394</v>
      </c>
      <c r="G186" s="231" t="s">
        <v>395</v>
      </c>
      <c r="H186" s="31"/>
      <c r="I186" s="441">
        <f>SUM(I187)</f>
        <v>23759</v>
      </c>
    </row>
    <row r="187" spans="1:9" ht="78.75" x14ac:dyDescent="0.25">
      <c r="A187" s="3" t="s">
        <v>237</v>
      </c>
      <c r="B187" s="380" t="s">
        <v>50</v>
      </c>
      <c r="C187" s="5" t="s">
        <v>103</v>
      </c>
      <c r="D187" s="121" t="s">
        <v>10</v>
      </c>
      <c r="E187" s="244" t="s">
        <v>236</v>
      </c>
      <c r="F187" s="245" t="s">
        <v>394</v>
      </c>
      <c r="G187" s="246" t="s">
        <v>395</v>
      </c>
      <c r="H187" s="59"/>
      <c r="I187" s="442">
        <f>SUM(I188)</f>
        <v>23759</v>
      </c>
    </row>
    <row r="188" spans="1:9" ht="47.25" x14ac:dyDescent="0.25">
      <c r="A188" s="61" t="s">
        <v>555</v>
      </c>
      <c r="B188" s="121" t="s">
        <v>50</v>
      </c>
      <c r="C188" s="5" t="s">
        <v>103</v>
      </c>
      <c r="D188" s="121" t="s">
        <v>10</v>
      </c>
      <c r="E188" s="244" t="s">
        <v>236</v>
      </c>
      <c r="F188" s="245" t="s">
        <v>10</v>
      </c>
      <c r="G188" s="246" t="s">
        <v>395</v>
      </c>
      <c r="H188" s="59"/>
      <c r="I188" s="442">
        <f>SUM(I189)</f>
        <v>23759</v>
      </c>
    </row>
    <row r="189" spans="1:9" ht="33" customHeight="1" x14ac:dyDescent="0.25">
      <c r="A189" s="105" t="s">
        <v>448</v>
      </c>
      <c r="B189" s="308" t="s">
        <v>50</v>
      </c>
      <c r="C189" s="5" t="s">
        <v>103</v>
      </c>
      <c r="D189" s="121" t="s">
        <v>10</v>
      </c>
      <c r="E189" s="244" t="s">
        <v>236</v>
      </c>
      <c r="F189" s="245" t="s">
        <v>10</v>
      </c>
      <c r="G189" s="246" t="s">
        <v>449</v>
      </c>
      <c r="H189" s="59"/>
      <c r="I189" s="442">
        <f>SUM(I190)</f>
        <v>23759</v>
      </c>
    </row>
    <row r="190" spans="1:9" ht="17.25" customHeight="1" x14ac:dyDescent="0.25">
      <c r="A190" s="76" t="s">
        <v>21</v>
      </c>
      <c r="B190" s="306" t="s">
        <v>50</v>
      </c>
      <c r="C190" s="5" t="s">
        <v>103</v>
      </c>
      <c r="D190" s="121" t="s">
        <v>10</v>
      </c>
      <c r="E190" s="244" t="s">
        <v>236</v>
      </c>
      <c r="F190" s="245" t="s">
        <v>10</v>
      </c>
      <c r="G190" s="246" t="s">
        <v>449</v>
      </c>
      <c r="H190" s="59" t="s">
        <v>68</v>
      </c>
      <c r="I190" s="444">
        <v>23759</v>
      </c>
    </row>
    <row r="191" spans="1:9" ht="15.75" x14ac:dyDescent="0.25">
      <c r="A191" s="21" t="s">
        <v>145</v>
      </c>
      <c r="B191" s="291" t="s">
        <v>50</v>
      </c>
      <c r="C191" s="25" t="s">
        <v>103</v>
      </c>
      <c r="D191" s="22" t="s">
        <v>12</v>
      </c>
      <c r="E191" s="274"/>
      <c r="F191" s="275"/>
      <c r="G191" s="276"/>
      <c r="H191" s="24"/>
      <c r="I191" s="440">
        <f>SUM(I192)</f>
        <v>5613115</v>
      </c>
    </row>
    <row r="192" spans="1:9" s="43" customFormat="1" ht="47.25" x14ac:dyDescent="0.25">
      <c r="A192" s="27" t="s">
        <v>184</v>
      </c>
      <c r="B192" s="33" t="s">
        <v>50</v>
      </c>
      <c r="C192" s="29" t="s">
        <v>103</v>
      </c>
      <c r="D192" s="122" t="s">
        <v>12</v>
      </c>
      <c r="E192" s="229" t="s">
        <v>446</v>
      </c>
      <c r="F192" s="230" t="s">
        <v>394</v>
      </c>
      <c r="G192" s="231" t="s">
        <v>395</v>
      </c>
      <c r="H192" s="31"/>
      <c r="I192" s="441">
        <f>SUM(I193+I197)</f>
        <v>5613115</v>
      </c>
    </row>
    <row r="193" spans="1:9" s="43" customFormat="1" ht="78.75" x14ac:dyDescent="0.25">
      <c r="A193" s="54" t="s">
        <v>237</v>
      </c>
      <c r="B193" s="306" t="s">
        <v>50</v>
      </c>
      <c r="C193" s="5" t="s">
        <v>103</v>
      </c>
      <c r="D193" s="121" t="s">
        <v>12</v>
      </c>
      <c r="E193" s="244" t="s">
        <v>236</v>
      </c>
      <c r="F193" s="245" t="s">
        <v>394</v>
      </c>
      <c r="G193" s="246" t="s">
        <v>395</v>
      </c>
      <c r="H193" s="277"/>
      <c r="I193" s="442">
        <f>SUM(I194)</f>
        <v>577700</v>
      </c>
    </row>
    <row r="194" spans="1:9" s="43" customFormat="1" ht="47.25" x14ac:dyDescent="0.25">
      <c r="A194" s="105" t="s">
        <v>447</v>
      </c>
      <c r="B194" s="308" t="s">
        <v>50</v>
      </c>
      <c r="C194" s="5" t="s">
        <v>103</v>
      </c>
      <c r="D194" s="121" t="s">
        <v>12</v>
      </c>
      <c r="E194" s="244" t="s">
        <v>236</v>
      </c>
      <c r="F194" s="245" t="s">
        <v>10</v>
      </c>
      <c r="G194" s="246" t="s">
        <v>395</v>
      </c>
      <c r="H194" s="277"/>
      <c r="I194" s="442">
        <f>SUM(I195)</f>
        <v>577700</v>
      </c>
    </row>
    <row r="195" spans="1:9" s="43" customFormat="1" ht="33.75" customHeight="1" x14ac:dyDescent="0.25">
      <c r="A195" s="105" t="s">
        <v>514</v>
      </c>
      <c r="B195" s="308" t="s">
        <v>50</v>
      </c>
      <c r="C195" s="5" t="s">
        <v>103</v>
      </c>
      <c r="D195" s="121" t="s">
        <v>12</v>
      </c>
      <c r="E195" s="244" t="s">
        <v>236</v>
      </c>
      <c r="F195" s="245" t="s">
        <v>10</v>
      </c>
      <c r="G195" s="246" t="s">
        <v>515</v>
      </c>
      <c r="H195" s="277"/>
      <c r="I195" s="442">
        <f>SUM(I196)</f>
        <v>577700</v>
      </c>
    </row>
    <row r="196" spans="1:9" s="43" customFormat="1" ht="18" customHeight="1" x14ac:dyDescent="0.25">
      <c r="A196" s="76" t="s">
        <v>21</v>
      </c>
      <c r="B196" s="306" t="s">
        <v>50</v>
      </c>
      <c r="C196" s="5" t="s">
        <v>103</v>
      </c>
      <c r="D196" s="121" t="s">
        <v>12</v>
      </c>
      <c r="E196" s="244" t="s">
        <v>236</v>
      </c>
      <c r="F196" s="245" t="s">
        <v>10</v>
      </c>
      <c r="G196" s="246" t="s">
        <v>515</v>
      </c>
      <c r="H196" s="277" t="s">
        <v>68</v>
      </c>
      <c r="I196" s="444">
        <v>577700</v>
      </c>
    </row>
    <row r="197" spans="1:9" s="43" customFormat="1" ht="81" customHeight="1" x14ac:dyDescent="0.25">
      <c r="A197" s="363" t="s">
        <v>185</v>
      </c>
      <c r="B197" s="306" t="s">
        <v>50</v>
      </c>
      <c r="C197" s="5" t="s">
        <v>103</v>
      </c>
      <c r="D197" s="380" t="s">
        <v>12</v>
      </c>
      <c r="E197" s="244" t="s">
        <v>212</v>
      </c>
      <c r="F197" s="245" t="s">
        <v>394</v>
      </c>
      <c r="G197" s="246" t="s">
        <v>395</v>
      </c>
      <c r="H197" s="59"/>
      <c r="I197" s="442">
        <f>SUM(I198)</f>
        <v>5035415</v>
      </c>
    </row>
    <row r="198" spans="1:9" s="43" customFormat="1" ht="34.5" customHeight="1" x14ac:dyDescent="0.25">
      <c r="A198" s="3" t="s">
        <v>452</v>
      </c>
      <c r="B198" s="306" t="s">
        <v>50</v>
      </c>
      <c r="C198" s="5" t="s">
        <v>103</v>
      </c>
      <c r="D198" s="380" t="s">
        <v>12</v>
      </c>
      <c r="E198" s="244" t="s">
        <v>212</v>
      </c>
      <c r="F198" s="245" t="s">
        <v>10</v>
      </c>
      <c r="G198" s="246" t="s">
        <v>395</v>
      </c>
      <c r="H198" s="59" t="s">
        <v>68</v>
      </c>
      <c r="I198" s="442">
        <f>SUM(I199+I201+I203)</f>
        <v>5035415</v>
      </c>
    </row>
    <row r="199" spans="1:9" s="43" customFormat="1" ht="34.5" customHeight="1" x14ac:dyDescent="0.25">
      <c r="A199" s="61" t="s">
        <v>986</v>
      </c>
      <c r="B199" s="306" t="s">
        <v>50</v>
      </c>
      <c r="C199" s="5" t="s">
        <v>103</v>
      </c>
      <c r="D199" s="656" t="s">
        <v>12</v>
      </c>
      <c r="E199" s="244" t="s">
        <v>212</v>
      </c>
      <c r="F199" s="245" t="s">
        <v>10</v>
      </c>
      <c r="G199" s="374">
        <v>11500</v>
      </c>
      <c r="H199" s="59"/>
      <c r="I199" s="442">
        <f>SUM(I200)</f>
        <v>3724152</v>
      </c>
    </row>
    <row r="200" spans="1:9" s="43" customFormat="1" ht="34.5" customHeight="1" x14ac:dyDescent="0.25">
      <c r="A200" s="76" t="s">
        <v>177</v>
      </c>
      <c r="B200" s="306" t="s">
        <v>50</v>
      </c>
      <c r="C200" s="5" t="s">
        <v>103</v>
      </c>
      <c r="D200" s="656" t="s">
        <v>12</v>
      </c>
      <c r="E200" s="244" t="s">
        <v>212</v>
      </c>
      <c r="F200" s="245" t="s">
        <v>10</v>
      </c>
      <c r="G200" s="374">
        <v>11500</v>
      </c>
      <c r="H200" s="59" t="s">
        <v>176</v>
      </c>
      <c r="I200" s="444">
        <v>3724152</v>
      </c>
    </row>
    <row r="201" spans="1:9" s="43" customFormat="1" ht="33.75" customHeight="1" x14ac:dyDescent="0.25">
      <c r="A201" s="61" t="s">
        <v>954</v>
      </c>
      <c r="B201" s="380" t="s">
        <v>50</v>
      </c>
      <c r="C201" s="5" t="s">
        <v>103</v>
      </c>
      <c r="D201" s="380" t="s">
        <v>12</v>
      </c>
      <c r="E201" s="244" t="s">
        <v>212</v>
      </c>
      <c r="F201" s="245" t="s">
        <v>10</v>
      </c>
      <c r="G201" s="374" t="s">
        <v>953</v>
      </c>
      <c r="H201" s="59"/>
      <c r="I201" s="442">
        <f>SUM(I202)</f>
        <v>196008</v>
      </c>
    </row>
    <row r="202" spans="1:9" s="43" customFormat="1" ht="32.25" customHeight="1" x14ac:dyDescent="0.25">
      <c r="A202" s="76" t="s">
        <v>177</v>
      </c>
      <c r="B202" s="380" t="s">
        <v>50</v>
      </c>
      <c r="C202" s="5" t="s">
        <v>103</v>
      </c>
      <c r="D202" s="380" t="s">
        <v>12</v>
      </c>
      <c r="E202" s="244" t="s">
        <v>212</v>
      </c>
      <c r="F202" s="245" t="s">
        <v>10</v>
      </c>
      <c r="G202" s="374" t="s">
        <v>953</v>
      </c>
      <c r="H202" s="59" t="s">
        <v>176</v>
      </c>
      <c r="I202" s="444">
        <v>196008</v>
      </c>
    </row>
    <row r="203" spans="1:9" s="43" customFormat="1" ht="32.25" customHeight="1" x14ac:dyDescent="0.25">
      <c r="A203" s="660" t="s">
        <v>988</v>
      </c>
      <c r="B203" s="658" t="s">
        <v>50</v>
      </c>
      <c r="C203" s="5" t="s">
        <v>103</v>
      </c>
      <c r="D203" s="658" t="s">
        <v>12</v>
      </c>
      <c r="E203" s="244" t="s">
        <v>212</v>
      </c>
      <c r="F203" s="245" t="s">
        <v>10</v>
      </c>
      <c r="G203" s="228" t="s">
        <v>987</v>
      </c>
      <c r="H203" s="59"/>
      <c r="I203" s="442">
        <f>SUM(I204)</f>
        <v>1115255</v>
      </c>
    </row>
    <row r="204" spans="1:9" s="43" customFormat="1" ht="32.25" customHeight="1" x14ac:dyDescent="0.25">
      <c r="A204" s="84" t="s">
        <v>551</v>
      </c>
      <c r="B204" s="658" t="s">
        <v>50</v>
      </c>
      <c r="C204" s="5" t="s">
        <v>103</v>
      </c>
      <c r="D204" s="658" t="s">
        <v>12</v>
      </c>
      <c r="E204" s="244" t="s">
        <v>212</v>
      </c>
      <c r="F204" s="245" t="s">
        <v>10</v>
      </c>
      <c r="G204" s="228" t="s">
        <v>987</v>
      </c>
      <c r="H204" s="59" t="s">
        <v>16</v>
      </c>
      <c r="I204" s="444">
        <v>1115255</v>
      </c>
    </row>
    <row r="205" spans="1:9" s="43" customFormat="1" ht="16.5" customHeight="1" x14ac:dyDescent="0.25">
      <c r="A205" s="113" t="s">
        <v>657</v>
      </c>
      <c r="B205" s="19" t="s">
        <v>50</v>
      </c>
      <c r="C205" s="407" t="s">
        <v>32</v>
      </c>
      <c r="D205" s="19"/>
      <c r="E205" s="256"/>
      <c r="F205" s="257"/>
      <c r="G205" s="258"/>
      <c r="H205" s="15"/>
      <c r="I205" s="439">
        <f>SUM(I206)</f>
        <v>91603</v>
      </c>
    </row>
    <row r="206" spans="1:9" s="43" customFormat="1" ht="16.5" customHeight="1" x14ac:dyDescent="0.25">
      <c r="A206" s="109" t="s">
        <v>658</v>
      </c>
      <c r="B206" s="26" t="s">
        <v>50</v>
      </c>
      <c r="C206" s="56" t="s">
        <v>32</v>
      </c>
      <c r="D206" s="22" t="s">
        <v>29</v>
      </c>
      <c r="E206" s="274"/>
      <c r="F206" s="275"/>
      <c r="G206" s="276"/>
      <c r="H206" s="22"/>
      <c r="I206" s="440">
        <f>SUM(I207)</f>
        <v>91603</v>
      </c>
    </row>
    <row r="207" spans="1:9" ht="16.5" customHeight="1" x14ac:dyDescent="0.25">
      <c r="A207" s="75" t="s">
        <v>182</v>
      </c>
      <c r="B207" s="30" t="s">
        <v>50</v>
      </c>
      <c r="C207" s="28" t="s">
        <v>32</v>
      </c>
      <c r="D207" s="30" t="s">
        <v>29</v>
      </c>
      <c r="E207" s="229" t="s">
        <v>201</v>
      </c>
      <c r="F207" s="230" t="s">
        <v>394</v>
      </c>
      <c r="G207" s="231" t="s">
        <v>395</v>
      </c>
      <c r="H207" s="28"/>
      <c r="I207" s="441">
        <f>SUM(I208)</f>
        <v>91603</v>
      </c>
    </row>
    <row r="208" spans="1:9" ht="16.5" customHeight="1" x14ac:dyDescent="0.25">
      <c r="A208" s="84" t="s">
        <v>181</v>
      </c>
      <c r="B208" s="365" t="s">
        <v>50</v>
      </c>
      <c r="C208" s="2" t="s">
        <v>32</v>
      </c>
      <c r="D208" s="365" t="s">
        <v>29</v>
      </c>
      <c r="E208" s="244" t="s">
        <v>202</v>
      </c>
      <c r="F208" s="245" t="s">
        <v>394</v>
      </c>
      <c r="G208" s="246" t="s">
        <v>395</v>
      </c>
      <c r="H208" s="2"/>
      <c r="I208" s="442">
        <f>SUM(I209)</f>
        <v>91603</v>
      </c>
    </row>
    <row r="209" spans="1:11" ht="31.5" customHeight="1" x14ac:dyDescent="0.25">
      <c r="A209" s="84" t="s">
        <v>729</v>
      </c>
      <c r="B209" s="365" t="s">
        <v>50</v>
      </c>
      <c r="C209" s="2" t="s">
        <v>32</v>
      </c>
      <c r="D209" s="365" t="s">
        <v>29</v>
      </c>
      <c r="E209" s="244" t="s">
        <v>202</v>
      </c>
      <c r="F209" s="245" t="s">
        <v>394</v>
      </c>
      <c r="G209" s="374">
        <v>12700</v>
      </c>
      <c r="H209" s="2"/>
      <c r="I209" s="442">
        <f>SUM(I210)</f>
        <v>91603</v>
      </c>
    </row>
    <row r="210" spans="1:11" ht="31.5" customHeight="1" x14ac:dyDescent="0.25">
      <c r="A210" s="84" t="s">
        <v>551</v>
      </c>
      <c r="B210" s="365" t="s">
        <v>50</v>
      </c>
      <c r="C210" s="2" t="s">
        <v>32</v>
      </c>
      <c r="D210" s="365" t="s">
        <v>29</v>
      </c>
      <c r="E210" s="244" t="s">
        <v>202</v>
      </c>
      <c r="F210" s="245" t="s">
        <v>394</v>
      </c>
      <c r="G210" s="374">
        <v>12700</v>
      </c>
      <c r="H210" s="2" t="s">
        <v>16</v>
      </c>
      <c r="I210" s="444">
        <v>91603</v>
      </c>
    </row>
    <row r="211" spans="1:11" s="43" customFormat="1" ht="16.5" customHeight="1" x14ac:dyDescent="0.25">
      <c r="A211" s="113" t="s">
        <v>37</v>
      </c>
      <c r="B211" s="19" t="s">
        <v>50</v>
      </c>
      <c r="C211" s="19">
        <v>10</v>
      </c>
      <c r="D211" s="19"/>
      <c r="E211" s="256"/>
      <c r="F211" s="257"/>
      <c r="G211" s="258"/>
      <c r="H211" s="15"/>
      <c r="I211" s="439">
        <f>SUM(I212)</f>
        <v>4565500</v>
      </c>
    </row>
    <row r="212" spans="1:11" ht="15.75" x14ac:dyDescent="0.25">
      <c r="A212" s="109" t="s">
        <v>42</v>
      </c>
      <c r="B212" s="26" t="s">
        <v>50</v>
      </c>
      <c r="C212" s="26">
        <v>10</v>
      </c>
      <c r="D212" s="22" t="s">
        <v>20</v>
      </c>
      <c r="E212" s="274"/>
      <c r="F212" s="275"/>
      <c r="G212" s="276"/>
      <c r="H212" s="22"/>
      <c r="I212" s="440">
        <f>SUM(I213+I218)</f>
        <v>4565500</v>
      </c>
    </row>
    <row r="213" spans="1:11" ht="47.25" x14ac:dyDescent="0.25">
      <c r="A213" s="102" t="s">
        <v>115</v>
      </c>
      <c r="B213" s="30" t="s">
        <v>50</v>
      </c>
      <c r="C213" s="30">
        <v>10</v>
      </c>
      <c r="D213" s="28" t="s">
        <v>20</v>
      </c>
      <c r="E213" s="223" t="s">
        <v>186</v>
      </c>
      <c r="F213" s="224" t="s">
        <v>394</v>
      </c>
      <c r="G213" s="225" t="s">
        <v>395</v>
      </c>
      <c r="H213" s="28"/>
      <c r="I213" s="441">
        <f>SUM(I214)</f>
        <v>3834700</v>
      </c>
    </row>
    <row r="214" spans="1:11" ht="78.75" x14ac:dyDescent="0.25">
      <c r="A214" s="61" t="s">
        <v>116</v>
      </c>
      <c r="B214" s="365" t="s">
        <v>50</v>
      </c>
      <c r="C214" s="6">
        <v>10</v>
      </c>
      <c r="D214" s="2" t="s">
        <v>20</v>
      </c>
      <c r="E214" s="226" t="s">
        <v>216</v>
      </c>
      <c r="F214" s="227" t="s">
        <v>394</v>
      </c>
      <c r="G214" s="228" t="s">
        <v>395</v>
      </c>
      <c r="H214" s="2"/>
      <c r="I214" s="442">
        <f>SUM(I215)</f>
        <v>3834700</v>
      </c>
    </row>
    <row r="215" spans="1:11" ht="47.25" x14ac:dyDescent="0.25">
      <c r="A215" s="61" t="s">
        <v>402</v>
      </c>
      <c r="B215" s="365" t="s">
        <v>50</v>
      </c>
      <c r="C215" s="6">
        <v>10</v>
      </c>
      <c r="D215" s="2" t="s">
        <v>20</v>
      </c>
      <c r="E215" s="226" t="s">
        <v>216</v>
      </c>
      <c r="F215" s="227" t="s">
        <v>10</v>
      </c>
      <c r="G215" s="228" t="s">
        <v>395</v>
      </c>
      <c r="H215" s="2"/>
      <c r="I215" s="442">
        <f>SUM(I216)</f>
        <v>3834700</v>
      </c>
    </row>
    <row r="216" spans="1:11" ht="33.75" customHeight="1" x14ac:dyDescent="0.25">
      <c r="A216" s="61" t="s">
        <v>376</v>
      </c>
      <c r="B216" s="365" t="s">
        <v>50</v>
      </c>
      <c r="C216" s="6">
        <v>10</v>
      </c>
      <c r="D216" s="2" t="s">
        <v>20</v>
      </c>
      <c r="E216" s="226" t="s">
        <v>216</v>
      </c>
      <c r="F216" s="227" t="s">
        <v>10</v>
      </c>
      <c r="G216" s="228" t="s">
        <v>497</v>
      </c>
      <c r="H216" s="2"/>
      <c r="I216" s="442">
        <f>SUM(I217:I217)</f>
        <v>3834700</v>
      </c>
    </row>
    <row r="217" spans="1:11" ht="15.75" x14ac:dyDescent="0.25">
      <c r="A217" s="61" t="s">
        <v>40</v>
      </c>
      <c r="B217" s="365" t="s">
        <v>50</v>
      </c>
      <c r="C217" s="6">
        <v>10</v>
      </c>
      <c r="D217" s="2" t="s">
        <v>20</v>
      </c>
      <c r="E217" s="226" t="s">
        <v>216</v>
      </c>
      <c r="F217" s="227" t="s">
        <v>10</v>
      </c>
      <c r="G217" s="228" t="s">
        <v>497</v>
      </c>
      <c r="H217" s="2" t="s">
        <v>39</v>
      </c>
      <c r="I217" s="444">
        <v>3834700</v>
      </c>
    </row>
    <row r="218" spans="1:11" ht="47.25" x14ac:dyDescent="0.25">
      <c r="A218" s="99" t="s">
        <v>184</v>
      </c>
      <c r="B218" s="30" t="s">
        <v>50</v>
      </c>
      <c r="C218" s="30">
        <v>10</v>
      </c>
      <c r="D218" s="28" t="s">
        <v>20</v>
      </c>
      <c r="E218" s="223" t="s">
        <v>446</v>
      </c>
      <c r="F218" s="224" t="s">
        <v>394</v>
      </c>
      <c r="G218" s="225" t="s">
        <v>395</v>
      </c>
      <c r="H218" s="28"/>
      <c r="I218" s="441">
        <f>SUM(I219)</f>
        <v>730800</v>
      </c>
    </row>
    <row r="219" spans="1:11" ht="82.5" customHeight="1" x14ac:dyDescent="0.25">
      <c r="A219" s="61" t="s">
        <v>185</v>
      </c>
      <c r="B219" s="365" t="s">
        <v>50</v>
      </c>
      <c r="C219" s="365">
        <v>10</v>
      </c>
      <c r="D219" s="2" t="s">
        <v>20</v>
      </c>
      <c r="E219" s="226" t="s">
        <v>212</v>
      </c>
      <c r="F219" s="227" t="s">
        <v>394</v>
      </c>
      <c r="G219" s="228" t="s">
        <v>395</v>
      </c>
      <c r="H219" s="2"/>
      <c r="I219" s="442">
        <f>SUM(I220)</f>
        <v>730800</v>
      </c>
    </row>
    <row r="220" spans="1:11" ht="34.5" customHeight="1" x14ac:dyDescent="0.25">
      <c r="A220" s="61" t="s">
        <v>452</v>
      </c>
      <c r="B220" s="365" t="s">
        <v>50</v>
      </c>
      <c r="C220" s="365">
        <v>10</v>
      </c>
      <c r="D220" s="2" t="s">
        <v>20</v>
      </c>
      <c r="E220" s="226" t="s">
        <v>212</v>
      </c>
      <c r="F220" s="227" t="s">
        <v>10</v>
      </c>
      <c r="G220" s="228" t="s">
        <v>395</v>
      </c>
      <c r="H220" s="2"/>
      <c r="I220" s="442">
        <f>SUM(I222)</f>
        <v>730800</v>
      </c>
    </row>
    <row r="221" spans="1:11" ht="15.75" x14ac:dyDescent="0.25">
      <c r="A221" s="61" t="s">
        <v>679</v>
      </c>
      <c r="B221" s="365" t="s">
        <v>50</v>
      </c>
      <c r="C221" s="365">
        <v>10</v>
      </c>
      <c r="D221" s="2" t="s">
        <v>20</v>
      </c>
      <c r="E221" s="226" t="s">
        <v>212</v>
      </c>
      <c r="F221" s="227" t="s">
        <v>10</v>
      </c>
      <c r="G221" s="228" t="s">
        <v>678</v>
      </c>
      <c r="H221" s="2"/>
      <c r="I221" s="442">
        <f>SUM(I222)</f>
        <v>730800</v>
      </c>
    </row>
    <row r="222" spans="1:11" ht="15.75" x14ac:dyDescent="0.25">
      <c r="A222" s="103" t="s">
        <v>40</v>
      </c>
      <c r="B222" s="53" t="s">
        <v>50</v>
      </c>
      <c r="C222" s="365">
        <v>10</v>
      </c>
      <c r="D222" s="2" t="s">
        <v>20</v>
      </c>
      <c r="E222" s="226" t="s">
        <v>212</v>
      </c>
      <c r="F222" s="227" t="s">
        <v>10</v>
      </c>
      <c r="G222" s="228" t="s">
        <v>678</v>
      </c>
      <c r="H222" s="2" t="s">
        <v>39</v>
      </c>
      <c r="I222" s="444">
        <v>730800</v>
      </c>
    </row>
    <row r="223" spans="1:11" s="43" customFormat="1" ht="31.5" customHeight="1" x14ac:dyDescent="0.25">
      <c r="A223" s="449" t="s">
        <v>55</v>
      </c>
      <c r="B223" s="450" t="s">
        <v>56</v>
      </c>
      <c r="C223" s="451"/>
      <c r="D223" s="452"/>
      <c r="E223" s="453"/>
      <c r="F223" s="454"/>
      <c r="G223" s="455"/>
      <c r="H223" s="456"/>
      <c r="I223" s="457">
        <f>SUM(I224+I247)</f>
        <v>18879453</v>
      </c>
      <c r="J223" s="512"/>
      <c r="K223" s="512"/>
    </row>
    <row r="224" spans="1:11" s="43" customFormat="1" ht="16.5" customHeight="1" x14ac:dyDescent="0.25">
      <c r="A224" s="288" t="s">
        <v>9</v>
      </c>
      <c r="B224" s="305" t="s">
        <v>56</v>
      </c>
      <c r="C224" s="15" t="s">
        <v>10</v>
      </c>
      <c r="D224" s="15"/>
      <c r="E224" s="299"/>
      <c r="F224" s="300"/>
      <c r="G224" s="301"/>
      <c r="H224" s="15"/>
      <c r="I224" s="439">
        <f>SUM(I225+I242)</f>
        <v>12695104</v>
      </c>
    </row>
    <row r="225" spans="1:9" ht="31.5" x14ac:dyDescent="0.25">
      <c r="A225" s="97" t="s">
        <v>71</v>
      </c>
      <c r="B225" s="26" t="s">
        <v>56</v>
      </c>
      <c r="C225" s="22" t="s">
        <v>10</v>
      </c>
      <c r="D225" s="22" t="s">
        <v>70</v>
      </c>
      <c r="E225" s="220"/>
      <c r="F225" s="221"/>
      <c r="G225" s="222"/>
      <c r="H225" s="23"/>
      <c r="I225" s="440">
        <f>SUM(I226,I231,I236)</f>
        <v>3156343</v>
      </c>
    </row>
    <row r="226" spans="1:9" ht="47.25" x14ac:dyDescent="0.25">
      <c r="A226" s="75" t="s">
        <v>110</v>
      </c>
      <c r="B226" s="30" t="s">
        <v>56</v>
      </c>
      <c r="C226" s="28" t="s">
        <v>10</v>
      </c>
      <c r="D226" s="28" t="s">
        <v>70</v>
      </c>
      <c r="E226" s="223" t="s">
        <v>397</v>
      </c>
      <c r="F226" s="224" t="s">
        <v>394</v>
      </c>
      <c r="G226" s="225" t="s">
        <v>395</v>
      </c>
      <c r="H226" s="28"/>
      <c r="I226" s="441">
        <f>SUM(I227)</f>
        <v>422797</v>
      </c>
    </row>
    <row r="227" spans="1:9" ht="63" x14ac:dyDescent="0.25">
      <c r="A227" s="76" t="s">
        <v>121</v>
      </c>
      <c r="B227" s="53" t="s">
        <v>56</v>
      </c>
      <c r="C227" s="2" t="s">
        <v>10</v>
      </c>
      <c r="D227" s="2" t="s">
        <v>70</v>
      </c>
      <c r="E227" s="226" t="s">
        <v>398</v>
      </c>
      <c r="F227" s="227" t="s">
        <v>394</v>
      </c>
      <c r="G227" s="228" t="s">
        <v>395</v>
      </c>
      <c r="H227" s="44"/>
      <c r="I227" s="442">
        <f>SUM(I228)</f>
        <v>422797</v>
      </c>
    </row>
    <row r="228" spans="1:9" ht="47.25" x14ac:dyDescent="0.25">
      <c r="A228" s="76" t="s">
        <v>401</v>
      </c>
      <c r="B228" s="53" t="s">
        <v>56</v>
      </c>
      <c r="C228" s="2" t="s">
        <v>10</v>
      </c>
      <c r="D228" s="2" t="s">
        <v>70</v>
      </c>
      <c r="E228" s="226" t="s">
        <v>398</v>
      </c>
      <c r="F228" s="227" t="s">
        <v>10</v>
      </c>
      <c r="G228" s="228" t="s">
        <v>395</v>
      </c>
      <c r="H228" s="44"/>
      <c r="I228" s="442">
        <f>SUM(I229)</f>
        <v>422797</v>
      </c>
    </row>
    <row r="229" spans="1:9" ht="15.75" x14ac:dyDescent="0.25">
      <c r="A229" s="76" t="s">
        <v>112</v>
      </c>
      <c r="B229" s="53" t="s">
        <v>56</v>
      </c>
      <c r="C229" s="2" t="s">
        <v>10</v>
      </c>
      <c r="D229" s="2" t="s">
        <v>70</v>
      </c>
      <c r="E229" s="226" t="s">
        <v>398</v>
      </c>
      <c r="F229" s="227" t="s">
        <v>10</v>
      </c>
      <c r="G229" s="228" t="s">
        <v>400</v>
      </c>
      <c r="H229" s="44"/>
      <c r="I229" s="442">
        <f>SUM(I230)</f>
        <v>422797</v>
      </c>
    </row>
    <row r="230" spans="1:9" ht="31.5" x14ac:dyDescent="0.25">
      <c r="A230" s="624" t="s">
        <v>551</v>
      </c>
      <c r="B230" s="289" t="s">
        <v>56</v>
      </c>
      <c r="C230" s="2" t="s">
        <v>10</v>
      </c>
      <c r="D230" s="2" t="s">
        <v>70</v>
      </c>
      <c r="E230" s="226" t="s">
        <v>398</v>
      </c>
      <c r="F230" s="227" t="s">
        <v>10</v>
      </c>
      <c r="G230" s="228" t="s">
        <v>400</v>
      </c>
      <c r="H230" s="2" t="s">
        <v>16</v>
      </c>
      <c r="I230" s="444">
        <v>422797</v>
      </c>
    </row>
    <row r="231" spans="1:9" s="37" customFormat="1" ht="63" x14ac:dyDescent="0.25">
      <c r="A231" s="75" t="s">
        <v>133</v>
      </c>
      <c r="B231" s="30" t="s">
        <v>56</v>
      </c>
      <c r="C231" s="28" t="s">
        <v>10</v>
      </c>
      <c r="D231" s="28" t="s">
        <v>70</v>
      </c>
      <c r="E231" s="223" t="s">
        <v>205</v>
      </c>
      <c r="F231" s="224" t="s">
        <v>394</v>
      </c>
      <c r="G231" s="225" t="s">
        <v>395</v>
      </c>
      <c r="H231" s="28"/>
      <c r="I231" s="441">
        <f>SUM(I232)</f>
        <v>26000</v>
      </c>
    </row>
    <row r="232" spans="1:9" s="37" customFormat="1" ht="110.25" x14ac:dyDescent="0.25">
      <c r="A232" s="76" t="s">
        <v>149</v>
      </c>
      <c r="B232" s="53" t="s">
        <v>56</v>
      </c>
      <c r="C232" s="2" t="s">
        <v>10</v>
      </c>
      <c r="D232" s="2" t="s">
        <v>70</v>
      </c>
      <c r="E232" s="226" t="s">
        <v>207</v>
      </c>
      <c r="F232" s="227" t="s">
        <v>394</v>
      </c>
      <c r="G232" s="228" t="s">
        <v>395</v>
      </c>
      <c r="H232" s="2"/>
      <c r="I232" s="442">
        <f>SUM(I233)</f>
        <v>26000</v>
      </c>
    </row>
    <row r="233" spans="1:9" s="37" customFormat="1" ht="47.25" x14ac:dyDescent="0.25">
      <c r="A233" s="76" t="s">
        <v>414</v>
      </c>
      <c r="B233" s="53" t="s">
        <v>56</v>
      </c>
      <c r="C233" s="2" t="s">
        <v>10</v>
      </c>
      <c r="D233" s="2" t="s">
        <v>70</v>
      </c>
      <c r="E233" s="226" t="s">
        <v>207</v>
      </c>
      <c r="F233" s="227" t="s">
        <v>10</v>
      </c>
      <c r="G233" s="228" t="s">
        <v>395</v>
      </c>
      <c r="H233" s="2"/>
      <c r="I233" s="442">
        <f>SUM(I234)</f>
        <v>26000</v>
      </c>
    </row>
    <row r="234" spans="1:9" s="37" customFormat="1" ht="31.5" x14ac:dyDescent="0.25">
      <c r="A234" s="3" t="s">
        <v>104</v>
      </c>
      <c r="B234" s="365" t="s">
        <v>56</v>
      </c>
      <c r="C234" s="2" t="s">
        <v>10</v>
      </c>
      <c r="D234" s="2" t="s">
        <v>70</v>
      </c>
      <c r="E234" s="226" t="s">
        <v>207</v>
      </c>
      <c r="F234" s="227" t="s">
        <v>10</v>
      </c>
      <c r="G234" s="228" t="s">
        <v>415</v>
      </c>
      <c r="H234" s="2"/>
      <c r="I234" s="442">
        <f>SUM(I235)</f>
        <v>26000</v>
      </c>
    </row>
    <row r="235" spans="1:9" s="37" customFormat="1" ht="31.5" x14ac:dyDescent="0.25">
      <c r="A235" s="624" t="s">
        <v>551</v>
      </c>
      <c r="B235" s="289" t="s">
        <v>56</v>
      </c>
      <c r="C235" s="2" t="s">
        <v>10</v>
      </c>
      <c r="D235" s="2" t="s">
        <v>70</v>
      </c>
      <c r="E235" s="226" t="s">
        <v>207</v>
      </c>
      <c r="F235" s="227" t="s">
        <v>10</v>
      </c>
      <c r="G235" s="228" t="s">
        <v>415</v>
      </c>
      <c r="H235" s="2" t="s">
        <v>16</v>
      </c>
      <c r="I235" s="443">
        <v>26000</v>
      </c>
    </row>
    <row r="236" spans="1:9" ht="47.25" x14ac:dyDescent="0.25">
      <c r="A236" s="27" t="s">
        <v>125</v>
      </c>
      <c r="B236" s="30" t="s">
        <v>56</v>
      </c>
      <c r="C236" s="28" t="s">
        <v>10</v>
      </c>
      <c r="D236" s="28" t="s">
        <v>70</v>
      </c>
      <c r="E236" s="223" t="s">
        <v>214</v>
      </c>
      <c r="F236" s="224" t="s">
        <v>394</v>
      </c>
      <c r="G236" s="225" t="s">
        <v>395</v>
      </c>
      <c r="H236" s="28"/>
      <c r="I236" s="441">
        <f>SUM(I237)</f>
        <v>2707546</v>
      </c>
    </row>
    <row r="237" spans="1:9" ht="63" x14ac:dyDescent="0.25">
      <c r="A237" s="3" t="s">
        <v>126</v>
      </c>
      <c r="B237" s="365" t="s">
        <v>56</v>
      </c>
      <c r="C237" s="2" t="s">
        <v>10</v>
      </c>
      <c r="D237" s="2" t="s">
        <v>70</v>
      </c>
      <c r="E237" s="226" t="s">
        <v>215</v>
      </c>
      <c r="F237" s="227" t="s">
        <v>394</v>
      </c>
      <c r="G237" s="228" t="s">
        <v>395</v>
      </c>
      <c r="H237" s="2"/>
      <c r="I237" s="442">
        <f>SUM(I238)</f>
        <v>2707546</v>
      </c>
    </row>
    <row r="238" spans="1:9" ht="78.75" x14ac:dyDescent="0.25">
      <c r="A238" s="3" t="s">
        <v>416</v>
      </c>
      <c r="B238" s="365" t="s">
        <v>56</v>
      </c>
      <c r="C238" s="2" t="s">
        <v>10</v>
      </c>
      <c r="D238" s="2" t="s">
        <v>70</v>
      </c>
      <c r="E238" s="226" t="s">
        <v>215</v>
      </c>
      <c r="F238" s="227" t="s">
        <v>10</v>
      </c>
      <c r="G238" s="228" t="s">
        <v>395</v>
      </c>
      <c r="H238" s="2"/>
      <c r="I238" s="442">
        <f>SUM(I239)</f>
        <v>2707546</v>
      </c>
    </row>
    <row r="239" spans="1:9" ht="31.5" x14ac:dyDescent="0.25">
      <c r="A239" s="3" t="s">
        <v>78</v>
      </c>
      <c r="B239" s="365" t="s">
        <v>56</v>
      </c>
      <c r="C239" s="2" t="s">
        <v>10</v>
      </c>
      <c r="D239" s="2" t="s">
        <v>70</v>
      </c>
      <c r="E239" s="226" t="s">
        <v>215</v>
      </c>
      <c r="F239" s="227" t="s">
        <v>10</v>
      </c>
      <c r="G239" s="228" t="s">
        <v>399</v>
      </c>
      <c r="H239" s="2"/>
      <c r="I239" s="442">
        <f>SUM(I240:I241)</f>
        <v>2707546</v>
      </c>
    </row>
    <row r="240" spans="1:9" ht="63" x14ac:dyDescent="0.25">
      <c r="A240" s="84" t="s">
        <v>79</v>
      </c>
      <c r="B240" s="365" t="s">
        <v>56</v>
      </c>
      <c r="C240" s="2" t="s">
        <v>10</v>
      </c>
      <c r="D240" s="2" t="s">
        <v>70</v>
      </c>
      <c r="E240" s="226" t="s">
        <v>215</v>
      </c>
      <c r="F240" s="227" t="s">
        <v>10</v>
      </c>
      <c r="G240" s="228" t="s">
        <v>399</v>
      </c>
      <c r="H240" s="2" t="s">
        <v>13</v>
      </c>
      <c r="I240" s="443">
        <v>2704546</v>
      </c>
    </row>
    <row r="241" spans="1:9" ht="15.75" x14ac:dyDescent="0.25">
      <c r="A241" s="3" t="s">
        <v>18</v>
      </c>
      <c r="B241" s="365" t="s">
        <v>56</v>
      </c>
      <c r="C241" s="2" t="s">
        <v>10</v>
      </c>
      <c r="D241" s="2" t="s">
        <v>70</v>
      </c>
      <c r="E241" s="226" t="s">
        <v>215</v>
      </c>
      <c r="F241" s="227" t="s">
        <v>10</v>
      </c>
      <c r="G241" s="228" t="s">
        <v>399</v>
      </c>
      <c r="H241" s="2" t="s">
        <v>17</v>
      </c>
      <c r="I241" s="443">
        <v>3000</v>
      </c>
    </row>
    <row r="242" spans="1:9" s="605" customFormat="1" ht="15.75" x14ac:dyDescent="0.25">
      <c r="A242" s="21" t="s">
        <v>23</v>
      </c>
      <c r="B242" s="26" t="s">
        <v>56</v>
      </c>
      <c r="C242" s="22" t="s">
        <v>10</v>
      </c>
      <c r="D242" s="22">
        <v>13</v>
      </c>
      <c r="E242" s="274"/>
      <c r="F242" s="275"/>
      <c r="G242" s="276"/>
      <c r="H242" s="22"/>
      <c r="I242" s="440">
        <f>SUM(I243)</f>
        <v>9538761</v>
      </c>
    </row>
    <row r="243" spans="1:9" ht="31.5" x14ac:dyDescent="0.25">
      <c r="A243" s="75" t="s">
        <v>24</v>
      </c>
      <c r="B243" s="30" t="s">
        <v>56</v>
      </c>
      <c r="C243" s="28" t="s">
        <v>10</v>
      </c>
      <c r="D243" s="30">
        <v>13</v>
      </c>
      <c r="E243" s="229" t="s">
        <v>199</v>
      </c>
      <c r="F243" s="230" t="s">
        <v>394</v>
      </c>
      <c r="G243" s="231" t="s">
        <v>395</v>
      </c>
      <c r="H243" s="28"/>
      <c r="I243" s="441">
        <f>SUM(I244)</f>
        <v>9538761</v>
      </c>
    </row>
    <row r="244" spans="1:9" ht="17.25" customHeight="1" x14ac:dyDescent="0.25">
      <c r="A244" s="84" t="s">
        <v>88</v>
      </c>
      <c r="B244" s="365" t="s">
        <v>56</v>
      </c>
      <c r="C244" s="2" t="s">
        <v>10</v>
      </c>
      <c r="D244" s="365">
        <v>13</v>
      </c>
      <c r="E244" s="244" t="s">
        <v>200</v>
      </c>
      <c r="F244" s="245" t="s">
        <v>394</v>
      </c>
      <c r="G244" s="246" t="s">
        <v>395</v>
      </c>
      <c r="H244" s="2"/>
      <c r="I244" s="442">
        <f>SUM(I245)</f>
        <v>9538761</v>
      </c>
    </row>
    <row r="245" spans="1:9" ht="30.75" customHeight="1" x14ac:dyDescent="0.25">
      <c r="A245" s="3" t="s">
        <v>106</v>
      </c>
      <c r="B245" s="365" t="s">
        <v>56</v>
      </c>
      <c r="C245" s="2" t="s">
        <v>10</v>
      </c>
      <c r="D245" s="365">
        <v>13</v>
      </c>
      <c r="E245" s="244" t="s">
        <v>200</v>
      </c>
      <c r="F245" s="245" t="s">
        <v>394</v>
      </c>
      <c r="G245" s="246" t="s">
        <v>424</v>
      </c>
      <c r="H245" s="2"/>
      <c r="I245" s="442">
        <f>SUM(I246)</f>
        <v>9538761</v>
      </c>
    </row>
    <row r="246" spans="1:9" ht="15.75" customHeight="1" x14ac:dyDescent="0.25">
      <c r="A246" s="3" t="s">
        <v>18</v>
      </c>
      <c r="B246" s="365" t="s">
        <v>56</v>
      </c>
      <c r="C246" s="2" t="s">
        <v>10</v>
      </c>
      <c r="D246" s="365">
        <v>13</v>
      </c>
      <c r="E246" s="244" t="s">
        <v>200</v>
      </c>
      <c r="F246" s="245" t="s">
        <v>394</v>
      </c>
      <c r="G246" s="246" t="s">
        <v>424</v>
      </c>
      <c r="H246" s="2" t="s">
        <v>17</v>
      </c>
      <c r="I246" s="443">
        <v>9538761</v>
      </c>
    </row>
    <row r="247" spans="1:9" ht="47.25" x14ac:dyDescent="0.25">
      <c r="A247" s="113" t="s">
        <v>46</v>
      </c>
      <c r="B247" s="19" t="s">
        <v>56</v>
      </c>
      <c r="C247" s="19">
        <v>14</v>
      </c>
      <c r="D247" s="19"/>
      <c r="E247" s="256"/>
      <c r="F247" s="257"/>
      <c r="G247" s="258"/>
      <c r="H247" s="15"/>
      <c r="I247" s="439">
        <f>SUM(I248+I254)</f>
        <v>6184349</v>
      </c>
    </row>
    <row r="248" spans="1:9" ht="31.5" x14ac:dyDescent="0.25">
      <c r="A248" s="109" t="s">
        <v>47</v>
      </c>
      <c r="B248" s="26" t="s">
        <v>56</v>
      </c>
      <c r="C248" s="26">
        <v>14</v>
      </c>
      <c r="D248" s="22" t="s">
        <v>10</v>
      </c>
      <c r="E248" s="220"/>
      <c r="F248" s="221"/>
      <c r="G248" s="222"/>
      <c r="H248" s="22"/>
      <c r="I248" s="440">
        <f>SUM(I249)</f>
        <v>5784349</v>
      </c>
    </row>
    <row r="249" spans="1:9" ht="47.25" x14ac:dyDescent="0.25">
      <c r="A249" s="102" t="s">
        <v>125</v>
      </c>
      <c r="B249" s="30" t="s">
        <v>56</v>
      </c>
      <c r="C249" s="30">
        <v>14</v>
      </c>
      <c r="D249" s="28" t="s">
        <v>10</v>
      </c>
      <c r="E249" s="223" t="s">
        <v>214</v>
      </c>
      <c r="F249" s="224" t="s">
        <v>394</v>
      </c>
      <c r="G249" s="225" t="s">
        <v>395</v>
      </c>
      <c r="H249" s="28"/>
      <c r="I249" s="441">
        <f>SUM(I250)</f>
        <v>5784349</v>
      </c>
    </row>
    <row r="250" spans="1:9" ht="63" x14ac:dyDescent="0.25">
      <c r="A250" s="101" t="s">
        <v>175</v>
      </c>
      <c r="B250" s="365" t="s">
        <v>56</v>
      </c>
      <c r="C250" s="365">
        <v>14</v>
      </c>
      <c r="D250" s="2" t="s">
        <v>10</v>
      </c>
      <c r="E250" s="226" t="s">
        <v>218</v>
      </c>
      <c r="F250" s="227" t="s">
        <v>394</v>
      </c>
      <c r="G250" s="228" t="s">
        <v>395</v>
      </c>
      <c r="H250" s="2"/>
      <c r="I250" s="442">
        <f>SUM(I251)</f>
        <v>5784349</v>
      </c>
    </row>
    <row r="251" spans="1:9" ht="34.5" customHeight="1" x14ac:dyDescent="0.25">
      <c r="A251" s="101" t="s">
        <v>504</v>
      </c>
      <c r="B251" s="365" t="s">
        <v>56</v>
      </c>
      <c r="C251" s="365">
        <v>14</v>
      </c>
      <c r="D251" s="2" t="s">
        <v>10</v>
      </c>
      <c r="E251" s="226" t="s">
        <v>218</v>
      </c>
      <c r="F251" s="227" t="s">
        <v>12</v>
      </c>
      <c r="G251" s="228" t="s">
        <v>395</v>
      </c>
      <c r="H251" s="2"/>
      <c r="I251" s="442">
        <f>SUM(I252)</f>
        <v>5784349</v>
      </c>
    </row>
    <row r="252" spans="1:9" ht="47.25" x14ac:dyDescent="0.25">
      <c r="A252" s="101" t="s">
        <v>506</v>
      </c>
      <c r="B252" s="365" t="s">
        <v>56</v>
      </c>
      <c r="C252" s="365">
        <v>14</v>
      </c>
      <c r="D252" s="2" t="s">
        <v>10</v>
      </c>
      <c r="E252" s="226" t="s">
        <v>218</v>
      </c>
      <c r="F252" s="227" t="s">
        <v>12</v>
      </c>
      <c r="G252" s="228" t="s">
        <v>505</v>
      </c>
      <c r="H252" s="2"/>
      <c r="I252" s="442">
        <f>SUM(I253)</f>
        <v>5784349</v>
      </c>
    </row>
    <row r="253" spans="1:9" ht="15.75" x14ac:dyDescent="0.25">
      <c r="A253" s="101" t="s">
        <v>21</v>
      </c>
      <c r="B253" s="365" t="s">
        <v>56</v>
      </c>
      <c r="C253" s="365">
        <v>14</v>
      </c>
      <c r="D253" s="2" t="s">
        <v>10</v>
      </c>
      <c r="E253" s="226" t="s">
        <v>218</v>
      </c>
      <c r="F253" s="227" t="s">
        <v>12</v>
      </c>
      <c r="G253" s="228" t="s">
        <v>505</v>
      </c>
      <c r="H253" s="2" t="s">
        <v>68</v>
      </c>
      <c r="I253" s="444">
        <v>5784349</v>
      </c>
    </row>
    <row r="254" spans="1:9" ht="15.75" x14ac:dyDescent="0.25">
      <c r="A254" s="109" t="s">
        <v>180</v>
      </c>
      <c r="B254" s="26" t="s">
        <v>56</v>
      </c>
      <c r="C254" s="26">
        <v>14</v>
      </c>
      <c r="D254" s="22" t="s">
        <v>15</v>
      </c>
      <c r="E254" s="220"/>
      <c r="F254" s="221"/>
      <c r="G254" s="222"/>
      <c r="H254" s="23"/>
      <c r="I254" s="440">
        <f>SUM(I255)</f>
        <v>400000</v>
      </c>
    </row>
    <row r="255" spans="1:9" ht="47.25" x14ac:dyDescent="0.25">
      <c r="A255" s="102" t="s">
        <v>125</v>
      </c>
      <c r="B255" s="30" t="s">
        <v>56</v>
      </c>
      <c r="C255" s="30">
        <v>14</v>
      </c>
      <c r="D255" s="28" t="s">
        <v>15</v>
      </c>
      <c r="E255" s="223" t="s">
        <v>214</v>
      </c>
      <c r="F255" s="224" t="s">
        <v>394</v>
      </c>
      <c r="G255" s="225" t="s">
        <v>395</v>
      </c>
      <c r="H255" s="28"/>
      <c r="I255" s="441">
        <f>SUM(I256)</f>
        <v>400000</v>
      </c>
    </row>
    <row r="256" spans="1:9" ht="63" x14ac:dyDescent="0.25">
      <c r="A256" s="101" t="s">
        <v>175</v>
      </c>
      <c r="B256" s="365" t="s">
        <v>56</v>
      </c>
      <c r="C256" s="365">
        <v>14</v>
      </c>
      <c r="D256" s="2" t="s">
        <v>15</v>
      </c>
      <c r="E256" s="226" t="s">
        <v>218</v>
      </c>
      <c r="F256" s="227" t="s">
        <v>394</v>
      </c>
      <c r="G256" s="228" t="s">
        <v>395</v>
      </c>
      <c r="H256" s="72"/>
      <c r="I256" s="442">
        <f>SUM(I257)</f>
        <v>400000</v>
      </c>
    </row>
    <row r="257" spans="1:9" ht="34.5" customHeight="1" x14ac:dyDescent="0.25">
      <c r="A257" s="371" t="s">
        <v>542</v>
      </c>
      <c r="B257" s="292" t="s">
        <v>56</v>
      </c>
      <c r="C257" s="365">
        <v>14</v>
      </c>
      <c r="D257" s="2" t="s">
        <v>15</v>
      </c>
      <c r="E257" s="268" t="s">
        <v>218</v>
      </c>
      <c r="F257" s="269" t="s">
        <v>20</v>
      </c>
      <c r="G257" s="270" t="s">
        <v>395</v>
      </c>
      <c r="H257" s="372"/>
      <c r="I257" s="442">
        <f>SUM(I258)</f>
        <v>400000</v>
      </c>
    </row>
    <row r="258" spans="1:9" ht="31.5" x14ac:dyDescent="0.25">
      <c r="A258" s="104" t="s">
        <v>950</v>
      </c>
      <c r="B258" s="292" t="s">
        <v>56</v>
      </c>
      <c r="C258" s="365">
        <v>14</v>
      </c>
      <c r="D258" s="2" t="s">
        <v>15</v>
      </c>
      <c r="E258" s="268" t="s">
        <v>218</v>
      </c>
      <c r="F258" s="269" t="s">
        <v>20</v>
      </c>
      <c r="G258" s="270" t="s">
        <v>543</v>
      </c>
      <c r="H258" s="372"/>
      <c r="I258" s="442">
        <f>SUM(I259)</f>
        <v>400000</v>
      </c>
    </row>
    <row r="259" spans="1:9" ht="15.75" x14ac:dyDescent="0.25">
      <c r="A259" s="111" t="s">
        <v>21</v>
      </c>
      <c r="B259" s="50" t="s">
        <v>56</v>
      </c>
      <c r="C259" s="365">
        <v>14</v>
      </c>
      <c r="D259" s="2" t="s">
        <v>15</v>
      </c>
      <c r="E259" s="268" t="s">
        <v>218</v>
      </c>
      <c r="F259" s="269" t="s">
        <v>20</v>
      </c>
      <c r="G259" s="270" t="s">
        <v>543</v>
      </c>
      <c r="H259" s="36" t="s">
        <v>68</v>
      </c>
      <c r="I259" s="426">
        <v>400000</v>
      </c>
    </row>
    <row r="260" spans="1:9" ht="18.75" customHeight="1" x14ac:dyDescent="0.25">
      <c r="A260" s="462" t="s">
        <v>53</v>
      </c>
      <c r="B260" s="463" t="s">
        <v>54</v>
      </c>
      <c r="C260" s="464"/>
      <c r="D260" s="465"/>
      <c r="E260" s="466"/>
      <c r="F260" s="467"/>
      <c r="G260" s="468"/>
      <c r="H260" s="469"/>
      <c r="I260" s="457">
        <f>SUM(I261)</f>
        <v>1167685</v>
      </c>
    </row>
    <row r="261" spans="1:9" ht="18.75" customHeight="1" x14ac:dyDescent="0.25">
      <c r="A261" s="288" t="s">
        <v>9</v>
      </c>
      <c r="B261" s="305" t="s">
        <v>54</v>
      </c>
      <c r="C261" s="15" t="s">
        <v>10</v>
      </c>
      <c r="D261" s="15"/>
      <c r="E261" s="299"/>
      <c r="F261" s="300"/>
      <c r="G261" s="301"/>
      <c r="H261" s="15"/>
      <c r="I261" s="439">
        <f>SUM(I262)</f>
        <v>1167685</v>
      </c>
    </row>
    <row r="262" spans="1:9" ht="47.25" x14ac:dyDescent="0.25">
      <c r="A262" s="21" t="s">
        <v>14</v>
      </c>
      <c r="B262" s="26" t="s">
        <v>54</v>
      </c>
      <c r="C262" s="22" t="s">
        <v>10</v>
      </c>
      <c r="D262" s="22" t="s">
        <v>15</v>
      </c>
      <c r="E262" s="220"/>
      <c r="F262" s="221"/>
      <c r="G262" s="222"/>
      <c r="H262" s="23"/>
      <c r="I262" s="440">
        <f>SUM(I263,I268)</f>
        <v>1167685</v>
      </c>
    </row>
    <row r="263" spans="1:9" ht="47.25" x14ac:dyDescent="0.25">
      <c r="A263" s="75" t="s">
        <v>110</v>
      </c>
      <c r="B263" s="30" t="s">
        <v>54</v>
      </c>
      <c r="C263" s="28" t="s">
        <v>10</v>
      </c>
      <c r="D263" s="28" t="s">
        <v>15</v>
      </c>
      <c r="E263" s="235" t="s">
        <v>397</v>
      </c>
      <c r="F263" s="236" t="s">
        <v>394</v>
      </c>
      <c r="G263" s="237" t="s">
        <v>395</v>
      </c>
      <c r="H263" s="28"/>
      <c r="I263" s="441">
        <f>SUM(I264)</f>
        <v>43000</v>
      </c>
    </row>
    <row r="264" spans="1:9" ht="63" x14ac:dyDescent="0.25">
      <c r="A264" s="76" t="s">
        <v>111</v>
      </c>
      <c r="B264" s="53" t="s">
        <v>54</v>
      </c>
      <c r="C264" s="2" t="s">
        <v>10</v>
      </c>
      <c r="D264" s="2" t="s">
        <v>15</v>
      </c>
      <c r="E264" s="238" t="s">
        <v>398</v>
      </c>
      <c r="F264" s="239" t="s">
        <v>394</v>
      </c>
      <c r="G264" s="240" t="s">
        <v>395</v>
      </c>
      <c r="H264" s="44"/>
      <c r="I264" s="442">
        <f>SUM(I265)</f>
        <v>43000</v>
      </c>
    </row>
    <row r="265" spans="1:9" ht="47.25" x14ac:dyDescent="0.25">
      <c r="A265" s="76" t="s">
        <v>401</v>
      </c>
      <c r="B265" s="53" t="s">
        <v>54</v>
      </c>
      <c r="C265" s="2" t="s">
        <v>10</v>
      </c>
      <c r="D265" s="2" t="s">
        <v>15</v>
      </c>
      <c r="E265" s="238" t="s">
        <v>398</v>
      </c>
      <c r="F265" s="239" t="s">
        <v>10</v>
      </c>
      <c r="G265" s="240" t="s">
        <v>395</v>
      </c>
      <c r="H265" s="44"/>
      <c r="I265" s="442">
        <f>SUM(I266)</f>
        <v>43000</v>
      </c>
    </row>
    <row r="266" spans="1:9" ht="16.5" customHeight="1" x14ac:dyDescent="0.25">
      <c r="A266" s="76" t="s">
        <v>112</v>
      </c>
      <c r="B266" s="53" t="s">
        <v>54</v>
      </c>
      <c r="C266" s="2" t="s">
        <v>10</v>
      </c>
      <c r="D266" s="2" t="s">
        <v>15</v>
      </c>
      <c r="E266" s="238" t="s">
        <v>398</v>
      </c>
      <c r="F266" s="239" t="s">
        <v>10</v>
      </c>
      <c r="G266" s="240" t="s">
        <v>400</v>
      </c>
      <c r="H266" s="44"/>
      <c r="I266" s="442">
        <f>SUM(I267)</f>
        <v>43000</v>
      </c>
    </row>
    <row r="267" spans="1:9" ht="30.75" customHeight="1" x14ac:dyDescent="0.25">
      <c r="A267" s="623" t="s">
        <v>551</v>
      </c>
      <c r="B267" s="289" t="s">
        <v>54</v>
      </c>
      <c r="C267" s="2" t="s">
        <v>10</v>
      </c>
      <c r="D267" s="2" t="s">
        <v>15</v>
      </c>
      <c r="E267" s="238" t="s">
        <v>398</v>
      </c>
      <c r="F267" s="239" t="s">
        <v>10</v>
      </c>
      <c r="G267" s="240" t="s">
        <v>400</v>
      </c>
      <c r="H267" s="2" t="s">
        <v>16</v>
      </c>
      <c r="I267" s="444">
        <v>43000</v>
      </c>
    </row>
    <row r="268" spans="1:9" ht="31.5" x14ac:dyDescent="0.25">
      <c r="A268" s="27" t="s">
        <v>113</v>
      </c>
      <c r="B268" s="30" t="s">
        <v>54</v>
      </c>
      <c r="C268" s="28" t="s">
        <v>10</v>
      </c>
      <c r="D268" s="28" t="s">
        <v>15</v>
      </c>
      <c r="E268" s="223" t="s">
        <v>219</v>
      </c>
      <c r="F268" s="224" t="s">
        <v>394</v>
      </c>
      <c r="G268" s="225" t="s">
        <v>395</v>
      </c>
      <c r="H268" s="28"/>
      <c r="I268" s="441">
        <f>SUM(I269+I272)</f>
        <v>1124685</v>
      </c>
    </row>
    <row r="269" spans="1:9" ht="31.5" x14ac:dyDescent="0.25">
      <c r="A269" s="3" t="s">
        <v>114</v>
      </c>
      <c r="B269" s="365" t="s">
        <v>54</v>
      </c>
      <c r="C269" s="2" t="s">
        <v>10</v>
      </c>
      <c r="D269" s="2" t="s">
        <v>15</v>
      </c>
      <c r="E269" s="226" t="s">
        <v>220</v>
      </c>
      <c r="F269" s="227" t="s">
        <v>394</v>
      </c>
      <c r="G269" s="228" t="s">
        <v>395</v>
      </c>
      <c r="H269" s="2"/>
      <c r="I269" s="442">
        <f>SUM(I270)</f>
        <v>668353</v>
      </c>
    </row>
    <row r="270" spans="1:9" ht="31.5" x14ac:dyDescent="0.25">
      <c r="A270" s="3" t="s">
        <v>78</v>
      </c>
      <c r="B270" s="365" t="s">
        <v>54</v>
      </c>
      <c r="C270" s="2" t="s">
        <v>10</v>
      </c>
      <c r="D270" s="2" t="s">
        <v>15</v>
      </c>
      <c r="E270" s="226" t="s">
        <v>220</v>
      </c>
      <c r="F270" s="227" t="s">
        <v>394</v>
      </c>
      <c r="G270" s="228" t="s">
        <v>399</v>
      </c>
      <c r="H270" s="2"/>
      <c r="I270" s="442">
        <f>SUM(I271)</f>
        <v>668353</v>
      </c>
    </row>
    <row r="271" spans="1:9" ht="63" x14ac:dyDescent="0.25">
      <c r="A271" s="84" t="s">
        <v>79</v>
      </c>
      <c r="B271" s="365" t="s">
        <v>54</v>
      </c>
      <c r="C271" s="2" t="s">
        <v>10</v>
      </c>
      <c r="D271" s="2" t="s">
        <v>15</v>
      </c>
      <c r="E271" s="226" t="s">
        <v>220</v>
      </c>
      <c r="F271" s="227" t="s">
        <v>394</v>
      </c>
      <c r="G271" s="228" t="s">
        <v>399</v>
      </c>
      <c r="H271" s="2" t="s">
        <v>13</v>
      </c>
      <c r="I271" s="443">
        <v>668353</v>
      </c>
    </row>
    <row r="272" spans="1:9" s="545" customFormat="1" ht="15.75" x14ac:dyDescent="0.25">
      <c r="A272" s="84" t="s">
        <v>826</v>
      </c>
      <c r="B272" s="548" t="s">
        <v>54</v>
      </c>
      <c r="C272" s="2" t="s">
        <v>10</v>
      </c>
      <c r="D272" s="2" t="s">
        <v>15</v>
      </c>
      <c r="E272" s="226" t="s">
        <v>824</v>
      </c>
      <c r="F272" s="227" t="s">
        <v>394</v>
      </c>
      <c r="G272" s="228" t="s">
        <v>395</v>
      </c>
      <c r="H272" s="2"/>
      <c r="I272" s="445">
        <f>SUM(I273)</f>
        <v>456332</v>
      </c>
    </row>
    <row r="273" spans="1:11" s="545" customFormat="1" ht="31.5" x14ac:dyDescent="0.25">
      <c r="A273" s="84" t="s">
        <v>827</v>
      </c>
      <c r="B273" s="548" t="s">
        <v>54</v>
      </c>
      <c r="C273" s="2" t="s">
        <v>10</v>
      </c>
      <c r="D273" s="2" t="s">
        <v>15</v>
      </c>
      <c r="E273" s="226" t="s">
        <v>824</v>
      </c>
      <c r="F273" s="227" t="s">
        <v>394</v>
      </c>
      <c r="G273" s="228" t="s">
        <v>825</v>
      </c>
      <c r="H273" s="2"/>
      <c r="I273" s="445">
        <f>SUM(I274:I275)</f>
        <v>456332</v>
      </c>
    </row>
    <row r="274" spans="1:11" s="545" customFormat="1" ht="63" x14ac:dyDescent="0.25">
      <c r="A274" s="84" t="s">
        <v>79</v>
      </c>
      <c r="B274" s="548" t="s">
        <v>54</v>
      </c>
      <c r="C274" s="2" t="s">
        <v>10</v>
      </c>
      <c r="D274" s="2" t="s">
        <v>15</v>
      </c>
      <c r="E274" s="226" t="s">
        <v>824</v>
      </c>
      <c r="F274" s="227" t="s">
        <v>394</v>
      </c>
      <c r="G274" s="228" t="s">
        <v>825</v>
      </c>
      <c r="H274" s="2" t="s">
        <v>13</v>
      </c>
      <c r="I274" s="443">
        <v>431332</v>
      </c>
    </row>
    <row r="275" spans="1:11" s="545" customFormat="1" ht="31.5" x14ac:dyDescent="0.25">
      <c r="A275" s="623" t="s">
        <v>551</v>
      </c>
      <c r="B275" s="548" t="s">
        <v>54</v>
      </c>
      <c r="C275" s="2" t="s">
        <v>10</v>
      </c>
      <c r="D275" s="2" t="s">
        <v>15</v>
      </c>
      <c r="E275" s="226" t="s">
        <v>824</v>
      </c>
      <c r="F275" s="227" t="s">
        <v>394</v>
      </c>
      <c r="G275" s="228" t="s">
        <v>825</v>
      </c>
      <c r="H275" s="2" t="s">
        <v>16</v>
      </c>
      <c r="I275" s="443">
        <v>25000</v>
      </c>
    </row>
    <row r="276" spans="1:11" ht="30" customHeight="1" x14ac:dyDescent="0.25">
      <c r="A276" s="470" t="s">
        <v>51</v>
      </c>
      <c r="B276" s="471" t="s">
        <v>52</v>
      </c>
      <c r="C276" s="464"/>
      <c r="D276" s="472"/>
      <c r="E276" s="473"/>
      <c r="F276" s="474"/>
      <c r="G276" s="468"/>
      <c r="H276" s="469"/>
      <c r="I276" s="457">
        <f>SUM(I284+I429+I277)</f>
        <v>293980173</v>
      </c>
      <c r="J276" s="493"/>
      <c r="K276" s="493"/>
    </row>
    <row r="277" spans="1:11" ht="16.5" customHeight="1" x14ac:dyDescent="0.25">
      <c r="A277" s="287" t="s">
        <v>25</v>
      </c>
      <c r="B277" s="19" t="s">
        <v>52</v>
      </c>
      <c r="C277" s="15" t="s">
        <v>20</v>
      </c>
      <c r="D277" s="19"/>
      <c r="E277" s="293"/>
      <c r="F277" s="294"/>
      <c r="G277" s="295"/>
      <c r="H277" s="15"/>
      <c r="I277" s="439">
        <f t="shared" ref="I277:I282" si="0">SUM(I278)</f>
        <v>183731</v>
      </c>
    </row>
    <row r="278" spans="1:11" ht="17.25" customHeight="1" x14ac:dyDescent="0.25">
      <c r="A278" s="97" t="s">
        <v>26</v>
      </c>
      <c r="B278" s="26" t="s">
        <v>52</v>
      </c>
      <c r="C278" s="22" t="s">
        <v>20</v>
      </c>
      <c r="D278" s="26">
        <v>12</v>
      </c>
      <c r="E278" s="98"/>
      <c r="F278" s="296"/>
      <c r="G278" s="297"/>
      <c r="H278" s="22"/>
      <c r="I278" s="440">
        <f t="shared" si="0"/>
        <v>183731</v>
      </c>
    </row>
    <row r="279" spans="1:11" ht="47.25" x14ac:dyDescent="0.25">
      <c r="A279" s="27" t="s">
        <v>142</v>
      </c>
      <c r="B279" s="30" t="s">
        <v>52</v>
      </c>
      <c r="C279" s="28" t="s">
        <v>20</v>
      </c>
      <c r="D279" s="30">
        <v>12</v>
      </c>
      <c r="E279" s="229" t="s">
        <v>440</v>
      </c>
      <c r="F279" s="230" t="s">
        <v>394</v>
      </c>
      <c r="G279" s="231" t="s">
        <v>395</v>
      </c>
      <c r="H279" s="28"/>
      <c r="I279" s="441">
        <f t="shared" si="0"/>
        <v>183731</v>
      </c>
    </row>
    <row r="280" spans="1:11" ht="63" x14ac:dyDescent="0.25">
      <c r="A280" s="7" t="s">
        <v>143</v>
      </c>
      <c r="B280" s="298" t="s">
        <v>52</v>
      </c>
      <c r="C280" s="5" t="s">
        <v>20</v>
      </c>
      <c r="D280" s="380">
        <v>12</v>
      </c>
      <c r="E280" s="244" t="s">
        <v>209</v>
      </c>
      <c r="F280" s="245" t="s">
        <v>394</v>
      </c>
      <c r="G280" s="246" t="s">
        <v>395</v>
      </c>
      <c r="H280" s="2"/>
      <c r="I280" s="442">
        <f t="shared" si="0"/>
        <v>183731</v>
      </c>
    </row>
    <row r="281" spans="1:11" ht="35.25" customHeight="1" x14ac:dyDescent="0.25">
      <c r="A281" s="625" t="s">
        <v>441</v>
      </c>
      <c r="B281" s="6" t="s">
        <v>52</v>
      </c>
      <c r="C281" s="5" t="s">
        <v>20</v>
      </c>
      <c r="D281" s="380">
        <v>12</v>
      </c>
      <c r="E281" s="244" t="s">
        <v>209</v>
      </c>
      <c r="F281" s="245" t="s">
        <v>10</v>
      </c>
      <c r="G281" s="246" t="s">
        <v>395</v>
      </c>
      <c r="H281" s="277"/>
      <c r="I281" s="442">
        <f t="shared" si="0"/>
        <v>183731</v>
      </c>
    </row>
    <row r="282" spans="1:11" ht="15.75" customHeight="1" x14ac:dyDescent="0.25">
      <c r="A282" s="61" t="s">
        <v>102</v>
      </c>
      <c r="B282" s="365" t="s">
        <v>52</v>
      </c>
      <c r="C282" s="5" t="s">
        <v>20</v>
      </c>
      <c r="D282" s="380">
        <v>12</v>
      </c>
      <c r="E282" s="244" t="s">
        <v>209</v>
      </c>
      <c r="F282" s="245" t="s">
        <v>10</v>
      </c>
      <c r="G282" s="246" t="s">
        <v>442</v>
      </c>
      <c r="H282" s="59"/>
      <c r="I282" s="442">
        <f t="shared" si="0"/>
        <v>183731</v>
      </c>
    </row>
    <row r="283" spans="1:11" ht="30" customHeight="1" x14ac:dyDescent="0.25">
      <c r="A283" s="622" t="s">
        <v>551</v>
      </c>
      <c r="B283" s="6" t="s">
        <v>52</v>
      </c>
      <c r="C283" s="5" t="s">
        <v>20</v>
      </c>
      <c r="D283" s="380">
        <v>12</v>
      </c>
      <c r="E283" s="244" t="s">
        <v>209</v>
      </c>
      <c r="F283" s="245" t="s">
        <v>10</v>
      </c>
      <c r="G283" s="246" t="s">
        <v>442</v>
      </c>
      <c r="H283" s="59" t="s">
        <v>16</v>
      </c>
      <c r="I283" s="444">
        <v>183731</v>
      </c>
    </row>
    <row r="284" spans="1:11" ht="15.75" x14ac:dyDescent="0.25">
      <c r="A284" s="287" t="s">
        <v>27</v>
      </c>
      <c r="B284" s="19" t="s">
        <v>52</v>
      </c>
      <c r="C284" s="15" t="s">
        <v>29</v>
      </c>
      <c r="D284" s="19"/>
      <c r="E284" s="293"/>
      <c r="F284" s="294"/>
      <c r="G284" s="295"/>
      <c r="H284" s="15"/>
      <c r="I284" s="439">
        <f>SUM(I285+I303+I371+I391+I401)</f>
        <v>283174052</v>
      </c>
    </row>
    <row r="285" spans="1:11" ht="15.75" x14ac:dyDescent="0.25">
      <c r="A285" s="97" t="s">
        <v>28</v>
      </c>
      <c r="B285" s="26" t="s">
        <v>52</v>
      </c>
      <c r="C285" s="22" t="s">
        <v>29</v>
      </c>
      <c r="D285" s="22" t="s">
        <v>10</v>
      </c>
      <c r="E285" s="274"/>
      <c r="F285" s="275"/>
      <c r="G285" s="276"/>
      <c r="H285" s="22"/>
      <c r="I285" s="440">
        <f>SUM(I286,I298)</f>
        <v>30812776</v>
      </c>
      <c r="J285" s="493"/>
    </row>
    <row r="286" spans="1:11" ht="31.5" x14ac:dyDescent="0.25">
      <c r="A286" s="27" t="s">
        <v>146</v>
      </c>
      <c r="B286" s="33" t="s">
        <v>52</v>
      </c>
      <c r="C286" s="29" t="s">
        <v>29</v>
      </c>
      <c r="D286" s="29" t="s">
        <v>10</v>
      </c>
      <c r="E286" s="223" t="s">
        <v>453</v>
      </c>
      <c r="F286" s="224" t="s">
        <v>394</v>
      </c>
      <c r="G286" s="225" t="s">
        <v>395</v>
      </c>
      <c r="H286" s="31"/>
      <c r="I286" s="441">
        <f>SUM(I287)</f>
        <v>30669776</v>
      </c>
    </row>
    <row r="287" spans="1:11" ht="47.25" x14ac:dyDescent="0.25">
      <c r="A287" s="3" t="s">
        <v>147</v>
      </c>
      <c r="B287" s="380" t="s">
        <v>52</v>
      </c>
      <c r="C287" s="5" t="s">
        <v>29</v>
      </c>
      <c r="D287" s="5" t="s">
        <v>10</v>
      </c>
      <c r="E287" s="226" t="s">
        <v>221</v>
      </c>
      <c r="F287" s="227" t="s">
        <v>394</v>
      </c>
      <c r="G287" s="228" t="s">
        <v>395</v>
      </c>
      <c r="H287" s="59"/>
      <c r="I287" s="442">
        <f>SUM(I288)</f>
        <v>30669776</v>
      </c>
    </row>
    <row r="288" spans="1:11" ht="15.75" x14ac:dyDescent="0.25">
      <c r="A288" s="3" t="s">
        <v>454</v>
      </c>
      <c r="B288" s="380" t="s">
        <v>52</v>
      </c>
      <c r="C288" s="5" t="s">
        <v>29</v>
      </c>
      <c r="D288" s="5" t="s">
        <v>10</v>
      </c>
      <c r="E288" s="226" t="s">
        <v>221</v>
      </c>
      <c r="F288" s="227" t="s">
        <v>10</v>
      </c>
      <c r="G288" s="228" t="s">
        <v>395</v>
      </c>
      <c r="H288" s="59"/>
      <c r="I288" s="442">
        <f>SUM(I289+I292+I294)</f>
        <v>30669776</v>
      </c>
    </row>
    <row r="289" spans="1:10" ht="94.5" x14ac:dyDescent="0.25">
      <c r="A289" s="3" t="s">
        <v>455</v>
      </c>
      <c r="B289" s="380" t="s">
        <v>52</v>
      </c>
      <c r="C289" s="5" t="s">
        <v>29</v>
      </c>
      <c r="D289" s="5" t="s">
        <v>10</v>
      </c>
      <c r="E289" s="226" t="s">
        <v>221</v>
      </c>
      <c r="F289" s="227" t="s">
        <v>10</v>
      </c>
      <c r="G289" s="228" t="s">
        <v>456</v>
      </c>
      <c r="H289" s="2"/>
      <c r="I289" s="442">
        <f>SUM(I290:I291)</f>
        <v>17422181</v>
      </c>
    </row>
    <row r="290" spans="1:10" ht="63" x14ac:dyDescent="0.25">
      <c r="A290" s="101" t="s">
        <v>79</v>
      </c>
      <c r="B290" s="365" t="s">
        <v>52</v>
      </c>
      <c r="C290" s="5" t="s">
        <v>29</v>
      </c>
      <c r="D290" s="5" t="s">
        <v>10</v>
      </c>
      <c r="E290" s="226" t="s">
        <v>221</v>
      </c>
      <c r="F290" s="227" t="s">
        <v>10</v>
      </c>
      <c r="G290" s="228" t="s">
        <v>456</v>
      </c>
      <c r="H290" s="277" t="s">
        <v>13</v>
      </c>
      <c r="I290" s="444">
        <v>17191810</v>
      </c>
    </row>
    <row r="291" spans="1:10" ht="31.5" x14ac:dyDescent="0.25">
      <c r="A291" s="622" t="s">
        <v>551</v>
      </c>
      <c r="B291" s="6" t="s">
        <v>52</v>
      </c>
      <c r="C291" s="5" t="s">
        <v>29</v>
      </c>
      <c r="D291" s="5" t="s">
        <v>10</v>
      </c>
      <c r="E291" s="226" t="s">
        <v>221</v>
      </c>
      <c r="F291" s="227" t="s">
        <v>10</v>
      </c>
      <c r="G291" s="228" t="s">
        <v>456</v>
      </c>
      <c r="H291" s="277" t="s">
        <v>16</v>
      </c>
      <c r="I291" s="444">
        <v>230371</v>
      </c>
    </row>
    <row r="292" spans="1:10" ht="31.5" hidden="1" x14ac:dyDescent="0.25">
      <c r="A292" s="629" t="s">
        <v>548</v>
      </c>
      <c r="B292" s="6" t="s">
        <v>52</v>
      </c>
      <c r="C292" s="5" t="s">
        <v>29</v>
      </c>
      <c r="D292" s="5" t="s">
        <v>10</v>
      </c>
      <c r="E292" s="226" t="s">
        <v>221</v>
      </c>
      <c r="F292" s="227" t="s">
        <v>10</v>
      </c>
      <c r="G292" s="228" t="s">
        <v>547</v>
      </c>
      <c r="H292" s="277"/>
      <c r="I292" s="442">
        <f>SUM(I293)</f>
        <v>0</v>
      </c>
    </row>
    <row r="293" spans="1:10" ht="31.5" hidden="1" x14ac:dyDescent="0.25">
      <c r="A293" s="622" t="s">
        <v>551</v>
      </c>
      <c r="B293" s="6" t="s">
        <v>52</v>
      </c>
      <c r="C293" s="5" t="s">
        <v>29</v>
      </c>
      <c r="D293" s="5" t="s">
        <v>10</v>
      </c>
      <c r="E293" s="226" t="s">
        <v>221</v>
      </c>
      <c r="F293" s="227" t="s">
        <v>10</v>
      </c>
      <c r="G293" s="228" t="s">
        <v>547</v>
      </c>
      <c r="H293" s="277" t="s">
        <v>16</v>
      </c>
      <c r="I293" s="444"/>
    </row>
    <row r="294" spans="1:10" ht="31.5" x14ac:dyDescent="0.25">
      <c r="A294" s="3" t="s">
        <v>89</v>
      </c>
      <c r="B294" s="380" t="s">
        <v>52</v>
      </c>
      <c r="C294" s="5" t="s">
        <v>29</v>
      </c>
      <c r="D294" s="5" t="s">
        <v>10</v>
      </c>
      <c r="E294" s="226" t="s">
        <v>221</v>
      </c>
      <c r="F294" s="227" t="s">
        <v>10</v>
      </c>
      <c r="G294" s="228" t="s">
        <v>427</v>
      </c>
      <c r="H294" s="59"/>
      <c r="I294" s="442">
        <f>SUM(I295:I297)</f>
        <v>13247595</v>
      </c>
    </row>
    <row r="295" spans="1:10" ht="63" x14ac:dyDescent="0.25">
      <c r="A295" s="101" t="s">
        <v>79</v>
      </c>
      <c r="B295" s="365" t="s">
        <v>52</v>
      </c>
      <c r="C295" s="5" t="s">
        <v>29</v>
      </c>
      <c r="D295" s="5" t="s">
        <v>10</v>
      </c>
      <c r="E295" s="226" t="s">
        <v>221</v>
      </c>
      <c r="F295" s="227" t="s">
        <v>10</v>
      </c>
      <c r="G295" s="228" t="s">
        <v>427</v>
      </c>
      <c r="H295" s="59" t="s">
        <v>13</v>
      </c>
      <c r="I295" s="444">
        <v>5645825</v>
      </c>
    </row>
    <row r="296" spans="1:10" ht="31.5" x14ac:dyDescent="0.25">
      <c r="A296" s="622" t="s">
        <v>551</v>
      </c>
      <c r="B296" s="6" t="s">
        <v>52</v>
      </c>
      <c r="C296" s="5" t="s">
        <v>29</v>
      </c>
      <c r="D296" s="5" t="s">
        <v>10</v>
      </c>
      <c r="E296" s="226" t="s">
        <v>221</v>
      </c>
      <c r="F296" s="227" t="s">
        <v>10</v>
      </c>
      <c r="G296" s="228" t="s">
        <v>427</v>
      </c>
      <c r="H296" s="59" t="s">
        <v>16</v>
      </c>
      <c r="I296" s="444">
        <v>7096260</v>
      </c>
    </row>
    <row r="297" spans="1:10" ht="15.75" x14ac:dyDescent="0.25">
      <c r="A297" s="3" t="s">
        <v>18</v>
      </c>
      <c r="B297" s="380" t="s">
        <v>52</v>
      </c>
      <c r="C297" s="5" t="s">
        <v>29</v>
      </c>
      <c r="D297" s="5" t="s">
        <v>10</v>
      </c>
      <c r="E297" s="226" t="s">
        <v>221</v>
      </c>
      <c r="F297" s="227" t="s">
        <v>10</v>
      </c>
      <c r="G297" s="228" t="s">
        <v>427</v>
      </c>
      <c r="H297" s="59" t="s">
        <v>17</v>
      </c>
      <c r="I297" s="444">
        <v>505510</v>
      </c>
    </row>
    <row r="298" spans="1:10" ht="63" x14ac:dyDescent="0.25">
      <c r="A298" s="75" t="s">
        <v>133</v>
      </c>
      <c r="B298" s="30" t="s">
        <v>52</v>
      </c>
      <c r="C298" s="28" t="s">
        <v>29</v>
      </c>
      <c r="D298" s="42" t="s">
        <v>10</v>
      </c>
      <c r="E298" s="235" t="s">
        <v>205</v>
      </c>
      <c r="F298" s="236" t="s">
        <v>394</v>
      </c>
      <c r="G298" s="237" t="s">
        <v>395</v>
      </c>
      <c r="H298" s="28"/>
      <c r="I298" s="441">
        <f>SUM(I299)</f>
        <v>143000</v>
      </c>
    </row>
    <row r="299" spans="1:10" ht="110.25" x14ac:dyDescent="0.25">
      <c r="A299" s="76" t="s">
        <v>149</v>
      </c>
      <c r="B299" s="53" t="s">
        <v>52</v>
      </c>
      <c r="C299" s="2" t="s">
        <v>29</v>
      </c>
      <c r="D299" s="8" t="s">
        <v>10</v>
      </c>
      <c r="E299" s="262" t="s">
        <v>207</v>
      </c>
      <c r="F299" s="263" t="s">
        <v>394</v>
      </c>
      <c r="G299" s="264" t="s">
        <v>395</v>
      </c>
      <c r="H299" s="2"/>
      <c r="I299" s="442">
        <f>SUM(I300)</f>
        <v>143000</v>
      </c>
    </row>
    <row r="300" spans="1:10" ht="47.25" x14ac:dyDescent="0.25">
      <c r="A300" s="76" t="s">
        <v>414</v>
      </c>
      <c r="B300" s="53" t="s">
        <v>52</v>
      </c>
      <c r="C300" s="2" t="s">
        <v>29</v>
      </c>
      <c r="D300" s="8" t="s">
        <v>10</v>
      </c>
      <c r="E300" s="262" t="s">
        <v>207</v>
      </c>
      <c r="F300" s="263" t="s">
        <v>10</v>
      </c>
      <c r="G300" s="264" t="s">
        <v>395</v>
      </c>
      <c r="H300" s="2"/>
      <c r="I300" s="442">
        <f>SUM(I301)</f>
        <v>143000</v>
      </c>
    </row>
    <row r="301" spans="1:10" ht="18" customHeight="1" x14ac:dyDescent="0.25">
      <c r="A301" s="3" t="s">
        <v>104</v>
      </c>
      <c r="B301" s="365" t="s">
        <v>52</v>
      </c>
      <c r="C301" s="2" t="s">
        <v>29</v>
      </c>
      <c r="D301" s="8" t="s">
        <v>10</v>
      </c>
      <c r="E301" s="262" t="s">
        <v>207</v>
      </c>
      <c r="F301" s="263" t="s">
        <v>10</v>
      </c>
      <c r="G301" s="264" t="s">
        <v>415</v>
      </c>
      <c r="H301" s="2"/>
      <c r="I301" s="442">
        <f>SUM(I302)</f>
        <v>143000</v>
      </c>
    </row>
    <row r="302" spans="1:10" ht="33.75" customHeight="1" x14ac:dyDescent="0.25">
      <c r="A302" s="624" t="s">
        <v>551</v>
      </c>
      <c r="B302" s="289" t="s">
        <v>52</v>
      </c>
      <c r="C302" s="2" t="s">
        <v>29</v>
      </c>
      <c r="D302" s="8" t="s">
        <v>10</v>
      </c>
      <c r="E302" s="262" t="s">
        <v>207</v>
      </c>
      <c r="F302" s="263" t="s">
        <v>10</v>
      </c>
      <c r="G302" s="264" t="s">
        <v>415</v>
      </c>
      <c r="H302" s="2" t="s">
        <v>16</v>
      </c>
      <c r="I302" s="443">
        <v>143000</v>
      </c>
    </row>
    <row r="303" spans="1:10" ht="15.75" x14ac:dyDescent="0.25">
      <c r="A303" s="97" t="s">
        <v>30</v>
      </c>
      <c r="B303" s="26" t="s">
        <v>52</v>
      </c>
      <c r="C303" s="22" t="s">
        <v>29</v>
      </c>
      <c r="D303" s="22" t="s">
        <v>12</v>
      </c>
      <c r="E303" s="274"/>
      <c r="F303" s="275"/>
      <c r="G303" s="276"/>
      <c r="H303" s="22"/>
      <c r="I303" s="440">
        <f>SUM(I304+I361+I366)</f>
        <v>228882595</v>
      </c>
      <c r="J303" s="493"/>
    </row>
    <row r="304" spans="1:10" ht="31.5" x14ac:dyDescent="0.25">
      <c r="A304" s="27" t="s">
        <v>146</v>
      </c>
      <c r="B304" s="30" t="s">
        <v>52</v>
      </c>
      <c r="C304" s="28" t="s">
        <v>29</v>
      </c>
      <c r="D304" s="28" t="s">
        <v>12</v>
      </c>
      <c r="E304" s="223" t="s">
        <v>453</v>
      </c>
      <c r="F304" s="224" t="s">
        <v>394</v>
      </c>
      <c r="G304" s="225" t="s">
        <v>395</v>
      </c>
      <c r="H304" s="28"/>
      <c r="I304" s="441">
        <f>SUM(I305+I357)</f>
        <v>227412195</v>
      </c>
    </row>
    <row r="305" spans="1:9" ht="50.25" customHeight="1" x14ac:dyDescent="0.25">
      <c r="A305" s="61" t="s">
        <v>147</v>
      </c>
      <c r="B305" s="365" t="s">
        <v>52</v>
      </c>
      <c r="C305" s="2" t="s">
        <v>29</v>
      </c>
      <c r="D305" s="2" t="s">
        <v>12</v>
      </c>
      <c r="E305" s="226" t="s">
        <v>221</v>
      </c>
      <c r="F305" s="227" t="s">
        <v>394</v>
      </c>
      <c r="G305" s="228" t="s">
        <v>395</v>
      </c>
      <c r="H305" s="2"/>
      <c r="I305" s="442">
        <f>SUM(I306+I351+I354)</f>
        <v>227412195</v>
      </c>
    </row>
    <row r="306" spans="1:9" ht="15.75" x14ac:dyDescent="0.25">
      <c r="A306" s="61" t="s">
        <v>464</v>
      </c>
      <c r="B306" s="365" t="s">
        <v>52</v>
      </c>
      <c r="C306" s="2" t="s">
        <v>29</v>
      </c>
      <c r="D306" s="2" t="s">
        <v>12</v>
      </c>
      <c r="E306" s="226" t="s">
        <v>221</v>
      </c>
      <c r="F306" s="227" t="s">
        <v>12</v>
      </c>
      <c r="G306" s="228" t="s">
        <v>395</v>
      </c>
      <c r="H306" s="2"/>
      <c r="I306" s="442">
        <f>SUM(I307+I310+I315+I327+I332+I325+I341+I347+I345+I349+I313+I330+I323+I317+I319+I321+I335+I337+I339)</f>
        <v>223383905</v>
      </c>
    </row>
    <row r="307" spans="1:9" ht="94.5" x14ac:dyDescent="0.25">
      <c r="A307" s="630" t="s">
        <v>150</v>
      </c>
      <c r="B307" s="365" t="s">
        <v>52</v>
      </c>
      <c r="C307" s="2" t="s">
        <v>29</v>
      </c>
      <c r="D307" s="2" t="s">
        <v>12</v>
      </c>
      <c r="E307" s="226" t="s">
        <v>221</v>
      </c>
      <c r="F307" s="227" t="s">
        <v>12</v>
      </c>
      <c r="G307" s="228" t="s">
        <v>457</v>
      </c>
      <c r="H307" s="2"/>
      <c r="I307" s="442">
        <f>SUM(I308:I309)</f>
        <v>155640365</v>
      </c>
    </row>
    <row r="308" spans="1:9" ht="63" x14ac:dyDescent="0.25">
      <c r="A308" s="101" t="s">
        <v>79</v>
      </c>
      <c r="B308" s="365" t="s">
        <v>52</v>
      </c>
      <c r="C308" s="2" t="s">
        <v>29</v>
      </c>
      <c r="D308" s="2" t="s">
        <v>12</v>
      </c>
      <c r="E308" s="226" t="s">
        <v>221</v>
      </c>
      <c r="F308" s="227" t="s">
        <v>12</v>
      </c>
      <c r="G308" s="228" t="s">
        <v>457</v>
      </c>
      <c r="H308" s="2" t="s">
        <v>13</v>
      </c>
      <c r="I308" s="444">
        <v>150404677</v>
      </c>
    </row>
    <row r="309" spans="1:9" ht="31.5" x14ac:dyDescent="0.25">
      <c r="A309" s="622" t="s">
        <v>551</v>
      </c>
      <c r="B309" s="6" t="s">
        <v>52</v>
      </c>
      <c r="C309" s="2" t="s">
        <v>29</v>
      </c>
      <c r="D309" s="2" t="s">
        <v>12</v>
      </c>
      <c r="E309" s="226" t="s">
        <v>221</v>
      </c>
      <c r="F309" s="227" t="s">
        <v>12</v>
      </c>
      <c r="G309" s="228" t="s">
        <v>457</v>
      </c>
      <c r="H309" s="2" t="s">
        <v>16</v>
      </c>
      <c r="I309" s="444">
        <v>5235688</v>
      </c>
    </row>
    <row r="310" spans="1:9" ht="31.5" x14ac:dyDescent="0.25">
      <c r="A310" s="629" t="s">
        <v>558</v>
      </c>
      <c r="B310" s="6" t="s">
        <v>52</v>
      </c>
      <c r="C310" s="2" t="s">
        <v>29</v>
      </c>
      <c r="D310" s="2" t="s">
        <v>12</v>
      </c>
      <c r="E310" s="226" t="s">
        <v>221</v>
      </c>
      <c r="F310" s="227" t="s">
        <v>12</v>
      </c>
      <c r="G310" s="228" t="s">
        <v>557</v>
      </c>
      <c r="H310" s="2"/>
      <c r="I310" s="442">
        <f>SUM(I311:I312)</f>
        <v>73055</v>
      </c>
    </row>
    <row r="311" spans="1:9" ht="63" x14ac:dyDescent="0.25">
      <c r="A311" s="101" t="s">
        <v>79</v>
      </c>
      <c r="B311" s="6" t="s">
        <v>52</v>
      </c>
      <c r="C311" s="2" t="s">
        <v>29</v>
      </c>
      <c r="D311" s="2" t="s">
        <v>12</v>
      </c>
      <c r="E311" s="226" t="s">
        <v>221</v>
      </c>
      <c r="F311" s="227" t="s">
        <v>12</v>
      </c>
      <c r="G311" s="228" t="s">
        <v>557</v>
      </c>
      <c r="H311" s="2" t="s">
        <v>13</v>
      </c>
      <c r="I311" s="444">
        <v>57588</v>
      </c>
    </row>
    <row r="312" spans="1:9" ht="15.75" x14ac:dyDescent="0.25">
      <c r="A312" s="61" t="s">
        <v>40</v>
      </c>
      <c r="B312" s="6" t="s">
        <v>52</v>
      </c>
      <c r="C312" s="2" t="s">
        <v>29</v>
      </c>
      <c r="D312" s="2" t="s">
        <v>12</v>
      </c>
      <c r="E312" s="226" t="s">
        <v>221</v>
      </c>
      <c r="F312" s="227" t="s">
        <v>12</v>
      </c>
      <c r="G312" s="228" t="s">
        <v>557</v>
      </c>
      <c r="H312" s="2" t="s">
        <v>39</v>
      </c>
      <c r="I312" s="444">
        <v>15467</v>
      </c>
    </row>
    <row r="313" spans="1:9" ht="47.25" x14ac:dyDescent="0.25">
      <c r="A313" s="630" t="s">
        <v>726</v>
      </c>
      <c r="B313" s="6" t="s">
        <v>52</v>
      </c>
      <c r="C313" s="2" t="s">
        <v>29</v>
      </c>
      <c r="D313" s="2" t="s">
        <v>12</v>
      </c>
      <c r="E313" s="226" t="s">
        <v>221</v>
      </c>
      <c r="F313" s="227" t="s">
        <v>12</v>
      </c>
      <c r="G313" s="228" t="s">
        <v>725</v>
      </c>
      <c r="H313" s="2"/>
      <c r="I313" s="442">
        <f>SUM(I314)</f>
        <v>441123</v>
      </c>
    </row>
    <row r="314" spans="1:9" ht="31.5" x14ac:dyDescent="0.25">
      <c r="A314" s="622" t="s">
        <v>551</v>
      </c>
      <c r="B314" s="6" t="s">
        <v>52</v>
      </c>
      <c r="C314" s="2" t="s">
        <v>29</v>
      </c>
      <c r="D314" s="2" t="s">
        <v>12</v>
      </c>
      <c r="E314" s="226" t="s">
        <v>221</v>
      </c>
      <c r="F314" s="227" t="s">
        <v>12</v>
      </c>
      <c r="G314" s="228" t="s">
        <v>725</v>
      </c>
      <c r="H314" s="2" t="s">
        <v>16</v>
      </c>
      <c r="I314" s="444">
        <v>441123</v>
      </c>
    </row>
    <row r="315" spans="1:9" ht="63" x14ac:dyDescent="0.25">
      <c r="A315" s="629" t="s">
        <v>694</v>
      </c>
      <c r="B315" s="6" t="s">
        <v>52</v>
      </c>
      <c r="C315" s="2" t="s">
        <v>29</v>
      </c>
      <c r="D315" s="2" t="s">
        <v>12</v>
      </c>
      <c r="E315" s="226" t="s">
        <v>221</v>
      </c>
      <c r="F315" s="227" t="s">
        <v>12</v>
      </c>
      <c r="G315" s="228" t="s">
        <v>556</v>
      </c>
      <c r="H315" s="2"/>
      <c r="I315" s="442">
        <f>SUM(I316)</f>
        <v>274996</v>
      </c>
    </row>
    <row r="316" spans="1:9" ht="31.5" x14ac:dyDescent="0.25">
      <c r="A316" s="622" t="s">
        <v>551</v>
      </c>
      <c r="B316" s="6" t="s">
        <v>52</v>
      </c>
      <c r="C316" s="2" t="s">
        <v>29</v>
      </c>
      <c r="D316" s="2" t="s">
        <v>12</v>
      </c>
      <c r="E316" s="226" t="s">
        <v>221</v>
      </c>
      <c r="F316" s="227" t="s">
        <v>12</v>
      </c>
      <c r="G316" s="228" t="s">
        <v>556</v>
      </c>
      <c r="H316" s="2" t="s">
        <v>16</v>
      </c>
      <c r="I316" s="444">
        <v>274996</v>
      </c>
    </row>
    <row r="317" spans="1:9" s="576" customFormat="1" ht="47.25" x14ac:dyDescent="0.25">
      <c r="A317" s="49" t="s">
        <v>912</v>
      </c>
      <c r="B317" s="6" t="s">
        <v>52</v>
      </c>
      <c r="C317" s="2" t="s">
        <v>29</v>
      </c>
      <c r="D317" s="2" t="s">
        <v>12</v>
      </c>
      <c r="E317" s="226" t="s">
        <v>221</v>
      </c>
      <c r="F317" s="227" t="s">
        <v>12</v>
      </c>
      <c r="G317" s="228" t="s">
        <v>903</v>
      </c>
      <c r="H317" s="2"/>
      <c r="I317" s="442">
        <f>SUM(I318)</f>
        <v>1800000</v>
      </c>
    </row>
    <row r="318" spans="1:9" s="576" customFormat="1" ht="31.5" x14ac:dyDescent="0.25">
      <c r="A318" s="622" t="s">
        <v>551</v>
      </c>
      <c r="B318" s="6" t="s">
        <v>52</v>
      </c>
      <c r="C318" s="2" t="s">
        <v>29</v>
      </c>
      <c r="D318" s="2" t="s">
        <v>12</v>
      </c>
      <c r="E318" s="226" t="s">
        <v>221</v>
      </c>
      <c r="F318" s="227" t="s">
        <v>12</v>
      </c>
      <c r="G318" s="228" t="s">
        <v>903</v>
      </c>
      <c r="H318" s="2" t="s">
        <v>16</v>
      </c>
      <c r="I318" s="444">
        <v>1800000</v>
      </c>
    </row>
    <row r="319" spans="1:9" s="578" customFormat="1" ht="47.25" x14ac:dyDescent="0.25">
      <c r="A319" s="49" t="s">
        <v>913</v>
      </c>
      <c r="B319" s="6" t="s">
        <v>52</v>
      </c>
      <c r="C319" s="2" t="s">
        <v>29</v>
      </c>
      <c r="D319" s="2" t="s">
        <v>12</v>
      </c>
      <c r="E319" s="226" t="s">
        <v>221</v>
      </c>
      <c r="F319" s="227" t="s">
        <v>12</v>
      </c>
      <c r="G319" s="228" t="s">
        <v>904</v>
      </c>
      <c r="H319" s="2"/>
      <c r="I319" s="442">
        <f>SUM(I320)</f>
        <v>1800000</v>
      </c>
    </row>
    <row r="320" spans="1:9" s="578" customFormat="1" ht="31.5" x14ac:dyDescent="0.25">
      <c r="A320" s="622" t="s">
        <v>551</v>
      </c>
      <c r="B320" s="6" t="s">
        <v>52</v>
      </c>
      <c r="C320" s="2" t="s">
        <v>29</v>
      </c>
      <c r="D320" s="2" t="s">
        <v>12</v>
      </c>
      <c r="E320" s="226" t="s">
        <v>221</v>
      </c>
      <c r="F320" s="227" t="s">
        <v>12</v>
      </c>
      <c r="G320" s="228" t="s">
        <v>904</v>
      </c>
      <c r="H320" s="2" t="s">
        <v>16</v>
      </c>
      <c r="I320" s="444">
        <v>1800000</v>
      </c>
    </row>
    <row r="321" spans="1:9" s="578" customFormat="1" ht="47.25" x14ac:dyDescent="0.25">
      <c r="A321" s="49" t="s">
        <v>914</v>
      </c>
      <c r="B321" s="6" t="s">
        <v>52</v>
      </c>
      <c r="C321" s="2" t="s">
        <v>29</v>
      </c>
      <c r="D321" s="2" t="s">
        <v>12</v>
      </c>
      <c r="E321" s="226" t="s">
        <v>221</v>
      </c>
      <c r="F321" s="227" t="s">
        <v>12</v>
      </c>
      <c r="G321" s="228" t="s">
        <v>905</v>
      </c>
      <c r="H321" s="2"/>
      <c r="I321" s="442">
        <f>SUM(I322)</f>
        <v>1800000</v>
      </c>
    </row>
    <row r="322" spans="1:9" s="578" customFormat="1" ht="31.5" x14ac:dyDescent="0.25">
      <c r="A322" s="622" t="s">
        <v>551</v>
      </c>
      <c r="B322" s="6" t="s">
        <v>52</v>
      </c>
      <c r="C322" s="2" t="s">
        <v>29</v>
      </c>
      <c r="D322" s="2" t="s">
        <v>12</v>
      </c>
      <c r="E322" s="226" t="s">
        <v>221</v>
      </c>
      <c r="F322" s="227" t="s">
        <v>12</v>
      </c>
      <c r="G322" s="228" t="s">
        <v>905</v>
      </c>
      <c r="H322" s="2" t="s">
        <v>16</v>
      </c>
      <c r="I322" s="444">
        <v>1800000</v>
      </c>
    </row>
    <row r="323" spans="1:9" s="571" customFormat="1" ht="47.25" x14ac:dyDescent="0.25">
      <c r="A323" s="625" t="s">
        <v>864</v>
      </c>
      <c r="B323" s="6" t="s">
        <v>52</v>
      </c>
      <c r="C323" s="2" t="s">
        <v>29</v>
      </c>
      <c r="D323" s="2" t="s">
        <v>12</v>
      </c>
      <c r="E323" s="226" t="s">
        <v>221</v>
      </c>
      <c r="F323" s="227" t="s">
        <v>12</v>
      </c>
      <c r="G323" s="228" t="s">
        <v>863</v>
      </c>
      <c r="H323" s="2"/>
      <c r="I323" s="442">
        <f>SUM(I324)</f>
        <v>11796120</v>
      </c>
    </row>
    <row r="324" spans="1:9" s="571" customFormat="1" ht="63" x14ac:dyDescent="0.25">
      <c r="A324" s="101" t="s">
        <v>79</v>
      </c>
      <c r="B324" s="6" t="s">
        <v>52</v>
      </c>
      <c r="C324" s="2" t="s">
        <v>29</v>
      </c>
      <c r="D324" s="2" t="s">
        <v>12</v>
      </c>
      <c r="E324" s="226" t="s">
        <v>221</v>
      </c>
      <c r="F324" s="227" t="s">
        <v>12</v>
      </c>
      <c r="G324" s="228" t="s">
        <v>863</v>
      </c>
      <c r="H324" s="2" t="s">
        <v>13</v>
      </c>
      <c r="I324" s="444">
        <v>11796120</v>
      </c>
    </row>
    <row r="325" spans="1:9" ht="47.25" x14ac:dyDescent="0.25">
      <c r="A325" s="631" t="s">
        <v>852</v>
      </c>
      <c r="B325" s="365" t="s">
        <v>52</v>
      </c>
      <c r="C325" s="5" t="s">
        <v>29</v>
      </c>
      <c r="D325" s="5" t="s">
        <v>12</v>
      </c>
      <c r="E325" s="226" t="s">
        <v>221</v>
      </c>
      <c r="F325" s="227" t="s">
        <v>12</v>
      </c>
      <c r="G325" s="228" t="s">
        <v>851</v>
      </c>
      <c r="H325" s="2"/>
      <c r="I325" s="442">
        <f>SUM(I326)</f>
        <v>4234700</v>
      </c>
    </row>
    <row r="326" spans="1:9" ht="31.5" x14ac:dyDescent="0.25">
      <c r="A326" s="622" t="s">
        <v>551</v>
      </c>
      <c r="B326" s="365" t="s">
        <v>52</v>
      </c>
      <c r="C326" s="5" t="s">
        <v>29</v>
      </c>
      <c r="D326" s="5" t="s">
        <v>12</v>
      </c>
      <c r="E326" s="226" t="s">
        <v>221</v>
      </c>
      <c r="F326" s="227" t="s">
        <v>12</v>
      </c>
      <c r="G326" s="228" t="s">
        <v>851</v>
      </c>
      <c r="H326" s="2" t="s">
        <v>16</v>
      </c>
      <c r="I326" s="444">
        <v>4234700</v>
      </c>
    </row>
    <row r="327" spans="1:9" ht="31.5" x14ac:dyDescent="0.25">
      <c r="A327" s="632" t="s">
        <v>458</v>
      </c>
      <c r="B327" s="6" t="s">
        <v>52</v>
      </c>
      <c r="C327" s="2" t="s">
        <v>29</v>
      </c>
      <c r="D327" s="2" t="s">
        <v>12</v>
      </c>
      <c r="E327" s="226" t="s">
        <v>221</v>
      </c>
      <c r="F327" s="227" t="s">
        <v>12</v>
      </c>
      <c r="G327" s="228" t="s">
        <v>459</v>
      </c>
      <c r="H327" s="2"/>
      <c r="I327" s="442">
        <f>SUM(I328:I329)</f>
        <v>611928</v>
      </c>
    </row>
    <row r="328" spans="1:9" ht="63" x14ac:dyDescent="0.25">
      <c r="A328" s="101" t="s">
        <v>79</v>
      </c>
      <c r="B328" s="365" t="s">
        <v>52</v>
      </c>
      <c r="C328" s="2" t="s">
        <v>29</v>
      </c>
      <c r="D328" s="2" t="s">
        <v>12</v>
      </c>
      <c r="E328" s="226" t="s">
        <v>221</v>
      </c>
      <c r="F328" s="227" t="s">
        <v>12</v>
      </c>
      <c r="G328" s="228" t="s">
        <v>459</v>
      </c>
      <c r="H328" s="2" t="s">
        <v>13</v>
      </c>
      <c r="I328" s="444">
        <v>482375</v>
      </c>
    </row>
    <row r="329" spans="1:9" ht="15.75" x14ac:dyDescent="0.25">
      <c r="A329" s="61" t="s">
        <v>40</v>
      </c>
      <c r="B329" s="365" t="s">
        <v>52</v>
      </c>
      <c r="C329" s="2" t="s">
        <v>29</v>
      </c>
      <c r="D329" s="2" t="s">
        <v>12</v>
      </c>
      <c r="E329" s="226" t="s">
        <v>221</v>
      </c>
      <c r="F329" s="227" t="s">
        <v>12</v>
      </c>
      <c r="G329" s="228" t="s">
        <v>459</v>
      </c>
      <c r="H329" s="277" t="s">
        <v>39</v>
      </c>
      <c r="I329" s="444">
        <v>129553</v>
      </c>
    </row>
    <row r="330" spans="1:9" ht="47.25" x14ac:dyDescent="0.25">
      <c r="A330" s="630" t="s">
        <v>728</v>
      </c>
      <c r="B330" s="6" t="s">
        <v>52</v>
      </c>
      <c r="C330" s="44" t="s">
        <v>29</v>
      </c>
      <c r="D330" s="44" t="s">
        <v>12</v>
      </c>
      <c r="E330" s="265" t="s">
        <v>221</v>
      </c>
      <c r="F330" s="266" t="s">
        <v>12</v>
      </c>
      <c r="G330" s="267" t="s">
        <v>727</v>
      </c>
      <c r="H330" s="44"/>
      <c r="I330" s="442">
        <f>SUM(I331)</f>
        <v>720270</v>
      </c>
    </row>
    <row r="331" spans="1:9" ht="31.5" x14ac:dyDescent="0.25">
      <c r="A331" s="633" t="s">
        <v>551</v>
      </c>
      <c r="B331" s="6" t="s">
        <v>52</v>
      </c>
      <c r="C331" s="59" t="s">
        <v>29</v>
      </c>
      <c r="D331" s="44" t="s">
        <v>12</v>
      </c>
      <c r="E331" s="265" t="s">
        <v>221</v>
      </c>
      <c r="F331" s="266" t="s">
        <v>12</v>
      </c>
      <c r="G331" s="267" t="s">
        <v>727</v>
      </c>
      <c r="H331" s="44" t="s">
        <v>16</v>
      </c>
      <c r="I331" s="444">
        <v>720270</v>
      </c>
    </row>
    <row r="332" spans="1:9" ht="63" x14ac:dyDescent="0.25">
      <c r="A332" s="632" t="s">
        <v>681</v>
      </c>
      <c r="B332" s="6" t="s">
        <v>52</v>
      </c>
      <c r="C332" s="44" t="s">
        <v>29</v>
      </c>
      <c r="D332" s="44" t="s">
        <v>12</v>
      </c>
      <c r="E332" s="265" t="s">
        <v>221</v>
      </c>
      <c r="F332" s="266" t="s">
        <v>12</v>
      </c>
      <c r="G332" s="267" t="s">
        <v>460</v>
      </c>
      <c r="H332" s="44"/>
      <c r="I332" s="442">
        <f>SUM(I333+I334)</f>
        <v>1839171</v>
      </c>
    </row>
    <row r="333" spans="1:9" ht="31.5" x14ac:dyDescent="0.25">
      <c r="A333" s="633" t="s">
        <v>551</v>
      </c>
      <c r="B333" s="6" t="s">
        <v>52</v>
      </c>
      <c r="C333" s="59" t="s">
        <v>29</v>
      </c>
      <c r="D333" s="44" t="s">
        <v>12</v>
      </c>
      <c r="E333" s="265" t="s">
        <v>221</v>
      </c>
      <c r="F333" s="266" t="s">
        <v>12</v>
      </c>
      <c r="G333" s="267" t="s">
        <v>460</v>
      </c>
      <c r="H333" s="44" t="s">
        <v>16</v>
      </c>
      <c r="I333" s="444">
        <v>1839171</v>
      </c>
    </row>
    <row r="334" spans="1:9" s="566" customFormat="1" ht="15.75" hidden="1" x14ac:dyDescent="0.25">
      <c r="A334" s="61" t="s">
        <v>40</v>
      </c>
      <c r="B334" s="6" t="s">
        <v>52</v>
      </c>
      <c r="C334" s="59" t="s">
        <v>29</v>
      </c>
      <c r="D334" s="44" t="s">
        <v>12</v>
      </c>
      <c r="E334" s="265" t="s">
        <v>221</v>
      </c>
      <c r="F334" s="266" t="s">
        <v>12</v>
      </c>
      <c r="G334" s="267" t="s">
        <v>460</v>
      </c>
      <c r="H334" s="44" t="s">
        <v>39</v>
      </c>
      <c r="I334" s="444"/>
    </row>
    <row r="335" spans="1:9" s="578" customFormat="1" ht="47.25" x14ac:dyDescent="0.25">
      <c r="A335" s="49" t="s">
        <v>906</v>
      </c>
      <c r="B335" s="6" t="s">
        <v>52</v>
      </c>
      <c r="C335" s="2" t="s">
        <v>29</v>
      </c>
      <c r="D335" s="2" t="s">
        <v>12</v>
      </c>
      <c r="E335" s="226" t="s">
        <v>221</v>
      </c>
      <c r="F335" s="227" t="s">
        <v>12</v>
      </c>
      <c r="G335" s="228" t="s">
        <v>909</v>
      </c>
      <c r="H335" s="2"/>
      <c r="I335" s="442">
        <f>SUM(I336)</f>
        <v>1759195</v>
      </c>
    </row>
    <row r="336" spans="1:9" s="578" customFormat="1" ht="31.5" x14ac:dyDescent="0.25">
      <c r="A336" s="622" t="s">
        <v>551</v>
      </c>
      <c r="B336" s="6" t="s">
        <v>52</v>
      </c>
      <c r="C336" s="2" t="s">
        <v>29</v>
      </c>
      <c r="D336" s="2" t="s">
        <v>12</v>
      </c>
      <c r="E336" s="226" t="s">
        <v>221</v>
      </c>
      <c r="F336" s="227" t="s">
        <v>12</v>
      </c>
      <c r="G336" s="228" t="s">
        <v>909</v>
      </c>
      <c r="H336" s="2" t="s">
        <v>16</v>
      </c>
      <c r="I336" s="444">
        <v>1759195</v>
      </c>
    </row>
    <row r="337" spans="1:9" s="578" customFormat="1" ht="47.25" x14ac:dyDescent="0.25">
      <c r="A337" s="49" t="s">
        <v>907</v>
      </c>
      <c r="B337" s="6" t="s">
        <v>52</v>
      </c>
      <c r="C337" s="2" t="s">
        <v>29</v>
      </c>
      <c r="D337" s="2" t="s">
        <v>12</v>
      </c>
      <c r="E337" s="226" t="s">
        <v>221</v>
      </c>
      <c r="F337" s="227" t="s">
        <v>12</v>
      </c>
      <c r="G337" s="228" t="s">
        <v>910</v>
      </c>
      <c r="H337" s="2"/>
      <c r="I337" s="442">
        <f>SUM(I338)</f>
        <v>3591697</v>
      </c>
    </row>
    <row r="338" spans="1:9" s="578" customFormat="1" ht="31.5" x14ac:dyDescent="0.25">
      <c r="A338" s="622" t="s">
        <v>551</v>
      </c>
      <c r="B338" s="6" t="s">
        <v>52</v>
      </c>
      <c r="C338" s="2" t="s">
        <v>29</v>
      </c>
      <c r="D338" s="2" t="s">
        <v>12</v>
      </c>
      <c r="E338" s="226" t="s">
        <v>221</v>
      </c>
      <c r="F338" s="227" t="s">
        <v>12</v>
      </c>
      <c r="G338" s="228" t="s">
        <v>910</v>
      </c>
      <c r="H338" s="2" t="s">
        <v>16</v>
      </c>
      <c r="I338" s="444">
        <v>3591697</v>
      </c>
    </row>
    <row r="339" spans="1:9" s="578" customFormat="1" ht="47.25" x14ac:dyDescent="0.25">
      <c r="A339" s="49" t="s">
        <v>908</v>
      </c>
      <c r="B339" s="6" t="s">
        <v>52</v>
      </c>
      <c r="C339" s="2" t="s">
        <v>29</v>
      </c>
      <c r="D339" s="2" t="s">
        <v>12</v>
      </c>
      <c r="E339" s="226" t="s">
        <v>221</v>
      </c>
      <c r="F339" s="227" t="s">
        <v>12</v>
      </c>
      <c r="G339" s="228" t="s">
        <v>911</v>
      </c>
      <c r="H339" s="2"/>
      <c r="I339" s="442">
        <f>SUM(I340)</f>
        <v>1512228</v>
      </c>
    </row>
    <row r="340" spans="1:9" s="578" customFormat="1" ht="31.5" x14ac:dyDescent="0.25">
      <c r="A340" s="622" t="s">
        <v>551</v>
      </c>
      <c r="B340" s="6" t="s">
        <v>52</v>
      </c>
      <c r="C340" s="2" t="s">
        <v>29</v>
      </c>
      <c r="D340" s="2" t="s">
        <v>12</v>
      </c>
      <c r="E340" s="226" t="s">
        <v>221</v>
      </c>
      <c r="F340" s="227" t="s">
        <v>12</v>
      </c>
      <c r="G340" s="228" t="s">
        <v>911</v>
      </c>
      <c r="H340" s="2" t="s">
        <v>16</v>
      </c>
      <c r="I340" s="444">
        <v>1512228</v>
      </c>
    </row>
    <row r="341" spans="1:9" ht="31.5" x14ac:dyDescent="0.25">
      <c r="A341" s="61" t="s">
        <v>89</v>
      </c>
      <c r="B341" s="365" t="s">
        <v>52</v>
      </c>
      <c r="C341" s="5" t="s">
        <v>29</v>
      </c>
      <c r="D341" s="5" t="s">
        <v>12</v>
      </c>
      <c r="E341" s="226" t="s">
        <v>221</v>
      </c>
      <c r="F341" s="227" t="s">
        <v>12</v>
      </c>
      <c r="G341" s="228" t="s">
        <v>427</v>
      </c>
      <c r="H341" s="2"/>
      <c r="I341" s="442">
        <f>SUM(I342:I344)</f>
        <v>23768242</v>
      </c>
    </row>
    <row r="342" spans="1:9" ht="63" x14ac:dyDescent="0.25">
      <c r="A342" s="101" t="s">
        <v>79</v>
      </c>
      <c r="B342" s="365" t="s">
        <v>52</v>
      </c>
      <c r="C342" s="5" t="s">
        <v>29</v>
      </c>
      <c r="D342" s="5" t="s">
        <v>12</v>
      </c>
      <c r="E342" s="226" t="s">
        <v>221</v>
      </c>
      <c r="F342" s="227" t="s">
        <v>12</v>
      </c>
      <c r="G342" s="228" t="s">
        <v>427</v>
      </c>
      <c r="H342" s="2" t="s">
        <v>13</v>
      </c>
      <c r="I342" s="443">
        <v>2065368</v>
      </c>
    </row>
    <row r="343" spans="1:9" ht="31.5" x14ac:dyDescent="0.25">
      <c r="A343" s="622" t="s">
        <v>551</v>
      </c>
      <c r="B343" s="6" t="s">
        <v>52</v>
      </c>
      <c r="C343" s="5" t="s">
        <v>29</v>
      </c>
      <c r="D343" s="5" t="s">
        <v>12</v>
      </c>
      <c r="E343" s="226" t="s">
        <v>221</v>
      </c>
      <c r="F343" s="227" t="s">
        <v>12</v>
      </c>
      <c r="G343" s="228" t="s">
        <v>427</v>
      </c>
      <c r="H343" s="2" t="s">
        <v>16</v>
      </c>
      <c r="I343" s="446">
        <v>18929505</v>
      </c>
    </row>
    <row r="344" spans="1:9" ht="15.75" x14ac:dyDescent="0.25">
      <c r="A344" s="61" t="s">
        <v>18</v>
      </c>
      <c r="B344" s="365" t="s">
        <v>52</v>
      </c>
      <c r="C344" s="44" t="s">
        <v>29</v>
      </c>
      <c r="D344" s="44" t="s">
        <v>12</v>
      </c>
      <c r="E344" s="265" t="s">
        <v>221</v>
      </c>
      <c r="F344" s="266" t="s">
        <v>12</v>
      </c>
      <c r="G344" s="267" t="s">
        <v>427</v>
      </c>
      <c r="H344" s="44" t="s">
        <v>17</v>
      </c>
      <c r="I344" s="443">
        <v>2773369</v>
      </c>
    </row>
    <row r="345" spans="1:9" ht="31.5" x14ac:dyDescent="0.25">
      <c r="A345" s="421" t="s">
        <v>546</v>
      </c>
      <c r="B345" s="365" t="s">
        <v>52</v>
      </c>
      <c r="C345" s="44" t="s">
        <v>29</v>
      </c>
      <c r="D345" s="44" t="s">
        <v>12</v>
      </c>
      <c r="E345" s="265" t="s">
        <v>221</v>
      </c>
      <c r="F345" s="266" t="s">
        <v>12</v>
      </c>
      <c r="G345" s="267" t="s">
        <v>545</v>
      </c>
      <c r="H345" s="44"/>
      <c r="I345" s="442">
        <f>SUM(I346)</f>
        <v>9925578</v>
      </c>
    </row>
    <row r="346" spans="1:9" ht="31.5" x14ac:dyDescent="0.25">
      <c r="A346" s="101" t="s">
        <v>551</v>
      </c>
      <c r="B346" s="365" t="s">
        <v>52</v>
      </c>
      <c r="C346" s="44" t="s">
        <v>29</v>
      </c>
      <c r="D346" s="44" t="s">
        <v>12</v>
      </c>
      <c r="E346" s="265" t="s">
        <v>221</v>
      </c>
      <c r="F346" s="266" t="s">
        <v>12</v>
      </c>
      <c r="G346" s="267" t="s">
        <v>545</v>
      </c>
      <c r="H346" s="44" t="s">
        <v>16</v>
      </c>
      <c r="I346" s="443">
        <v>9925578</v>
      </c>
    </row>
    <row r="347" spans="1:9" ht="15.75" hidden="1" x14ac:dyDescent="0.25">
      <c r="A347" s="61" t="s">
        <v>550</v>
      </c>
      <c r="B347" s="365" t="s">
        <v>52</v>
      </c>
      <c r="C347" s="2" t="s">
        <v>29</v>
      </c>
      <c r="D347" s="2" t="s">
        <v>12</v>
      </c>
      <c r="E347" s="226" t="s">
        <v>221</v>
      </c>
      <c r="F347" s="227" t="s">
        <v>12</v>
      </c>
      <c r="G347" s="267" t="s">
        <v>549</v>
      </c>
      <c r="H347" s="2"/>
      <c r="I347" s="442">
        <f>SUM(I348)</f>
        <v>0</v>
      </c>
    </row>
    <row r="348" spans="1:9" ht="31.5" hidden="1" x14ac:dyDescent="0.25">
      <c r="A348" s="633" t="s">
        <v>551</v>
      </c>
      <c r="B348" s="6" t="s">
        <v>52</v>
      </c>
      <c r="C348" s="59" t="s">
        <v>29</v>
      </c>
      <c r="D348" s="44" t="s">
        <v>12</v>
      </c>
      <c r="E348" s="265" t="s">
        <v>221</v>
      </c>
      <c r="F348" s="266" t="s">
        <v>12</v>
      </c>
      <c r="G348" s="267" t="s">
        <v>549</v>
      </c>
      <c r="H348" s="44" t="s">
        <v>16</v>
      </c>
      <c r="I348" s="444"/>
    </row>
    <row r="349" spans="1:9" ht="31.5" x14ac:dyDescent="0.25">
      <c r="A349" s="634" t="s">
        <v>720</v>
      </c>
      <c r="B349" s="6" t="s">
        <v>52</v>
      </c>
      <c r="C349" s="59" t="s">
        <v>29</v>
      </c>
      <c r="D349" s="44" t="s">
        <v>12</v>
      </c>
      <c r="E349" s="265" t="s">
        <v>221</v>
      </c>
      <c r="F349" s="266" t="s">
        <v>12</v>
      </c>
      <c r="G349" s="267" t="s">
        <v>719</v>
      </c>
      <c r="H349" s="44"/>
      <c r="I349" s="442">
        <f>SUM(I350)</f>
        <v>1795237</v>
      </c>
    </row>
    <row r="350" spans="1:9" ht="31.5" x14ac:dyDescent="0.25">
      <c r="A350" s="634" t="s">
        <v>551</v>
      </c>
      <c r="B350" s="6" t="s">
        <v>52</v>
      </c>
      <c r="C350" s="59" t="s">
        <v>29</v>
      </c>
      <c r="D350" s="44" t="s">
        <v>12</v>
      </c>
      <c r="E350" s="265" t="s">
        <v>221</v>
      </c>
      <c r="F350" s="266" t="s">
        <v>12</v>
      </c>
      <c r="G350" s="267" t="s">
        <v>719</v>
      </c>
      <c r="H350" s="44" t="s">
        <v>16</v>
      </c>
      <c r="I350" s="444">
        <v>1795237</v>
      </c>
    </row>
    <row r="351" spans="1:9" s="523" customFormat="1" ht="15.75" customHeight="1" x14ac:dyDescent="0.25">
      <c r="A351" s="61" t="s">
        <v>808</v>
      </c>
      <c r="B351" s="524" t="s">
        <v>52</v>
      </c>
      <c r="C351" s="2" t="s">
        <v>29</v>
      </c>
      <c r="D351" s="2" t="s">
        <v>12</v>
      </c>
      <c r="E351" s="226" t="s">
        <v>221</v>
      </c>
      <c r="F351" s="227" t="s">
        <v>803</v>
      </c>
      <c r="G351" s="228" t="s">
        <v>395</v>
      </c>
      <c r="H351" s="2"/>
      <c r="I351" s="442">
        <f>SUM(I352)</f>
        <v>1354080</v>
      </c>
    </row>
    <row r="352" spans="1:9" s="523" customFormat="1" ht="65.25" customHeight="1" x14ac:dyDescent="0.25">
      <c r="A352" s="61" t="s">
        <v>957</v>
      </c>
      <c r="B352" s="524" t="s">
        <v>52</v>
      </c>
      <c r="C352" s="2" t="s">
        <v>29</v>
      </c>
      <c r="D352" s="2" t="s">
        <v>12</v>
      </c>
      <c r="E352" s="226" t="s">
        <v>221</v>
      </c>
      <c r="F352" s="227" t="s">
        <v>803</v>
      </c>
      <c r="G352" s="228" t="s">
        <v>804</v>
      </c>
      <c r="H352" s="2"/>
      <c r="I352" s="442">
        <f>SUM(I353)</f>
        <v>1354080</v>
      </c>
    </row>
    <row r="353" spans="1:10" s="523" customFormat="1" ht="32.25" customHeight="1" x14ac:dyDescent="0.25">
      <c r="A353" s="634" t="s">
        <v>551</v>
      </c>
      <c r="B353" s="524" t="s">
        <v>52</v>
      </c>
      <c r="C353" s="2" t="s">
        <v>29</v>
      </c>
      <c r="D353" s="2" t="s">
        <v>12</v>
      </c>
      <c r="E353" s="226" t="s">
        <v>221</v>
      </c>
      <c r="F353" s="227" t="s">
        <v>803</v>
      </c>
      <c r="G353" s="228" t="s">
        <v>804</v>
      </c>
      <c r="H353" s="2" t="s">
        <v>16</v>
      </c>
      <c r="I353" s="444">
        <v>1354080</v>
      </c>
    </row>
    <row r="354" spans="1:10" s="523" customFormat="1" ht="15.75" customHeight="1" x14ac:dyDescent="0.25">
      <c r="A354" s="61" t="s">
        <v>809</v>
      </c>
      <c r="B354" s="524" t="s">
        <v>52</v>
      </c>
      <c r="C354" s="2" t="s">
        <v>29</v>
      </c>
      <c r="D354" s="2" t="s">
        <v>12</v>
      </c>
      <c r="E354" s="226" t="s">
        <v>221</v>
      </c>
      <c r="F354" s="227" t="s">
        <v>806</v>
      </c>
      <c r="G354" s="228" t="s">
        <v>395</v>
      </c>
      <c r="H354" s="2"/>
      <c r="I354" s="442">
        <f>SUM(I355)</f>
        <v>2674210</v>
      </c>
    </row>
    <row r="355" spans="1:10" s="523" customFormat="1" ht="31.5" x14ac:dyDescent="0.25">
      <c r="A355" s="61" t="s">
        <v>956</v>
      </c>
      <c r="B355" s="524" t="s">
        <v>52</v>
      </c>
      <c r="C355" s="2" t="s">
        <v>29</v>
      </c>
      <c r="D355" s="2" t="s">
        <v>12</v>
      </c>
      <c r="E355" s="226" t="s">
        <v>221</v>
      </c>
      <c r="F355" s="227" t="s">
        <v>806</v>
      </c>
      <c r="G355" s="228" t="s">
        <v>807</v>
      </c>
      <c r="H355" s="2"/>
      <c r="I355" s="442">
        <f>SUM(I356)</f>
        <v>2674210</v>
      </c>
    </row>
    <row r="356" spans="1:10" s="523" customFormat="1" ht="31.5" customHeight="1" x14ac:dyDescent="0.25">
      <c r="A356" s="634" t="s">
        <v>551</v>
      </c>
      <c r="B356" s="524" t="s">
        <v>52</v>
      </c>
      <c r="C356" s="2" t="s">
        <v>29</v>
      </c>
      <c r="D356" s="2" t="s">
        <v>12</v>
      </c>
      <c r="E356" s="226" t="s">
        <v>221</v>
      </c>
      <c r="F356" s="227" t="s">
        <v>806</v>
      </c>
      <c r="G356" s="228" t="s">
        <v>807</v>
      </c>
      <c r="H356" s="2" t="s">
        <v>16</v>
      </c>
      <c r="I356" s="444">
        <v>2674210</v>
      </c>
    </row>
    <row r="357" spans="1:10" ht="63" hidden="1" x14ac:dyDescent="0.25">
      <c r="A357" s="103" t="s">
        <v>152</v>
      </c>
      <c r="B357" s="53" t="s">
        <v>52</v>
      </c>
      <c r="C357" s="44" t="s">
        <v>29</v>
      </c>
      <c r="D357" s="44" t="s">
        <v>12</v>
      </c>
      <c r="E357" s="265" t="s">
        <v>223</v>
      </c>
      <c r="F357" s="266" t="s">
        <v>394</v>
      </c>
      <c r="G357" s="267" t="s">
        <v>395</v>
      </c>
      <c r="H357" s="44"/>
      <c r="I357" s="442">
        <f>SUM(I358)</f>
        <v>0</v>
      </c>
    </row>
    <row r="358" spans="1:10" ht="31.5" hidden="1" x14ac:dyDescent="0.25">
      <c r="A358" s="103" t="s">
        <v>461</v>
      </c>
      <c r="B358" s="53" t="s">
        <v>52</v>
      </c>
      <c r="C358" s="44" t="s">
        <v>29</v>
      </c>
      <c r="D358" s="44" t="s">
        <v>12</v>
      </c>
      <c r="E358" s="265" t="s">
        <v>223</v>
      </c>
      <c r="F358" s="266" t="s">
        <v>10</v>
      </c>
      <c r="G358" s="267" t="s">
        <v>395</v>
      </c>
      <c r="H358" s="44"/>
      <c r="I358" s="442">
        <f>SUM(I359)</f>
        <v>0</v>
      </c>
    </row>
    <row r="359" spans="1:10" ht="15.75" hidden="1" x14ac:dyDescent="0.25">
      <c r="A359" s="621" t="s">
        <v>462</v>
      </c>
      <c r="B359" s="53" t="s">
        <v>52</v>
      </c>
      <c r="C359" s="44" t="s">
        <v>29</v>
      </c>
      <c r="D359" s="44" t="s">
        <v>12</v>
      </c>
      <c r="E359" s="265" t="s">
        <v>223</v>
      </c>
      <c r="F359" s="266" t="s">
        <v>10</v>
      </c>
      <c r="G359" s="267" t="s">
        <v>463</v>
      </c>
      <c r="H359" s="44"/>
      <c r="I359" s="442">
        <f>SUM(I360)</f>
        <v>0</v>
      </c>
    </row>
    <row r="360" spans="1:10" ht="31.5" hidden="1" x14ac:dyDescent="0.25">
      <c r="A360" s="622" t="s">
        <v>551</v>
      </c>
      <c r="B360" s="6" t="s">
        <v>52</v>
      </c>
      <c r="C360" s="2" t="s">
        <v>29</v>
      </c>
      <c r="D360" s="2" t="s">
        <v>12</v>
      </c>
      <c r="E360" s="226" t="s">
        <v>223</v>
      </c>
      <c r="F360" s="227" t="s">
        <v>10</v>
      </c>
      <c r="G360" s="228" t="s">
        <v>463</v>
      </c>
      <c r="H360" s="2" t="s">
        <v>16</v>
      </c>
      <c r="I360" s="514"/>
    </row>
    <row r="361" spans="1:10" s="37" customFormat="1" ht="63" x14ac:dyDescent="0.25">
      <c r="A361" s="102" t="s">
        <v>133</v>
      </c>
      <c r="B361" s="30" t="s">
        <v>52</v>
      </c>
      <c r="C361" s="28" t="s">
        <v>29</v>
      </c>
      <c r="D361" s="42" t="s">
        <v>12</v>
      </c>
      <c r="E361" s="235" t="s">
        <v>205</v>
      </c>
      <c r="F361" s="236" t="s">
        <v>394</v>
      </c>
      <c r="G361" s="237" t="s">
        <v>395</v>
      </c>
      <c r="H361" s="28"/>
      <c r="I361" s="441">
        <f>SUM(I362)</f>
        <v>1470400</v>
      </c>
    </row>
    <row r="362" spans="1:10" s="37" customFormat="1" ht="110.25" x14ac:dyDescent="0.25">
      <c r="A362" s="103" t="s">
        <v>149</v>
      </c>
      <c r="B362" s="53" t="s">
        <v>52</v>
      </c>
      <c r="C362" s="2" t="s">
        <v>29</v>
      </c>
      <c r="D362" s="35" t="s">
        <v>12</v>
      </c>
      <c r="E362" s="268" t="s">
        <v>207</v>
      </c>
      <c r="F362" s="269" t="s">
        <v>394</v>
      </c>
      <c r="G362" s="270" t="s">
        <v>395</v>
      </c>
      <c r="H362" s="2"/>
      <c r="I362" s="442">
        <f>SUM(I363)</f>
        <v>1470400</v>
      </c>
    </row>
    <row r="363" spans="1:10" s="37" customFormat="1" ht="47.25" x14ac:dyDescent="0.25">
      <c r="A363" s="103" t="s">
        <v>414</v>
      </c>
      <c r="B363" s="53" t="s">
        <v>52</v>
      </c>
      <c r="C363" s="2" t="s">
        <v>29</v>
      </c>
      <c r="D363" s="35" t="s">
        <v>12</v>
      </c>
      <c r="E363" s="268" t="s">
        <v>207</v>
      </c>
      <c r="F363" s="269" t="s">
        <v>10</v>
      </c>
      <c r="G363" s="270" t="s">
        <v>395</v>
      </c>
      <c r="H363" s="2"/>
      <c r="I363" s="442">
        <f>SUM(I364)</f>
        <v>1470400</v>
      </c>
    </row>
    <row r="364" spans="1:10" s="37" customFormat="1" ht="31.5" x14ac:dyDescent="0.25">
      <c r="A364" s="61" t="s">
        <v>104</v>
      </c>
      <c r="B364" s="365" t="s">
        <v>52</v>
      </c>
      <c r="C364" s="2" t="s">
        <v>29</v>
      </c>
      <c r="D364" s="35" t="s">
        <v>12</v>
      </c>
      <c r="E364" s="268" t="s">
        <v>207</v>
      </c>
      <c r="F364" s="269" t="s">
        <v>10</v>
      </c>
      <c r="G364" s="270" t="s">
        <v>415</v>
      </c>
      <c r="H364" s="2"/>
      <c r="I364" s="442">
        <f>SUM(I365)</f>
        <v>1470400</v>
      </c>
    </row>
    <row r="365" spans="1:10" s="37" customFormat="1" ht="31.5" x14ac:dyDescent="0.25">
      <c r="A365" s="622" t="s">
        <v>551</v>
      </c>
      <c r="B365" s="6" t="s">
        <v>52</v>
      </c>
      <c r="C365" s="2" t="s">
        <v>29</v>
      </c>
      <c r="D365" s="35" t="s">
        <v>12</v>
      </c>
      <c r="E365" s="268" t="s">
        <v>207</v>
      </c>
      <c r="F365" s="269" t="s">
        <v>10</v>
      </c>
      <c r="G365" s="270" t="s">
        <v>415</v>
      </c>
      <c r="H365" s="2" t="s">
        <v>16</v>
      </c>
      <c r="I365" s="446">
        <v>1470400</v>
      </c>
      <c r="J365" s="64"/>
    </row>
    <row r="366" spans="1:10" s="37" customFormat="1" ht="47.25" hidden="1" x14ac:dyDescent="0.25">
      <c r="A366" s="114" t="s">
        <v>119</v>
      </c>
      <c r="B366" s="30" t="s">
        <v>52</v>
      </c>
      <c r="C366" s="28" t="s">
        <v>29</v>
      </c>
      <c r="D366" s="42" t="s">
        <v>12</v>
      </c>
      <c r="E366" s="235" t="s">
        <v>192</v>
      </c>
      <c r="F366" s="236" t="s">
        <v>394</v>
      </c>
      <c r="G366" s="237" t="s">
        <v>395</v>
      </c>
      <c r="H366" s="28"/>
      <c r="I366" s="441">
        <f>SUM(I367)</f>
        <v>0</v>
      </c>
      <c r="J366" s="64"/>
    </row>
    <row r="367" spans="1:10" s="37" customFormat="1" ht="63" hidden="1" x14ac:dyDescent="0.25">
      <c r="A367" s="7" t="s">
        <v>853</v>
      </c>
      <c r="B367" s="6" t="s">
        <v>52</v>
      </c>
      <c r="C367" s="2" t="s">
        <v>29</v>
      </c>
      <c r="D367" s="35" t="s">
        <v>12</v>
      </c>
      <c r="E367" s="268" t="s">
        <v>856</v>
      </c>
      <c r="F367" s="269" t="s">
        <v>394</v>
      </c>
      <c r="G367" s="270" t="s">
        <v>395</v>
      </c>
      <c r="H367" s="2"/>
      <c r="I367" s="442">
        <f>SUM(I368)</f>
        <v>0</v>
      </c>
      <c r="J367" s="64"/>
    </row>
    <row r="368" spans="1:10" s="37" customFormat="1" ht="31.5" hidden="1" x14ac:dyDescent="0.25">
      <c r="A368" s="7" t="s">
        <v>854</v>
      </c>
      <c r="B368" s="6" t="s">
        <v>52</v>
      </c>
      <c r="C368" s="2" t="s">
        <v>29</v>
      </c>
      <c r="D368" s="35" t="s">
        <v>12</v>
      </c>
      <c r="E368" s="268" t="s">
        <v>856</v>
      </c>
      <c r="F368" s="269" t="s">
        <v>10</v>
      </c>
      <c r="G368" s="270" t="s">
        <v>395</v>
      </c>
      <c r="H368" s="2"/>
      <c r="I368" s="442">
        <f>SUM(I369)</f>
        <v>0</v>
      </c>
      <c r="J368" s="64"/>
    </row>
    <row r="369" spans="1:10" s="37" customFormat="1" ht="18" hidden="1" customHeight="1" x14ac:dyDescent="0.25">
      <c r="A369" s="7" t="s">
        <v>855</v>
      </c>
      <c r="B369" s="6" t="s">
        <v>52</v>
      </c>
      <c r="C369" s="2" t="s">
        <v>29</v>
      </c>
      <c r="D369" s="35" t="s">
        <v>12</v>
      </c>
      <c r="E369" s="268" t="s">
        <v>856</v>
      </c>
      <c r="F369" s="269" t="s">
        <v>10</v>
      </c>
      <c r="G369" s="270" t="s">
        <v>857</v>
      </c>
      <c r="H369" s="2"/>
      <c r="I369" s="442">
        <f>SUM(I370)</f>
        <v>0</v>
      </c>
      <c r="J369" s="64"/>
    </row>
    <row r="370" spans="1:10" s="37" customFormat="1" ht="31.5" hidden="1" x14ac:dyDescent="0.25">
      <c r="A370" s="7" t="s">
        <v>551</v>
      </c>
      <c r="B370" s="6" t="s">
        <v>52</v>
      </c>
      <c r="C370" s="2" t="s">
        <v>29</v>
      </c>
      <c r="D370" s="35" t="s">
        <v>12</v>
      </c>
      <c r="E370" s="268" t="s">
        <v>856</v>
      </c>
      <c r="F370" s="269" t="s">
        <v>10</v>
      </c>
      <c r="G370" s="270" t="s">
        <v>857</v>
      </c>
      <c r="H370" s="2" t="s">
        <v>16</v>
      </c>
      <c r="I370" s="443"/>
      <c r="J370" s="64"/>
    </row>
    <row r="371" spans="1:10" s="37" customFormat="1" ht="15.75" x14ac:dyDescent="0.25">
      <c r="A371" s="109" t="s">
        <v>656</v>
      </c>
      <c r="B371" s="26" t="s">
        <v>52</v>
      </c>
      <c r="C371" s="22" t="s">
        <v>29</v>
      </c>
      <c r="D371" s="22" t="s">
        <v>15</v>
      </c>
      <c r="E371" s="274"/>
      <c r="F371" s="275"/>
      <c r="G371" s="276"/>
      <c r="H371" s="22"/>
      <c r="I371" s="440">
        <f>SUM(I372+I386)</f>
        <v>11974058</v>
      </c>
    </row>
    <row r="372" spans="1:10" s="37" customFormat="1" ht="31.5" x14ac:dyDescent="0.25">
      <c r="A372" s="27" t="s">
        <v>146</v>
      </c>
      <c r="B372" s="30" t="s">
        <v>52</v>
      </c>
      <c r="C372" s="28" t="s">
        <v>29</v>
      </c>
      <c r="D372" s="28" t="s">
        <v>15</v>
      </c>
      <c r="E372" s="223" t="s">
        <v>453</v>
      </c>
      <c r="F372" s="224" t="s">
        <v>394</v>
      </c>
      <c r="G372" s="225" t="s">
        <v>395</v>
      </c>
      <c r="H372" s="28"/>
      <c r="I372" s="441">
        <f>SUM(I373+I382)</f>
        <v>11879058</v>
      </c>
    </row>
    <row r="373" spans="1:10" s="37" customFormat="1" ht="63" customHeight="1" x14ac:dyDescent="0.25">
      <c r="A373" s="61" t="s">
        <v>151</v>
      </c>
      <c r="B373" s="365" t="s">
        <v>52</v>
      </c>
      <c r="C373" s="44" t="s">
        <v>29</v>
      </c>
      <c r="D373" s="44" t="s">
        <v>15</v>
      </c>
      <c r="E373" s="265" t="s">
        <v>222</v>
      </c>
      <c r="F373" s="266" t="s">
        <v>394</v>
      </c>
      <c r="G373" s="267" t="s">
        <v>395</v>
      </c>
      <c r="H373" s="44"/>
      <c r="I373" s="442">
        <f>SUM(I374+I379)</f>
        <v>11879058</v>
      </c>
    </row>
    <row r="374" spans="1:10" s="37" customFormat="1" ht="31.5" x14ac:dyDescent="0.25">
      <c r="A374" s="61" t="s">
        <v>468</v>
      </c>
      <c r="B374" s="365" t="s">
        <v>52</v>
      </c>
      <c r="C374" s="44" t="s">
        <v>29</v>
      </c>
      <c r="D374" s="44" t="s">
        <v>15</v>
      </c>
      <c r="E374" s="265" t="s">
        <v>222</v>
      </c>
      <c r="F374" s="266" t="s">
        <v>10</v>
      </c>
      <c r="G374" s="267" t="s">
        <v>395</v>
      </c>
      <c r="H374" s="44"/>
      <c r="I374" s="442">
        <f>SUM(I375)</f>
        <v>9915345</v>
      </c>
    </row>
    <row r="375" spans="1:10" s="37" customFormat="1" ht="31.5" x14ac:dyDescent="0.25">
      <c r="A375" s="61" t="s">
        <v>89</v>
      </c>
      <c r="B375" s="365" t="s">
        <v>52</v>
      </c>
      <c r="C375" s="44" t="s">
        <v>29</v>
      </c>
      <c r="D375" s="44" t="s">
        <v>15</v>
      </c>
      <c r="E375" s="265" t="s">
        <v>222</v>
      </c>
      <c r="F375" s="266" t="s">
        <v>10</v>
      </c>
      <c r="G375" s="267" t="s">
        <v>427</v>
      </c>
      <c r="H375" s="44"/>
      <c r="I375" s="442">
        <f>SUM(I376:I378)</f>
        <v>9915345</v>
      </c>
    </row>
    <row r="376" spans="1:10" s="37" customFormat="1" ht="63" x14ac:dyDescent="0.25">
      <c r="A376" s="101" t="s">
        <v>79</v>
      </c>
      <c r="B376" s="365" t="s">
        <v>52</v>
      </c>
      <c r="C376" s="44" t="s">
        <v>29</v>
      </c>
      <c r="D376" s="44" t="s">
        <v>15</v>
      </c>
      <c r="E376" s="265" t="s">
        <v>222</v>
      </c>
      <c r="F376" s="266" t="s">
        <v>10</v>
      </c>
      <c r="G376" s="267" t="s">
        <v>427</v>
      </c>
      <c r="H376" s="44" t="s">
        <v>13</v>
      </c>
      <c r="I376" s="444">
        <v>7154345</v>
      </c>
    </row>
    <row r="377" spans="1:10" s="37" customFormat="1" ht="31.5" x14ac:dyDescent="0.25">
      <c r="A377" s="622" t="s">
        <v>551</v>
      </c>
      <c r="B377" s="6" t="s">
        <v>52</v>
      </c>
      <c r="C377" s="44" t="s">
        <v>29</v>
      </c>
      <c r="D377" s="44" t="s">
        <v>15</v>
      </c>
      <c r="E377" s="268" t="s">
        <v>222</v>
      </c>
      <c r="F377" s="269" t="s">
        <v>10</v>
      </c>
      <c r="G377" s="270" t="s">
        <v>427</v>
      </c>
      <c r="H377" s="2" t="s">
        <v>16</v>
      </c>
      <c r="I377" s="446">
        <v>1551904</v>
      </c>
    </row>
    <row r="378" spans="1:10" s="37" customFormat="1" ht="15.75" x14ac:dyDescent="0.25">
      <c r="A378" s="61" t="s">
        <v>18</v>
      </c>
      <c r="B378" s="365" t="s">
        <v>52</v>
      </c>
      <c r="C378" s="44" t="s">
        <v>29</v>
      </c>
      <c r="D378" s="44" t="s">
        <v>15</v>
      </c>
      <c r="E378" s="268" t="s">
        <v>222</v>
      </c>
      <c r="F378" s="269" t="s">
        <v>10</v>
      </c>
      <c r="G378" s="270" t="s">
        <v>427</v>
      </c>
      <c r="H378" s="2" t="s">
        <v>17</v>
      </c>
      <c r="I378" s="443">
        <v>1209096</v>
      </c>
    </row>
    <row r="379" spans="1:10" s="37" customFormat="1" ht="16.5" customHeight="1" x14ac:dyDescent="0.25">
      <c r="A379" s="61" t="s">
        <v>811</v>
      </c>
      <c r="B379" s="524" t="s">
        <v>52</v>
      </c>
      <c r="C379" s="44" t="s">
        <v>29</v>
      </c>
      <c r="D379" s="44" t="s">
        <v>15</v>
      </c>
      <c r="E379" s="265" t="s">
        <v>222</v>
      </c>
      <c r="F379" s="266" t="s">
        <v>805</v>
      </c>
      <c r="G379" s="267" t="s">
        <v>395</v>
      </c>
      <c r="H379" s="44"/>
      <c r="I379" s="442">
        <f>SUM(I380)</f>
        <v>1963713</v>
      </c>
    </row>
    <row r="380" spans="1:10" s="37" customFormat="1" ht="47.25" x14ac:dyDescent="0.25">
      <c r="A380" s="61" t="s">
        <v>955</v>
      </c>
      <c r="B380" s="647" t="s">
        <v>52</v>
      </c>
      <c r="C380" s="44" t="s">
        <v>29</v>
      </c>
      <c r="D380" s="44" t="s">
        <v>15</v>
      </c>
      <c r="E380" s="265" t="s">
        <v>222</v>
      </c>
      <c r="F380" s="266" t="s">
        <v>805</v>
      </c>
      <c r="G380" s="267" t="s">
        <v>810</v>
      </c>
      <c r="H380" s="44"/>
      <c r="I380" s="442">
        <f>SUM(I381)</f>
        <v>1963713</v>
      </c>
    </row>
    <row r="381" spans="1:10" s="37" customFormat="1" ht="31.5" customHeight="1" x14ac:dyDescent="0.25">
      <c r="A381" s="622" t="s">
        <v>551</v>
      </c>
      <c r="B381" s="647" t="s">
        <v>52</v>
      </c>
      <c r="C381" s="44" t="s">
        <v>29</v>
      </c>
      <c r="D381" s="44" t="s">
        <v>15</v>
      </c>
      <c r="E381" s="265" t="s">
        <v>222</v>
      </c>
      <c r="F381" s="266" t="s">
        <v>805</v>
      </c>
      <c r="G381" s="267" t="s">
        <v>810</v>
      </c>
      <c r="H381" s="44" t="s">
        <v>16</v>
      </c>
      <c r="I381" s="444">
        <v>1963713</v>
      </c>
    </row>
    <row r="382" spans="1:10" s="37" customFormat="1" ht="61.5" hidden="1" customHeight="1" x14ac:dyDescent="0.25">
      <c r="A382" s="103" t="s">
        <v>152</v>
      </c>
      <c r="B382" s="567" t="s">
        <v>52</v>
      </c>
      <c r="C382" s="44" t="s">
        <v>29</v>
      </c>
      <c r="D382" s="44" t="s">
        <v>15</v>
      </c>
      <c r="E382" s="265" t="s">
        <v>223</v>
      </c>
      <c r="F382" s="266" t="s">
        <v>394</v>
      </c>
      <c r="G382" s="267" t="s">
        <v>395</v>
      </c>
      <c r="H382" s="44"/>
      <c r="I382" s="442">
        <f>SUM(I383)</f>
        <v>0</v>
      </c>
    </row>
    <row r="383" spans="1:10" s="37" customFormat="1" ht="31.5" hidden="1" customHeight="1" x14ac:dyDescent="0.25">
      <c r="A383" s="103" t="s">
        <v>461</v>
      </c>
      <c r="B383" s="567" t="s">
        <v>52</v>
      </c>
      <c r="C383" s="44" t="s">
        <v>29</v>
      </c>
      <c r="D383" s="44" t="s">
        <v>15</v>
      </c>
      <c r="E383" s="265" t="s">
        <v>223</v>
      </c>
      <c r="F383" s="266" t="s">
        <v>10</v>
      </c>
      <c r="G383" s="267" t="s">
        <v>395</v>
      </c>
      <c r="H383" s="44"/>
      <c r="I383" s="442">
        <f>SUM(I384)</f>
        <v>0</v>
      </c>
    </row>
    <row r="384" spans="1:10" s="37" customFormat="1" ht="18" hidden="1" customHeight="1" x14ac:dyDescent="0.25">
      <c r="A384" s="621" t="s">
        <v>462</v>
      </c>
      <c r="B384" s="567" t="s">
        <v>52</v>
      </c>
      <c r="C384" s="44" t="s">
        <v>29</v>
      </c>
      <c r="D384" s="44" t="s">
        <v>15</v>
      </c>
      <c r="E384" s="265" t="s">
        <v>223</v>
      </c>
      <c r="F384" s="266" t="s">
        <v>10</v>
      </c>
      <c r="G384" s="267" t="s">
        <v>463</v>
      </c>
      <c r="H384" s="44"/>
      <c r="I384" s="442">
        <f>SUM(I385)</f>
        <v>0</v>
      </c>
    </row>
    <row r="385" spans="1:9" s="37" customFormat="1" ht="31.5" hidden="1" customHeight="1" x14ac:dyDescent="0.25">
      <c r="A385" s="622" t="s">
        <v>551</v>
      </c>
      <c r="B385" s="567" t="s">
        <v>52</v>
      </c>
      <c r="C385" s="44" t="s">
        <v>29</v>
      </c>
      <c r="D385" s="44" t="s">
        <v>15</v>
      </c>
      <c r="E385" s="265" t="s">
        <v>223</v>
      </c>
      <c r="F385" s="227" t="s">
        <v>10</v>
      </c>
      <c r="G385" s="228" t="s">
        <v>463</v>
      </c>
      <c r="H385" s="44" t="s">
        <v>16</v>
      </c>
      <c r="I385" s="444"/>
    </row>
    <row r="386" spans="1:9" s="37" customFormat="1" ht="63" x14ac:dyDescent="0.25">
      <c r="A386" s="102" t="s">
        <v>133</v>
      </c>
      <c r="B386" s="30" t="s">
        <v>52</v>
      </c>
      <c r="C386" s="28" t="s">
        <v>29</v>
      </c>
      <c r="D386" s="42" t="s">
        <v>15</v>
      </c>
      <c r="E386" s="235" t="s">
        <v>205</v>
      </c>
      <c r="F386" s="236" t="s">
        <v>394</v>
      </c>
      <c r="G386" s="237" t="s">
        <v>395</v>
      </c>
      <c r="H386" s="28"/>
      <c r="I386" s="441">
        <f>SUM(I387)</f>
        <v>95000</v>
      </c>
    </row>
    <row r="387" spans="1:9" s="37" customFormat="1" ht="110.25" x14ac:dyDescent="0.25">
      <c r="A387" s="103" t="s">
        <v>149</v>
      </c>
      <c r="B387" s="53" t="s">
        <v>52</v>
      </c>
      <c r="C387" s="2" t="s">
        <v>29</v>
      </c>
      <c r="D387" s="35" t="s">
        <v>15</v>
      </c>
      <c r="E387" s="268" t="s">
        <v>207</v>
      </c>
      <c r="F387" s="269" t="s">
        <v>394</v>
      </c>
      <c r="G387" s="270" t="s">
        <v>395</v>
      </c>
      <c r="H387" s="2"/>
      <c r="I387" s="442">
        <f>SUM(I388)</f>
        <v>95000</v>
      </c>
    </row>
    <row r="388" spans="1:9" s="37" customFormat="1" ht="47.25" x14ac:dyDescent="0.25">
      <c r="A388" s="103" t="s">
        <v>414</v>
      </c>
      <c r="B388" s="53" t="s">
        <v>52</v>
      </c>
      <c r="C388" s="2" t="s">
        <v>29</v>
      </c>
      <c r="D388" s="35" t="s">
        <v>15</v>
      </c>
      <c r="E388" s="268" t="s">
        <v>207</v>
      </c>
      <c r="F388" s="269" t="s">
        <v>10</v>
      </c>
      <c r="G388" s="270" t="s">
        <v>395</v>
      </c>
      <c r="H388" s="2"/>
      <c r="I388" s="442">
        <f>SUM(I389)</f>
        <v>95000</v>
      </c>
    </row>
    <row r="389" spans="1:9" s="37" customFormat="1" ht="31.5" x14ac:dyDescent="0.25">
      <c r="A389" s="61" t="s">
        <v>104</v>
      </c>
      <c r="B389" s="365" t="s">
        <v>52</v>
      </c>
      <c r="C389" s="2" t="s">
        <v>29</v>
      </c>
      <c r="D389" s="35" t="s">
        <v>15</v>
      </c>
      <c r="E389" s="268" t="s">
        <v>207</v>
      </c>
      <c r="F389" s="269" t="s">
        <v>10</v>
      </c>
      <c r="G389" s="270" t="s">
        <v>415</v>
      </c>
      <c r="H389" s="2"/>
      <c r="I389" s="442">
        <f>SUM(I390)</f>
        <v>95000</v>
      </c>
    </row>
    <row r="390" spans="1:9" ht="31.5" x14ac:dyDescent="0.25">
      <c r="A390" s="622" t="s">
        <v>551</v>
      </c>
      <c r="B390" s="6" t="s">
        <v>52</v>
      </c>
      <c r="C390" s="2" t="s">
        <v>29</v>
      </c>
      <c r="D390" s="35" t="s">
        <v>15</v>
      </c>
      <c r="E390" s="268" t="s">
        <v>207</v>
      </c>
      <c r="F390" s="269" t="s">
        <v>10</v>
      </c>
      <c r="G390" s="270" t="s">
        <v>415</v>
      </c>
      <c r="H390" s="2" t="s">
        <v>16</v>
      </c>
      <c r="I390" s="443">
        <v>95000</v>
      </c>
    </row>
    <row r="391" spans="1:9" ht="15.75" x14ac:dyDescent="0.25">
      <c r="A391" s="109" t="s">
        <v>662</v>
      </c>
      <c r="B391" s="26" t="s">
        <v>52</v>
      </c>
      <c r="C391" s="22" t="s">
        <v>29</v>
      </c>
      <c r="D391" s="22" t="s">
        <v>29</v>
      </c>
      <c r="E391" s="274"/>
      <c r="F391" s="275"/>
      <c r="G391" s="276"/>
      <c r="H391" s="22"/>
      <c r="I391" s="440">
        <f>SUM(I392)</f>
        <v>594510</v>
      </c>
    </row>
    <row r="392" spans="1:9" ht="63" x14ac:dyDescent="0.25">
      <c r="A392" s="102" t="s">
        <v>157</v>
      </c>
      <c r="B392" s="30" t="s">
        <v>52</v>
      </c>
      <c r="C392" s="28" t="s">
        <v>29</v>
      </c>
      <c r="D392" s="28" t="s">
        <v>29</v>
      </c>
      <c r="E392" s="223" t="s">
        <v>469</v>
      </c>
      <c r="F392" s="224" t="s">
        <v>394</v>
      </c>
      <c r="G392" s="225" t="s">
        <v>395</v>
      </c>
      <c r="H392" s="28"/>
      <c r="I392" s="441">
        <f>SUM(I393)</f>
        <v>594510</v>
      </c>
    </row>
    <row r="393" spans="1:9" ht="78.75" x14ac:dyDescent="0.25">
      <c r="A393" s="103" t="s">
        <v>159</v>
      </c>
      <c r="B393" s="53" t="s">
        <v>52</v>
      </c>
      <c r="C393" s="44" t="s">
        <v>29</v>
      </c>
      <c r="D393" s="44" t="s">
        <v>29</v>
      </c>
      <c r="E393" s="265" t="s">
        <v>225</v>
      </c>
      <c r="F393" s="266" t="s">
        <v>394</v>
      </c>
      <c r="G393" s="267" t="s">
        <v>395</v>
      </c>
      <c r="H393" s="44"/>
      <c r="I393" s="442">
        <f>SUM(I394)</f>
        <v>594510</v>
      </c>
    </row>
    <row r="394" spans="1:9" ht="31.5" x14ac:dyDescent="0.25">
      <c r="A394" s="103" t="s">
        <v>472</v>
      </c>
      <c r="B394" s="53" t="s">
        <v>52</v>
      </c>
      <c r="C394" s="44" t="s">
        <v>29</v>
      </c>
      <c r="D394" s="44" t="s">
        <v>29</v>
      </c>
      <c r="E394" s="265" t="s">
        <v>225</v>
      </c>
      <c r="F394" s="266" t="s">
        <v>10</v>
      </c>
      <c r="G394" s="267" t="s">
        <v>395</v>
      </c>
      <c r="H394" s="44"/>
      <c r="I394" s="442">
        <f>SUM(I395+I398)</f>
        <v>594510</v>
      </c>
    </row>
    <row r="395" spans="1:9" ht="31.5" x14ac:dyDescent="0.25">
      <c r="A395" s="101" t="s">
        <v>473</v>
      </c>
      <c r="B395" s="365" t="s">
        <v>52</v>
      </c>
      <c r="C395" s="2" t="s">
        <v>29</v>
      </c>
      <c r="D395" s="2" t="s">
        <v>29</v>
      </c>
      <c r="E395" s="265" t="s">
        <v>225</v>
      </c>
      <c r="F395" s="227" t="s">
        <v>10</v>
      </c>
      <c r="G395" s="228" t="s">
        <v>474</v>
      </c>
      <c r="H395" s="2"/>
      <c r="I395" s="442">
        <f>SUM(I396:I397)</f>
        <v>524160</v>
      </c>
    </row>
    <row r="396" spans="1:9" ht="31.5" x14ac:dyDescent="0.25">
      <c r="A396" s="622" t="s">
        <v>551</v>
      </c>
      <c r="B396" s="6" t="s">
        <v>52</v>
      </c>
      <c r="C396" s="2" t="s">
        <v>29</v>
      </c>
      <c r="D396" s="2" t="s">
        <v>29</v>
      </c>
      <c r="E396" s="265" t="s">
        <v>225</v>
      </c>
      <c r="F396" s="227" t="s">
        <v>10</v>
      </c>
      <c r="G396" s="228" t="s">
        <v>474</v>
      </c>
      <c r="H396" s="2" t="s">
        <v>16</v>
      </c>
      <c r="I396" s="444">
        <v>524160</v>
      </c>
    </row>
    <row r="397" spans="1:9" s="566" customFormat="1" ht="15.75" hidden="1" x14ac:dyDescent="0.25">
      <c r="A397" s="61" t="s">
        <v>40</v>
      </c>
      <c r="B397" s="6" t="s">
        <v>52</v>
      </c>
      <c r="C397" s="2" t="s">
        <v>29</v>
      </c>
      <c r="D397" s="2" t="s">
        <v>29</v>
      </c>
      <c r="E397" s="265" t="s">
        <v>225</v>
      </c>
      <c r="F397" s="227" t="s">
        <v>10</v>
      </c>
      <c r="G397" s="228" t="s">
        <v>474</v>
      </c>
      <c r="H397" s="2" t="s">
        <v>39</v>
      </c>
      <c r="I397" s="444"/>
    </row>
    <row r="398" spans="1:9" ht="15.75" x14ac:dyDescent="0.25">
      <c r="A398" s="625" t="s">
        <v>561</v>
      </c>
      <c r="B398" s="6" t="s">
        <v>52</v>
      </c>
      <c r="C398" s="2" t="s">
        <v>29</v>
      </c>
      <c r="D398" s="2" t="s">
        <v>29</v>
      </c>
      <c r="E398" s="265" t="s">
        <v>225</v>
      </c>
      <c r="F398" s="227" t="s">
        <v>10</v>
      </c>
      <c r="G398" s="228" t="s">
        <v>560</v>
      </c>
      <c r="H398" s="2"/>
      <c r="I398" s="442">
        <f>SUM(I399:I400)</f>
        <v>70350</v>
      </c>
    </row>
    <row r="399" spans="1:9" ht="31.5" x14ac:dyDescent="0.25">
      <c r="A399" s="622" t="s">
        <v>551</v>
      </c>
      <c r="B399" s="6" t="s">
        <v>52</v>
      </c>
      <c r="C399" s="2" t="s">
        <v>29</v>
      </c>
      <c r="D399" s="2" t="s">
        <v>29</v>
      </c>
      <c r="E399" s="265" t="s">
        <v>225</v>
      </c>
      <c r="F399" s="227" t="s">
        <v>10</v>
      </c>
      <c r="G399" s="228" t="s">
        <v>560</v>
      </c>
      <c r="H399" s="2" t="s">
        <v>16</v>
      </c>
      <c r="I399" s="444">
        <v>70350</v>
      </c>
    </row>
    <row r="400" spans="1:9" s="566" customFormat="1" ht="15.75" hidden="1" x14ac:dyDescent="0.25">
      <c r="A400" s="61" t="s">
        <v>40</v>
      </c>
      <c r="B400" s="6" t="s">
        <v>52</v>
      </c>
      <c r="C400" s="2" t="s">
        <v>29</v>
      </c>
      <c r="D400" s="2" t="s">
        <v>29</v>
      </c>
      <c r="E400" s="265" t="s">
        <v>225</v>
      </c>
      <c r="F400" s="227" t="s">
        <v>10</v>
      </c>
      <c r="G400" s="228" t="s">
        <v>560</v>
      </c>
      <c r="H400" s="2" t="s">
        <v>39</v>
      </c>
      <c r="I400" s="444"/>
    </row>
    <row r="401" spans="1:9" ht="15.75" x14ac:dyDescent="0.25">
      <c r="A401" s="109" t="s">
        <v>31</v>
      </c>
      <c r="B401" s="26" t="s">
        <v>52</v>
      </c>
      <c r="C401" s="22" t="s">
        <v>29</v>
      </c>
      <c r="D401" s="22" t="s">
        <v>32</v>
      </c>
      <c r="E401" s="274"/>
      <c r="F401" s="275"/>
      <c r="G401" s="276"/>
      <c r="H401" s="22"/>
      <c r="I401" s="440">
        <f>SUM(I407,I402,I424)</f>
        <v>10910113</v>
      </c>
    </row>
    <row r="402" spans="1:9" s="64" customFormat="1" ht="47.25" x14ac:dyDescent="0.25">
      <c r="A402" s="102" t="s">
        <v>115</v>
      </c>
      <c r="B402" s="30" t="s">
        <v>52</v>
      </c>
      <c r="C402" s="28" t="s">
        <v>29</v>
      </c>
      <c r="D402" s="28" t="s">
        <v>32</v>
      </c>
      <c r="E402" s="223" t="s">
        <v>186</v>
      </c>
      <c r="F402" s="224" t="s">
        <v>394</v>
      </c>
      <c r="G402" s="225" t="s">
        <v>395</v>
      </c>
      <c r="H402" s="28"/>
      <c r="I402" s="441">
        <f>SUM(I403)</f>
        <v>3000</v>
      </c>
    </row>
    <row r="403" spans="1:9" s="37" customFormat="1" ht="78.75" x14ac:dyDescent="0.25">
      <c r="A403" s="104" t="s">
        <v>116</v>
      </c>
      <c r="B403" s="292" t="s">
        <v>52</v>
      </c>
      <c r="C403" s="70" t="s">
        <v>29</v>
      </c>
      <c r="D403" s="35" t="s">
        <v>32</v>
      </c>
      <c r="E403" s="268" t="s">
        <v>216</v>
      </c>
      <c r="F403" s="269" t="s">
        <v>394</v>
      </c>
      <c r="G403" s="270" t="s">
        <v>395</v>
      </c>
      <c r="H403" s="71"/>
      <c r="I403" s="445">
        <f>SUM(I404)</f>
        <v>3000</v>
      </c>
    </row>
    <row r="404" spans="1:9" s="37" customFormat="1" ht="47.25" x14ac:dyDescent="0.25">
      <c r="A404" s="104" t="s">
        <v>402</v>
      </c>
      <c r="B404" s="292" t="s">
        <v>52</v>
      </c>
      <c r="C404" s="70" t="s">
        <v>29</v>
      </c>
      <c r="D404" s="35" t="s">
        <v>32</v>
      </c>
      <c r="E404" s="268" t="s">
        <v>216</v>
      </c>
      <c r="F404" s="269" t="s">
        <v>10</v>
      </c>
      <c r="G404" s="270" t="s">
        <v>395</v>
      </c>
      <c r="H404" s="71"/>
      <c r="I404" s="445">
        <f>SUM(I405)</f>
        <v>3000</v>
      </c>
    </row>
    <row r="405" spans="1:9" s="37" customFormat="1" ht="31.5" x14ac:dyDescent="0.25">
      <c r="A405" s="621" t="s">
        <v>107</v>
      </c>
      <c r="B405" s="53" t="s">
        <v>52</v>
      </c>
      <c r="C405" s="70" t="s">
        <v>29</v>
      </c>
      <c r="D405" s="35" t="s">
        <v>32</v>
      </c>
      <c r="E405" s="268" t="s">
        <v>216</v>
      </c>
      <c r="F405" s="269" t="s">
        <v>10</v>
      </c>
      <c r="G405" s="270" t="s">
        <v>404</v>
      </c>
      <c r="H405" s="2"/>
      <c r="I405" s="442">
        <f>SUM(I406)</f>
        <v>3000</v>
      </c>
    </row>
    <row r="406" spans="1:9" s="37" customFormat="1" ht="31.5" x14ac:dyDescent="0.25">
      <c r="A406" s="627" t="s">
        <v>551</v>
      </c>
      <c r="B406" s="292" t="s">
        <v>52</v>
      </c>
      <c r="C406" s="70" t="s">
        <v>29</v>
      </c>
      <c r="D406" s="35" t="s">
        <v>32</v>
      </c>
      <c r="E406" s="268" t="s">
        <v>216</v>
      </c>
      <c r="F406" s="269" t="s">
        <v>10</v>
      </c>
      <c r="G406" s="270" t="s">
        <v>404</v>
      </c>
      <c r="H406" s="71" t="s">
        <v>16</v>
      </c>
      <c r="I406" s="446">
        <v>3000</v>
      </c>
    </row>
    <row r="407" spans="1:9" ht="31.5" x14ac:dyDescent="0.25">
      <c r="A407" s="99" t="s">
        <v>146</v>
      </c>
      <c r="B407" s="30" t="s">
        <v>52</v>
      </c>
      <c r="C407" s="28" t="s">
        <v>29</v>
      </c>
      <c r="D407" s="28" t="s">
        <v>32</v>
      </c>
      <c r="E407" s="223" t="s">
        <v>453</v>
      </c>
      <c r="F407" s="224" t="s">
        <v>394</v>
      </c>
      <c r="G407" s="225" t="s">
        <v>395</v>
      </c>
      <c r="H407" s="28"/>
      <c r="I407" s="441">
        <f>SUM(I412+I408)</f>
        <v>10878413</v>
      </c>
    </row>
    <row r="408" spans="1:9" s="508" customFormat="1" ht="63" x14ac:dyDescent="0.25">
      <c r="A408" s="103" t="s">
        <v>152</v>
      </c>
      <c r="B408" s="53" t="s">
        <v>52</v>
      </c>
      <c r="C408" s="2" t="s">
        <v>29</v>
      </c>
      <c r="D408" s="2" t="s">
        <v>32</v>
      </c>
      <c r="E408" s="265" t="s">
        <v>223</v>
      </c>
      <c r="F408" s="266" t="s">
        <v>394</v>
      </c>
      <c r="G408" s="267" t="s">
        <v>395</v>
      </c>
      <c r="H408" s="44"/>
      <c r="I408" s="442">
        <f>SUM(I409)</f>
        <v>35000</v>
      </c>
    </row>
    <row r="409" spans="1:9" s="508" customFormat="1" ht="31.5" x14ac:dyDescent="0.25">
      <c r="A409" s="103" t="s">
        <v>461</v>
      </c>
      <c r="B409" s="53" t="s">
        <v>52</v>
      </c>
      <c r="C409" s="2" t="s">
        <v>29</v>
      </c>
      <c r="D409" s="2" t="s">
        <v>32</v>
      </c>
      <c r="E409" s="265" t="s">
        <v>223</v>
      </c>
      <c r="F409" s="266" t="s">
        <v>10</v>
      </c>
      <c r="G409" s="267" t="s">
        <v>395</v>
      </c>
      <c r="H409" s="44"/>
      <c r="I409" s="442">
        <f>SUM(I410)</f>
        <v>35000</v>
      </c>
    </row>
    <row r="410" spans="1:9" s="508" customFormat="1" ht="15.75" x14ac:dyDescent="0.25">
      <c r="A410" s="621" t="s">
        <v>462</v>
      </c>
      <c r="B410" s="53" t="s">
        <v>52</v>
      </c>
      <c r="C410" s="2" t="s">
        <v>29</v>
      </c>
      <c r="D410" s="2" t="s">
        <v>32</v>
      </c>
      <c r="E410" s="265" t="s">
        <v>223</v>
      </c>
      <c r="F410" s="266" t="s">
        <v>10</v>
      </c>
      <c r="G410" s="267" t="s">
        <v>463</v>
      </c>
      <c r="H410" s="44"/>
      <c r="I410" s="442">
        <f>SUM(I411)</f>
        <v>35000</v>
      </c>
    </row>
    <row r="411" spans="1:9" s="508" customFormat="1" ht="31.5" x14ac:dyDescent="0.25">
      <c r="A411" s="622" t="s">
        <v>551</v>
      </c>
      <c r="B411" s="6" t="s">
        <v>52</v>
      </c>
      <c r="C411" s="2" t="s">
        <v>29</v>
      </c>
      <c r="D411" s="2" t="s">
        <v>32</v>
      </c>
      <c r="E411" s="226" t="s">
        <v>223</v>
      </c>
      <c r="F411" s="227" t="s">
        <v>10</v>
      </c>
      <c r="G411" s="228" t="s">
        <v>463</v>
      </c>
      <c r="H411" s="2" t="s">
        <v>16</v>
      </c>
      <c r="I411" s="444">
        <v>35000</v>
      </c>
    </row>
    <row r="412" spans="1:9" ht="63" x14ac:dyDescent="0.25">
      <c r="A412" s="61" t="s">
        <v>160</v>
      </c>
      <c r="B412" s="365" t="s">
        <v>52</v>
      </c>
      <c r="C412" s="2" t="s">
        <v>29</v>
      </c>
      <c r="D412" s="2" t="s">
        <v>32</v>
      </c>
      <c r="E412" s="226" t="s">
        <v>226</v>
      </c>
      <c r="F412" s="227" t="s">
        <v>394</v>
      </c>
      <c r="G412" s="228" t="s">
        <v>395</v>
      </c>
      <c r="H412" s="2"/>
      <c r="I412" s="442">
        <f>SUM(I413+I420)</f>
        <v>10843413</v>
      </c>
    </row>
    <row r="413" spans="1:9" ht="47.25" x14ac:dyDescent="0.25">
      <c r="A413" s="61" t="s">
        <v>475</v>
      </c>
      <c r="B413" s="365" t="s">
        <v>52</v>
      </c>
      <c r="C413" s="2" t="s">
        <v>29</v>
      </c>
      <c r="D413" s="2" t="s">
        <v>32</v>
      </c>
      <c r="E413" s="226" t="s">
        <v>226</v>
      </c>
      <c r="F413" s="227" t="s">
        <v>10</v>
      </c>
      <c r="G413" s="228" t="s">
        <v>395</v>
      </c>
      <c r="H413" s="2"/>
      <c r="I413" s="442">
        <f>SUM(I414+I416)</f>
        <v>9243588</v>
      </c>
    </row>
    <row r="414" spans="1:9" ht="35.25" customHeight="1" x14ac:dyDescent="0.25">
      <c r="A414" s="61" t="s">
        <v>161</v>
      </c>
      <c r="B414" s="365" t="s">
        <v>52</v>
      </c>
      <c r="C414" s="2" t="s">
        <v>29</v>
      </c>
      <c r="D414" s="2" t="s">
        <v>32</v>
      </c>
      <c r="E414" s="226" t="s">
        <v>226</v>
      </c>
      <c r="F414" s="227" t="s">
        <v>10</v>
      </c>
      <c r="G414" s="228" t="s">
        <v>476</v>
      </c>
      <c r="H414" s="2"/>
      <c r="I414" s="442">
        <f>SUM(I415)</f>
        <v>122103</v>
      </c>
    </row>
    <row r="415" spans="1:9" ht="63" x14ac:dyDescent="0.25">
      <c r="A415" s="101" t="s">
        <v>79</v>
      </c>
      <c r="B415" s="365" t="s">
        <v>52</v>
      </c>
      <c r="C415" s="2" t="s">
        <v>29</v>
      </c>
      <c r="D415" s="2" t="s">
        <v>32</v>
      </c>
      <c r="E415" s="226" t="s">
        <v>226</v>
      </c>
      <c r="F415" s="227" t="s">
        <v>10</v>
      </c>
      <c r="G415" s="228" t="s">
        <v>476</v>
      </c>
      <c r="H415" s="2" t="s">
        <v>13</v>
      </c>
      <c r="I415" s="444">
        <v>122103</v>
      </c>
    </row>
    <row r="416" spans="1:9" ht="31.5" x14ac:dyDescent="0.25">
      <c r="A416" s="61" t="s">
        <v>89</v>
      </c>
      <c r="B416" s="365" t="s">
        <v>52</v>
      </c>
      <c r="C416" s="44" t="s">
        <v>29</v>
      </c>
      <c r="D416" s="44" t="s">
        <v>32</v>
      </c>
      <c r="E416" s="265" t="s">
        <v>226</v>
      </c>
      <c r="F416" s="266" t="s">
        <v>10</v>
      </c>
      <c r="G416" s="267" t="s">
        <v>427</v>
      </c>
      <c r="H416" s="44"/>
      <c r="I416" s="442">
        <f>SUM(I417:I419)</f>
        <v>9121485</v>
      </c>
    </row>
    <row r="417" spans="1:10" ht="63" x14ac:dyDescent="0.25">
      <c r="A417" s="101" t="s">
        <v>79</v>
      </c>
      <c r="B417" s="365" t="s">
        <v>52</v>
      </c>
      <c r="C417" s="2" t="s">
        <v>29</v>
      </c>
      <c r="D417" s="2" t="s">
        <v>32</v>
      </c>
      <c r="E417" s="226" t="s">
        <v>226</v>
      </c>
      <c r="F417" s="227" t="s">
        <v>10</v>
      </c>
      <c r="G417" s="228" t="s">
        <v>427</v>
      </c>
      <c r="H417" s="2" t="s">
        <v>13</v>
      </c>
      <c r="I417" s="444">
        <v>8224790</v>
      </c>
    </row>
    <row r="418" spans="1:10" ht="31.5" x14ac:dyDescent="0.25">
      <c r="A418" s="622" t="s">
        <v>551</v>
      </c>
      <c r="B418" s="6" t="s">
        <v>52</v>
      </c>
      <c r="C418" s="2" t="s">
        <v>29</v>
      </c>
      <c r="D418" s="2" t="s">
        <v>32</v>
      </c>
      <c r="E418" s="226" t="s">
        <v>226</v>
      </c>
      <c r="F418" s="227" t="s">
        <v>10</v>
      </c>
      <c r="G418" s="228" t="s">
        <v>427</v>
      </c>
      <c r="H418" s="2" t="s">
        <v>16</v>
      </c>
      <c r="I418" s="514">
        <v>893265</v>
      </c>
    </row>
    <row r="419" spans="1:10" ht="15.75" x14ac:dyDescent="0.25">
      <c r="A419" s="61" t="s">
        <v>18</v>
      </c>
      <c r="B419" s="365" t="s">
        <v>52</v>
      </c>
      <c r="C419" s="2" t="s">
        <v>29</v>
      </c>
      <c r="D419" s="2" t="s">
        <v>32</v>
      </c>
      <c r="E419" s="226" t="s">
        <v>226</v>
      </c>
      <c r="F419" s="227" t="s">
        <v>10</v>
      </c>
      <c r="G419" s="228" t="s">
        <v>427</v>
      </c>
      <c r="H419" s="2" t="s">
        <v>17</v>
      </c>
      <c r="I419" s="444">
        <v>3430</v>
      </c>
    </row>
    <row r="420" spans="1:10" ht="68.25" customHeight="1" x14ac:dyDescent="0.25">
      <c r="A420" s="61" t="s">
        <v>724</v>
      </c>
      <c r="B420" s="365" t="s">
        <v>52</v>
      </c>
      <c r="C420" s="2" t="s">
        <v>29</v>
      </c>
      <c r="D420" s="2" t="s">
        <v>32</v>
      </c>
      <c r="E420" s="226" t="s">
        <v>226</v>
      </c>
      <c r="F420" s="227" t="s">
        <v>12</v>
      </c>
      <c r="G420" s="228" t="s">
        <v>395</v>
      </c>
      <c r="H420" s="2"/>
      <c r="I420" s="442">
        <f>SUM(I421)</f>
        <v>1599825</v>
      </c>
    </row>
    <row r="421" spans="1:10" ht="31.5" x14ac:dyDescent="0.25">
      <c r="A421" s="61" t="s">
        <v>78</v>
      </c>
      <c r="B421" s="365" t="s">
        <v>52</v>
      </c>
      <c r="C421" s="2" t="s">
        <v>29</v>
      </c>
      <c r="D421" s="2" t="s">
        <v>32</v>
      </c>
      <c r="E421" s="226" t="s">
        <v>226</v>
      </c>
      <c r="F421" s="227" t="s">
        <v>12</v>
      </c>
      <c r="G421" s="228" t="s">
        <v>399</v>
      </c>
      <c r="H421" s="2"/>
      <c r="I421" s="442">
        <f>SUM(I422:I423)</f>
        <v>1599825</v>
      </c>
    </row>
    <row r="422" spans="1:10" ht="63" x14ac:dyDescent="0.25">
      <c r="A422" s="101" t="s">
        <v>79</v>
      </c>
      <c r="B422" s="365" t="s">
        <v>52</v>
      </c>
      <c r="C422" s="2" t="s">
        <v>29</v>
      </c>
      <c r="D422" s="2" t="s">
        <v>32</v>
      </c>
      <c r="E422" s="226" t="s">
        <v>226</v>
      </c>
      <c r="F422" s="227" t="s">
        <v>12</v>
      </c>
      <c r="G422" s="228" t="s">
        <v>399</v>
      </c>
      <c r="H422" s="2" t="s">
        <v>13</v>
      </c>
      <c r="I422" s="443">
        <v>1599825</v>
      </c>
    </row>
    <row r="423" spans="1:10" ht="31.5" hidden="1" x14ac:dyDescent="0.25">
      <c r="A423" s="627" t="s">
        <v>551</v>
      </c>
      <c r="B423" s="365" t="s">
        <v>52</v>
      </c>
      <c r="C423" s="2" t="s">
        <v>29</v>
      </c>
      <c r="D423" s="2" t="s">
        <v>32</v>
      </c>
      <c r="E423" s="226" t="s">
        <v>226</v>
      </c>
      <c r="F423" s="227" t="s">
        <v>12</v>
      </c>
      <c r="G423" s="228" t="s">
        <v>399</v>
      </c>
      <c r="H423" s="2" t="s">
        <v>16</v>
      </c>
      <c r="I423" s="443"/>
    </row>
    <row r="424" spans="1:10" s="37" customFormat="1" ht="63" x14ac:dyDescent="0.25">
      <c r="A424" s="102" t="s">
        <v>133</v>
      </c>
      <c r="B424" s="30" t="s">
        <v>52</v>
      </c>
      <c r="C424" s="28" t="s">
        <v>29</v>
      </c>
      <c r="D424" s="42" t="s">
        <v>32</v>
      </c>
      <c r="E424" s="235" t="s">
        <v>205</v>
      </c>
      <c r="F424" s="236" t="s">
        <v>394</v>
      </c>
      <c r="G424" s="237" t="s">
        <v>395</v>
      </c>
      <c r="H424" s="28"/>
      <c r="I424" s="441">
        <f>SUM(I425)</f>
        <v>28700</v>
      </c>
    </row>
    <row r="425" spans="1:10" s="37" customFormat="1" ht="110.25" x14ac:dyDescent="0.25">
      <c r="A425" s="103" t="s">
        <v>149</v>
      </c>
      <c r="B425" s="53" t="s">
        <v>52</v>
      </c>
      <c r="C425" s="2" t="s">
        <v>29</v>
      </c>
      <c r="D425" s="35" t="s">
        <v>32</v>
      </c>
      <c r="E425" s="268" t="s">
        <v>207</v>
      </c>
      <c r="F425" s="269" t="s">
        <v>394</v>
      </c>
      <c r="G425" s="270" t="s">
        <v>395</v>
      </c>
      <c r="H425" s="2"/>
      <c r="I425" s="442">
        <f>SUM(I426)</f>
        <v>28700</v>
      </c>
    </row>
    <row r="426" spans="1:10" s="37" customFormat="1" ht="47.25" x14ac:dyDescent="0.25">
      <c r="A426" s="103" t="s">
        <v>414</v>
      </c>
      <c r="B426" s="53" t="s">
        <v>52</v>
      </c>
      <c r="C426" s="2" t="s">
        <v>29</v>
      </c>
      <c r="D426" s="35" t="s">
        <v>32</v>
      </c>
      <c r="E426" s="268" t="s">
        <v>207</v>
      </c>
      <c r="F426" s="269" t="s">
        <v>10</v>
      </c>
      <c r="G426" s="270" t="s">
        <v>395</v>
      </c>
      <c r="H426" s="2"/>
      <c r="I426" s="442">
        <f>SUM(I427)</f>
        <v>28700</v>
      </c>
    </row>
    <row r="427" spans="1:10" s="37" customFormat="1" ht="31.5" x14ac:dyDescent="0.25">
      <c r="A427" s="61" t="s">
        <v>104</v>
      </c>
      <c r="B427" s="365" t="s">
        <v>52</v>
      </c>
      <c r="C427" s="2" t="s">
        <v>29</v>
      </c>
      <c r="D427" s="35" t="s">
        <v>32</v>
      </c>
      <c r="E427" s="268" t="s">
        <v>207</v>
      </c>
      <c r="F427" s="269" t="s">
        <v>10</v>
      </c>
      <c r="G427" s="270" t="s">
        <v>415</v>
      </c>
      <c r="H427" s="2"/>
      <c r="I427" s="442">
        <f>SUM(I428)</f>
        <v>28700</v>
      </c>
    </row>
    <row r="428" spans="1:10" s="37" customFormat="1" ht="31.5" x14ac:dyDescent="0.25">
      <c r="A428" s="622" t="s">
        <v>551</v>
      </c>
      <c r="B428" s="6" t="s">
        <v>52</v>
      </c>
      <c r="C428" s="2" t="s">
        <v>29</v>
      </c>
      <c r="D428" s="35" t="s">
        <v>32</v>
      </c>
      <c r="E428" s="268" t="s">
        <v>207</v>
      </c>
      <c r="F428" s="269" t="s">
        <v>10</v>
      </c>
      <c r="G428" s="270" t="s">
        <v>415</v>
      </c>
      <c r="H428" s="2" t="s">
        <v>16</v>
      </c>
      <c r="I428" s="443">
        <v>28700</v>
      </c>
    </row>
    <row r="429" spans="1:10" s="37" customFormat="1" ht="15.75" x14ac:dyDescent="0.25">
      <c r="A429" s="113" t="s">
        <v>37</v>
      </c>
      <c r="B429" s="19" t="s">
        <v>52</v>
      </c>
      <c r="C429" s="19">
        <v>10</v>
      </c>
      <c r="D429" s="19"/>
      <c r="E429" s="293"/>
      <c r="F429" s="294"/>
      <c r="G429" s="295"/>
      <c r="H429" s="15"/>
      <c r="I429" s="439">
        <f>SUM(I430+I464)</f>
        <v>10622390</v>
      </c>
      <c r="J429" s="513"/>
    </row>
    <row r="430" spans="1:10" s="37" customFormat="1" ht="15.75" x14ac:dyDescent="0.25">
      <c r="A430" s="109" t="s">
        <v>41</v>
      </c>
      <c r="B430" s="26" t="s">
        <v>52</v>
      </c>
      <c r="C430" s="26">
        <v>10</v>
      </c>
      <c r="D430" s="22" t="s">
        <v>15</v>
      </c>
      <c r="E430" s="274"/>
      <c r="F430" s="275"/>
      <c r="G430" s="276"/>
      <c r="H430" s="22"/>
      <c r="I430" s="440">
        <f>SUM(I431)</f>
        <v>8841302</v>
      </c>
    </row>
    <row r="431" spans="1:10" ht="31.5" x14ac:dyDescent="0.25">
      <c r="A431" s="102" t="s">
        <v>146</v>
      </c>
      <c r="B431" s="30" t="s">
        <v>52</v>
      </c>
      <c r="C431" s="30">
        <v>10</v>
      </c>
      <c r="D431" s="28" t="s">
        <v>15</v>
      </c>
      <c r="E431" s="223" t="s">
        <v>453</v>
      </c>
      <c r="F431" s="224" t="s">
        <v>394</v>
      </c>
      <c r="G431" s="225" t="s">
        <v>395</v>
      </c>
      <c r="H431" s="28"/>
      <c r="I431" s="441">
        <f>SUM(I432,I453)</f>
        <v>8841302</v>
      </c>
    </row>
    <row r="432" spans="1:10" ht="47.25" x14ac:dyDescent="0.25">
      <c r="A432" s="101" t="s">
        <v>147</v>
      </c>
      <c r="B432" s="365" t="s">
        <v>52</v>
      </c>
      <c r="C432" s="365">
        <v>10</v>
      </c>
      <c r="D432" s="2" t="s">
        <v>15</v>
      </c>
      <c r="E432" s="226" t="s">
        <v>221</v>
      </c>
      <c r="F432" s="227" t="s">
        <v>394</v>
      </c>
      <c r="G432" s="228" t="s">
        <v>395</v>
      </c>
      <c r="H432" s="2"/>
      <c r="I432" s="442">
        <f>SUM(I433+I443)</f>
        <v>8694305</v>
      </c>
    </row>
    <row r="433" spans="1:9" ht="15.75" x14ac:dyDescent="0.25">
      <c r="A433" s="101" t="s">
        <v>454</v>
      </c>
      <c r="B433" s="365" t="s">
        <v>52</v>
      </c>
      <c r="C433" s="365">
        <v>10</v>
      </c>
      <c r="D433" s="2" t="s">
        <v>15</v>
      </c>
      <c r="E433" s="226" t="s">
        <v>221</v>
      </c>
      <c r="F433" s="227" t="s">
        <v>10</v>
      </c>
      <c r="G433" s="228" t="s">
        <v>395</v>
      </c>
      <c r="H433" s="2"/>
      <c r="I433" s="442">
        <f>SUM(I434+I436+I439+I441)</f>
        <v>1103069</v>
      </c>
    </row>
    <row r="434" spans="1:9" ht="31.5" x14ac:dyDescent="0.25">
      <c r="A434" s="101" t="s">
        <v>558</v>
      </c>
      <c r="B434" s="365" t="s">
        <v>52</v>
      </c>
      <c r="C434" s="365">
        <v>10</v>
      </c>
      <c r="D434" s="2" t="s">
        <v>15</v>
      </c>
      <c r="E434" s="226" t="s">
        <v>221</v>
      </c>
      <c r="F434" s="227" t="s">
        <v>10</v>
      </c>
      <c r="G434" s="228" t="s">
        <v>557</v>
      </c>
      <c r="H434" s="2"/>
      <c r="I434" s="442">
        <f>SUM(I435)</f>
        <v>8466</v>
      </c>
    </row>
    <row r="435" spans="1:9" ht="15.75" x14ac:dyDescent="0.25">
      <c r="A435" s="61" t="s">
        <v>40</v>
      </c>
      <c r="B435" s="365" t="s">
        <v>52</v>
      </c>
      <c r="C435" s="365">
        <v>10</v>
      </c>
      <c r="D435" s="2" t="s">
        <v>15</v>
      </c>
      <c r="E435" s="226" t="s">
        <v>221</v>
      </c>
      <c r="F435" s="227" t="s">
        <v>10</v>
      </c>
      <c r="G435" s="228" t="s">
        <v>557</v>
      </c>
      <c r="H435" s="2" t="s">
        <v>39</v>
      </c>
      <c r="I435" s="444">
        <v>8466</v>
      </c>
    </row>
    <row r="436" spans="1:9" ht="63.75" customHeight="1" x14ac:dyDescent="0.25">
      <c r="A436" s="61" t="s">
        <v>101</v>
      </c>
      <c r="B436" s="365" t="s">
        <v>52</v>
      </c>
      <c r="C436" s="365">
        <v>10</v>
      </c>
      <c r="D436" s="2" t="s">
        <v>15</v>
      </c>
      <c r="E436" s="226" t="s">
        <v>221</v>
      </c>
      <c r="F436" s="227" t="s">
        <v>10</v>
      </c>
      <c r="G436" s="228" t="s">
        <v>490</v>
      </c>
      <c r="H436" s="2"/>
      <c r="I436" s="442">
        <f>SUM(I437:I438)</f>
        <v>1019070</v>
      </c>
    </row>
    <row r="437" spans="1:9" ht="31.5" x14ac:dyDescent="0.25">
      <c r="A437" s="622" t="s">
        <v>551</v>
      </c>
      <c r="B437" s="6" t="s">
        <v>52</v>
      </c>
      <c r="C437" s="365">
        <v>10</v>
      </c>
      <c r="D437" s="2" t="s">
        <v>15</v>
      </c>
      <c r="E437" s="226" t="s">
        <v>221</v>
      </c>
      <c r="F437" s="227" t="s">
        <v>10</v>
      </c>
      <c r="G437" s="228" t="s">
        <v>490</v>
      </c>
      <c r="H437" s="2" t="s">
        <v>16</v>
      </c>
      <c r="I437" s="444">
        <v>5070</v>
      </c>
    </row>
    <row r="438" spans="1:9" ht="15.75" x14ac:dyDescent="0.25">
      <c r="A438" s="61" t="s">
        <v>40</v>
      </c>
      <c r="B438" s="365" t="s">
        <v>52</v>
      </c>
      <c r="C438" s="365">
        <v>10</v>
      </c>
      <c r="D438" s="2" t="s">
        <v>15</v>
      </c>
      <c r="E438" s="226" t="s">
        <v>221</v>
      </c>
      <c r="F438" s="227" t="s">
        <v>10</v>
      </c>
      <c r="G438" s="228" t="s">
        <v>490</v>
      </c>
      <c r="H438" s="2" t="s">
        <v>39</v>
      </c>
      <c r="I438" s="444">
        <v>1014000</v>
      </c>
    </row>
    <row r="439" spans="1:9" ht="31.5" x14ac:dyDescent="0.25">
      <c r="A439" s="61" t="s">
        <v>458</v>
      </c>
      <c r="B439" s="365" t="s">
        <v>52</v>
      </c>
      <c r="C439" s="365">
        <v>10</v>
      </c>
      <c r="D439" s="2" t="s">
        <v>15</v>
      </c>
      <c r="E439" s="226" t="s">
        <v>221</v>
      </c>
      <c r="F439" s="227" t="s">
        <v>10</v>
      </c>
      <c r="G439" s="228" t="s">
        <v>459</v>
      </c>
      <c r="H439" s="2"/>
      <c r="I439" s="442">
        <f>SUM(I440)</f>
        <v>75533</v>
      </c>
    </row>
    <row r="440" spans="1:9" ht="15.75" x14ac:dyDescent="0.25">
      <c r="A440" s="61" t="s">
        <v>40</v>
      </c>
      <c r="B440" s="365" t="s">
        <v>52</v>
      </c>
      <c r="C440" s="365">
        <v>10</v>
      </c>
      <c r="D440" s="2" t="s">
        <v>15</v>
      </c>
      <c r="E440" s="226" t="s">
        <v>221</v>
      </c>
      <c r="F440" s="227" t="s">
        <v>10</v>
      </c>
      <c r="G440" s="228" t="s">
        <v>459</v>
      </c>
      <c r="H440" s="2" t="s">
        <v>39</v>
      </c>
      <c r="I440" s="444">
        <v>75533</v>
      </c>
    </row>
    <row r="441" spans="1:9" s="566" customFormat="1" ht="31.5" hidden="1" x14ac:dyDescent="0.25">
      <c r="A441" s="61" t="s">
        <v>687</v>
      </c>
      <c r="B441" s="567" t="s">
        <v>52</v>
      </c>
      <c r="C441" s="567">
        <v>10</v>
      </c>
      <c r="D441" s="2" t="s">
        <v>15</v>
      </c>
      <c r="E441" s="226" t="s">
        <v>221</v>
      </c>
      <c r="F441" s="227" t="s">
        <v>10</v>
      </c>
      <c r="G441" s="228" t="s">
        <v>858</v>
      </c>
      <c r="H441" s="2"/>
      <c r="I441" s="442">
        <f>SUM(I442)</f>
        <v>0</v>
      </c>
    </row>
    <row r="442" spans="1:9" s="566" customFormat="1" ht="15.75" hidden="1" x14ac:dyDescent="0.25">
      <c r="A442" s="61" t="s">
        <v>40</v>
      </c>
      <c r="B442" s="567" t="s">
        <v>52</v>
      </c>
      <c r="C442" s="567">
        <v>10</v>
      </c>
      <c r="D442" s="2" t="s">
        <v>15</v>
      </c>
      <c r="E442" s="226" t="s">
        <v>221</v>
      </c>
      <c r="F442" s="227" t="s">
        <v>10</v>
      </c>
      <c r="G442" s="228" t="s">
        <v>858</v>
      </c>
      <c r="H442" s="2" t="s">
        <v>39</v>
      </c>
      <c r="I442" s="444"/>
    </row>
    <row r="443" spans="1:9" ht="15.75" x14ac:dyDescent="0.25">
      <c r="A443" s="61" t="s">
        <v>464</v>
      </c>
      <c r="B443" s="365" t="s">
        <v>52</v>
      </c>
      <c r="C443" s="365">
        <v>10</v>
      </c>
      <c r="D443" s="2" t="s">
        <v>15</v>
      </c>
      <c r="E443" s="226" t="s">
        <v>221</v>
      </c>
      <c r="F443" s="227" t="s">
        <v>12</v>
      </c>
      <c r="G443" s="228" t="s">
        <v>395</v>
      </c>
      <c r="H443" s="2"/>
      <c r="I443" s="442">
        <f>SUM(I444+I446+I449+I451)</f>
        <v>7591236</v>
      </c>
    </row>
    <row r="444" spans="1:9" ht="31.5" x14ac:dyDescent="0.25">
      <c r="A444" s="101" t="s">
        <v>558</v>
      </c>
      <c r="B444" s="365" t="s">
        <v>52</v>
      </c>
      <c r="C444" s="365">
        <v>10</v>
      </c>
      <c r="D444" s="2" t="s">
        <v>15</v>
      </c>
      <c r="E444" s="226" t="s">
        <v>221</v>
      </c>
      <c r="F444" s="227" t="s">
        <v>12</v>
      </c>
      <c r="G444" s="228" t="s">
        <v>557</v>
      </c>
      <c r="H444" s="2"/>
      <c r="I444" s="442">
        <f>SUM(I445)</f>
        <v>33340</v>
      </c>
    </row>
    <row r="445" spans="1:9" ht="15.75" x14ac:dyDescent="0.25">
      <c r="A445" s="61" t="s">
        <v>40</v>
      </c>
      <c r="B445" s="365" t="s">
        <v>52</v>
      </c>
      <c r="C445" s="365">
        <v>10</v>
      </c>
      <c r="D445" s="2" t="s">
        <v>15</v>
      </c>
      <c r="E445" s="226" t="s">
        <v>221</v>
      </c>
      <c r="F445" s="227" t="s">
        <v>12</v>
      </c>
      <c r="G445" s="228" t="s">
        <v>557</v>
      </c>
      <c r="H445" s="2" t="s">
        <v>39</v>
      </c>
      <c r="I445" s="444">
        <v>33340</v>
      </c>
    </row>
    <row r="446" spans="1:9" ht="80.25" customHeight="1" x14ac:dyDescent="0.25">
      <c r="A446" s="61" t="s">
        <v>101</v>
      </c>
      <c r="B446" s="365" t="s">
        <v>52</v>
      </c>
      <c r="C446" s="365">
        <v>10</v>
      </c>
      <c r="D446" s="2" t="s">
        <v>15</v>
      </c>
      <c r="E446" s="226" t="s">
        <v>221</v>
      </c>
      <c r="F446" s="227" t="s">
        <v>12</v>
      </c>
      <c r="G446" s="228" t="s">
        <v>490</v>
      </c>
      <c r="H446" s="2"/>
      <c r="I446" s="442">
        <f>SUM(I447:I448)</f>
        <v>7260427</v>
      </c>
    </row>
    <row r="447" spans="1:9" ht="31.5" x14ac:dyDescent="0.25">
      <c r="A447" s="622" t="s">
        <v>551</v>
      </c>
      <c r="B447" s="6" t="s">
        <v>52</v>
      </c>
      <c r="C447" s="365">
        <v>10</v>
      </c>
      <c r="D447" s="2" t="s">
        <v>15</v>
      </c>
      <c r="E447" s="226" t="s">
        <v>221</v>
      </c>
      <c r="F447" s="227" t="s">
        <v>12</v>
      </c>
      <c r="G447" s="228" t="s">
        <v>490</v>
      </c>
      <c r="H447" s="2" t="s">
        <v>16</v>
      </c>
      <c r="I447" s="444">
        <v>38305</v>
      </c>
    </row>
    <row r="448" spans="1:9" ht="15.75" x14ac:dyDescent="0.25">
      <c r="A448" s="61" t="s">
        <v>40</v>
      </c>
      <c r="B448" s="365" t="s">
        <v>52</v>
      </c>
      <c r="C448" s="365">
        <v>10</v>
      </c>
      <c r="D448" s="2" t="s">
        <v>15</v>
      </c>
      <c r="E448" s="226" t="s">
        <v>221</v>
      </c>
      <c r="F448" s="227" t="s">
        <v>12</v>
      </c>
      <c r="G448" s="228" t="s">
        <v>490</v>
      </c>
      <c r="H448" s="2" t="s">
        <v>39</v>
      </c>
      <c r="I448" s="444">
        <v>7222122</v>
      </c>
    </row>
    <row r="449" spans="1:9" ht="31.5" x14ac:dyDescent="0.25">
      <c r="A449" s="61" t="s">
        <v>458</v>
      </c>
      <c r="B449" s="365" t="s">
        <v>52</v>
      </c>
      <c r="C449" s="365">
        <v>10</v>
      </c>
      <c r="D449" s="2" t="s">
        <v>15</v>
      </c>
      <c r="E449" s="226" t="s">
        <v>221</v>
      </c>
      <c r="F449" s="227" t="s">
        <v>12</v>
      </c>
      <c r="G449" s="228" t="s">
        <v>459</v>
      </c>
      <c r="H449" s="2"/>
      <c r="I449" s="442">
        <f>SUM(I450)</f>
        <v>297469</v>
      </c>
    </row>
    <row r="450" spans="1:9" ht="15.75" x14ac:dyDescent="0.25">
      <c r="A450" s="61" t="s">
        <v>40</v>
      </c>
      <c r="B450" s="365" t="s">
        <v>52</v>
      </c>
      <c r="C450" s="365">
        <v>10</v>
      </c>
      <c r="D450" s="2" t="s">
        <v>15</v>
      </c>
      <c r="E450" s="226" t="s">
        <v>221</v>
      </c>
      <c r="F450" s="227" t="s">
        <v>12</v>
      </c>
      <c r="G450" s="228" t="s">
        <v>459</v>
      </c>
      <c r="H450" s="2" t="s">
        <v>39</v>
      </c>
      <c r="I450" s="444">
        <v>297469</v>
      </c>
    </row>
    <row r="451" spans="1:9" ht="31.5" hidden="1" x14ac:dyDescent="0.25">
      <c r="A451" s="421" t="s">
        <v>687</v>
      </c>
      <c r="B451" s="365" t="s">
        <v>52</v>
      </c>
      <c r="C451" s="365">
        <v>10</v>
      </c>
      <c r="D451" s="2" t="s">
        <v>15</v>
      </c>
      <c r="E451" s="226" t="s">
        <v>221</v>
      </c>
      <c r="F451" s="227" t="s">
        <v>12</v>
      </c>
      <c r="G451" s="267" t="s">
        <v>686</v>
      </c>
      <c r="H451" s="2"/>
      <c r="I451" s="442">
        <f>SUM(I452)</f>
        <v>0</v>
      </c>
    </row>
    <row r="452" spans="1:9" ht="15.75" hidden="1" x14ac:dyDescent="0.25">
      <c r="A452" s="61" t="s">
        <v>40</v>
      </c>
      <c r="B452" s="365" t="s">
        <v>52</v>
      </c>
      <c r="C452" s="365">
        <v>10</v>
      </c>
      <c r="D452" s="2" t="s">
        <v>15</v>
      </c>
      <c r="E452" s="226" t="s">
        <v>221</v>
      </c>
      <c r="F452" s="227" t="s">
        <v>12</v>
      </c>
      <c r="G452" s="267" t="s">
        <v>686</v>
      </c>
      <c r="H452" s="2" t="s">
        <v>39</v>
      </c>
      <c r="I452" s="444"/>
    </row>
    <row r="453" spans="1:9" ht="65.25" customHeight="1" x14ac:dyDescent="0.25">
      <c r="A453" s="61" t="s">
        <v>151</v>
      </c>
      <c r="B453" s="365" t="s">
        <v>52</v>
      </c>
      <c r="C453" s="365">
        <v>10</v>
      </c>
      <c r="D453" s="2" t="s">
        <v>15</v>
      </c>
      <c r="E453" s="226" t="s">
        <v>222</v>
      </c>
      <c r="F453" s="227" t="s">
        <v>394</v>
      </c>
      <c r="G453" s="228" t="s">
        <v>395</v>
      </c>
      <c r="H453" s="2"/>
      <c r="I453" s="442">
        <f>SUM(I454)</f>
        <v>146997</v>
      </c>
    </row>
    <row r="454" spans="1:9" ht="31.5" x14ac:dyDescent="0.25">
      <c r="A454" s="61" t="s">
        <v>468</v>
      </c>
      <c r="B454" s="365" t="s">
        <v>52</v>
      </c>
      <c r="C454" s="365">
        <v>10</v>
      </c>
      <c r="D454" s="2" t="s">
        <v>15</v>
      </c>
      <c r="E454" s="226" t="s">
        <v>222</v>
      </c>
      <c r="F454" s="227" t="s">
        <v>10</v>
      </c>
      <c r="G454" s="228" t="s">
        <v>395</v>
      </c>
      <c r="H454" s="2"/>
      <c r="I454" s="442">
        <f>SUM(I455+I457+I460+I462)</f>
        <v>146997</v>
      </c>
    </row>
    <row r="455" spans="1:9" ht="31.5" x14ac:dyDescent="0.25">
      <c r="A455" s="101" t="s">
        <v>558</v>
      </c>
      <c r="B455" s="365" t="s">
        <v>52</v>
      </c>
      <c r="C455" s="365">
        <v>10</v>
      </c>
      <c r="D455" s="2" t="s">
        <v>15</v>
      </c>
      <c r="E455" s="226" t="s">
        <v>222</v>
      </c>
      <c r="F455" s="227" t="s">
        <v>10</v>
      </c>
      <c r="G455" s="228" t="s">
        <v>557</v>
      </c>
      <c r="H455" s="2"/>
      <c r="I455" s="442">
        <f>SUM(I456)</f>
        <v>2124</v>
      </c>
    </row>
    <row r="456" spans="1:9" ht="15.75" x14ac:dyDescent="0.25">
      <c r="A456" s="61" t="s">
        <v>40</v>
      </c>
      <c r="B456" s="365" t="s">
        <v>52</v>
      </c>
      <c r="C456" s="365">
        <v>10</v>
      </c>
      <c r="D456" s="2" t="s">
        <v>15</v>
      </c>
      <c r="E456" s="226" t="s">
        <v>222</v>
      </c>
      <c r="F456" s="227" t="s">
        <v>10</v>
      </c>
      <c r="G456" s="228" t="s">
        <v>557</v>
      </c>
      <c r="H456" s="2" t="s">
        <v>39</v>
      </c>
      <c r="I456" s="444">
        <v>2124</v>
      </c>
    </row>
    <row r="457" spans="1:9" ht="65.25" customHeight="1" x14ac:dyDescent="0.25">
      <c r="A457" s="61" t="s">
        <v>101</v>
      </c>
      <c r="B457" s="365" t="s">
        <v>52</v>
      </c>
      <c r="C457" s="365">
        <v>10</v>
      </c>
      <c r="D457" s="2" t="s">
        <v>15</v>
      </c>
      <c r="E457" s="226" t="s">
        <v>222</v>
      </c>
      <c r="F457" s="310" t="s">
        <v>10</v>
      </c>
      <c r="G457" s="228" t="s">
        <v>490</v>
      </c>
      <c r="H457" s="2"/>
      <c r="I457" s="442">
        <f>SUM(I458:I459)</f>
        <v>125925</v>
      </c>
    </row>
    <row r="458" spans="1:9" ht="18" customHeight="1" x14ac:dyDescent="0.25">
      <c r="A458" s="622" t="s">
        <v>551</v>
      </c>
      <c r="B458" s="6" t="s">
        <v>52</v>
      </c>
      <c r="C458" s="365">
        <v>10</v>
      </c>
      <c r="D458" s="2" t="s">
        <v>15</v>
      </c>
      <c r="E458" s="116" t="s">
        <v>222</v>
      </c>
      <c r="F458" s="312" t="s">
        <v>10</v>
      </c>
      <c r="G458" s="309" t="s">
        <v>490</v>
      </c>
      <c r="H458" s="2" t="s">
        <v>16</v>
      </c>
      <c r="I458" s="444">
        <v>625</v>
      </c>
    </row>
    <row r="459" spans="1:9" ht="15.75" x14ac:dyDescent="0.25">
      <c r="A459" s="61" t="s">
        <v>40</v>
      </c>
      <c r="B459" s="365" t="s">
        <v>52</v>
      </c>
      <c r="C459" s="365">
        <v>10</v>
      </c>
      <c r="D459" s="2" t="s">
        <v>15</v>
      </c>
      <c r="E459" s="226" t="s">
        <v>222</v>
      </c>
      <c r="F459" s="311" t="s">
        <v>10</v>
      </c>
      <c r="G459" s="228" t="s">
        <v>490</v>
      </c>
      <c r="H459" s="2" t="s">
        <v>39</v>
      </c>
      <c r="I459" s="444">
        <v>125300</v>
      </c>
    </row>
    <row r="460" spans="1:9" ht="31.5" x14ac:dyDescent="0.25">
      <c r="A460" s="61" t="s">
        <v>458</v>
      </c>
      <c r="B460" s="365" t="s">
        <v>52</v>
      </c>
      <c r="C460" s="365">
        <v>10</v>
      </c>
      <c r="D460" s="2" t="s">
        <v>15</v>
      </c>
      <c r="E460" s="226" t="s">
        <v>222</v>
      </c>
      <c r="F460" s="227" t="s">
        <v>10</v>
      </c>
      <c r="G460" s="228" t="s">
        <v>459</v>
      </c>
      <c r="H460" s="2"/>
      <c r="I460" s="442">
        <f>SUM(I461)</f>
        <v>18948</v>
      </c>
    </row>
    <row r="461" spans="1:9" ht="15.75" x14ac:dyDescent="0.25">
      <c r="A461" s="61" t="s">
        <v>40</v>
      </c>
      <c r="B461" s="365" t="s">
        <v>52</v>
      </c>
      <c r="C461" s="365">
        <v>10</v>
      </c>
      <c r="D461" s="2" t="s">
        <v>15</v>
      </c>
      <c r="E461" s="226" t="s">
        <v>222</v>
      </c>
      <c r="F461" s="227" t="s">
        <v>10</v>
      </c>
      <c r="G461" s="228" t="s">
        <v>459</v>
      </c>
      <c r="H461" s="2" t="s">
        <v>39</v>
      </c>
      <c r="I461" s="444">
        <v>18948</v>
      </c>
    </row>
    <row r="462" spans="1:9" s="566" customFormat="1" ht="31.5" hidden="1" x14ac:dyDescent="0.25">
      <c r="A462" s="421" t="s">
        <v>687</v>
      </c>
      <c r="B462" s="567" t="s">
        <v>52</v>
      </c>
      <c r="C462" s="567">
        <v>10</v>
      </c>
      <c r="D462" s="2" t="s">
        <v>15</v>
      </c>
      <c r="E462" s="226" t="s">
        <v>222</v>
      </c>
      <c r="F462" s="227" t="s">
        <v>10</v>
      </c>
      <c r="G462" s="267" t="s">
        <v>686</v>
      </c>
      <c r="H462" s="2"/>
      <c r="I462" s="442">
        <f>SUM(I463)</f>
        <v>0</v>
      </c>
    </row>
    <row r="463" spans="1:9" s="566" customFormat="1" ht="15.75" hidden="1" x14ac:dyDescent="0.25">
      <c r="A463" s="61" t="s">
        <v>40</v>
      </c>
      <c r="B463" s="567" t="s">
        <v>52</v>
      </c>
      <c r="C463" s="567">
        <v>10</v>
      </c>
      <c r="D463" s="2" t="s">
        <v>15</v>
      </c>
      <c r="E463" s="226" t="s">
        <v>222</v>
      </c>
      <c r="F463" s="227" t="s">
        <v>10</v>
      </c>
      <c r="G463" s="267" t="s">
        <v>686</v>
      </c>
      <c r="H463" s="2" t="s">
        <v>39</v>
      </c>
      <c r="I463" s="444"/>
    </row>
    <row r="464" spans="1:9" ht="15.75" x14ac:dyDescent="0.25">
      <c r="A464" s="109" t="s">
        <v>42</v>
      </c>
      <c r="B464" s="26" t="s">
        <v>52</v>
      </c>
      <c r="C464" s="26">
        <v>10</v>
      </c>
      <c r="D464" s="22" t="s">
        <v>20</v>
      </c>
      <c r="E464" s="274"/>
      <c r="F464" s="275"/>
      <c r="G464" s="276"/>
      <c r="H464" s="22"/>
      <c r="I464" s="440">
        <f>SUM(I465)</f>
        <v>1781088</v>
      </c>
    </row>
    <row r="465" spans="1:11" ht="31.5" x14ac:dyDescent="0.25">
      <c r="A465" s="102" t="s">
        <v>169</v>
      </c>
      <c r="B465" s="30" t="s">
        <v>52</v>
      </c>
      <c r="C465" s="30">
        <v>10</v>
      </c>
      <c r="D465" s="28" t="s">
        <v>20</v>
      </c>
      <c r="E465" s="223" t="s">
        <v>453</v>
      </c>
      <c r="F465" s="224" t="s">
        <v>394</v>
      </c>
      <c r="G465" s="225" t="s">
        <v>395</v>
      </c>
      <c r="H465" s="28"/>
      <c r="I465" s="441">
        <f>SUM(I466)</f>
        <v>1781088</v>
      </c>
    </row>
    <row r="466" spans="1:11" ht="47.25" x14ac:dyDescent="0.25">
      <c r="A466" s="61" t="s">
        <v>170</v>
      </c>
      <c r="B466" s="365" t="s">
        <v>52</v>
      </c>
      <c r="C466" s="365">
        <v>10</v>
      </c>
      <c r="D466" s="2" t="s">
        <v>20</v>
      </c>
      <c r="E466" s="226" t="s">
        <v>221</v>
      </c>
      <c r="F466" s="227" t="s">
        <v>394</v>
      </c>
      <c r="G466" s="228" t="s">
        <v>395</v>
      </c>
      <c r="H466" s="2"/>
      <c r="I466" s="442">
        <f>SUM(I467)</f>
        <v>1781088</v>
      </c>
    </row>
    <row r="467" spans="1:11" ht="15.75" x14ac:dyDescent="0.25">
      <c r="A467" s="61" t="s">
        <v>454</v>
      </c>
      <c r="B467" s="365" t="s">
        <v>52</v>
      </c>
      <c r="C467" s="6">
        <v>10</v>
      </c>
      <c r="D467" s="2" t="s">
        <v>20</v>
      </c>
      <c r="E467" s="226" t="s">
        <v>221</v>
      </c>
      <c r="F467" s="227" t="s">
        <v>10</v>
      </c>
      <c r="G467" s="228" t="s">
        <v>395</v>
      </c>
      <c r="H467" s="2"/>
      <c r="I467" s="442">
        <f>SUM(I468)</f>
        <v>1781088</v>
      </c>
    </row>
    <row r="468" spans="1:11" ht="15.75" x14ac:dyDescent="0.25">
      <c r="A468" s="101" t="s">
        <v>171</v>
      </c>
      <c r="B468" s="365" t="s">
        <v>52</v>
      </c>
      <c r="C468" s="365">
        <v>10</v>
      </c>
      <c r="D468" s="2" t="s">
        <v>20</v>
      </c>
      <c r="E468" s="226" t="s">
        <v>221</v>
      </c>
      <c r="F468" s="227" t="s">
        <v>10</v>
      </c>
      <c r="G468" s="228" t="s">
        <v>498</v>
      </c>
      <c r="H468" s="2"/>
      <c r="I468" s="442">
        <f>SUM(I469:I469)</f>
        <v>1781088</v>
      </c>
    </row>
    <row r="469" spans="1:11" ht="15.75" x14ac:dyDescent="0.25">
      <c r="A469" s="61" t="s">
        <v>40</v>
      </c>
      <c r="B469" s="365" t="s">
        <v>52</v>
      </c>
      <c r="C469" s="365">
        <v>10</v>
      </c>
      <c r="D469" s="2" t="s">
        <v>20</v>
      </c>
      <c r="E469" s="226" t="s">
        <v>221</v>
      </c>
      <c r="F469" s="227" t="s">
        <v>10</v>
      </c>
      <c r="G469" s="228" t="s">
        <v>498</v>
      </c>
      <c r="H469" s="2" t="s">
        <v>39</v>
      </c>
      <c r="I469" s="444">
        <v>1781088</v>
      </c>
    </row>
    <row r="470" spans="1:11" s="37" customFormat="1" ht="31.5" x14ac:dyDescent="0.25">
      <c r="A470" s="470" t="s">
        <v>58</v>
      </c>
      <c r="B470" s="471" t="s">
        <v>59</v>
      </c>
      <c r="C470" s="464"/>
      <c r="D470" s="465"/>
      <c r="E470" s="466"/>
      <c r="F470" s="467"/>
      <c r="G470" s="468"/>
      <c r="H470" s="469"/>
      <c r="I470" s="457">
        <f>SUM(I471+I478+I513+I569+I587)</f>
        <v>42402509</v>
      </c>
      <c r="J470" s="513"/>
      <c r="K470" s="513"/>
    </row>
    <row r="471" spans="1:11" s="37" customFormat="1" ht="15.75" x14ac:dyDescent="0.25">
      <c r="A471" s="288" t="s">
        <v>9</v>
      </c>
      <c r="B471" s="305" t="s">
        <v>59</v>
      </c>
      <c r="C471" s="15" t="s">
        <v>10</v>
      </c>
      <c r="D471" s="15"/>
      <c r="E471" s="299"/>
      <c r="F471" s="300"/>
      <c r="G471" s="301"/>
      <c r="H471" s="15"/>
      <c r="I471" s="439">
        <f t="shared" ref="I471:I476" si="1">SUM(I472)</f>
        <v>51136</v>
      </c>
    </row>
    <row r="472" spans="1:11" s="37" customFormat="1" ht="15.75" x14ac:dyDescent="0.25">
      <c r="A472" s="97" t="s">
        <v>23</v>
      </c>
      <c r="B472" s="26" t="s">
        <v>59</v>
      </c>
      <c r="C472" s="22" t="s">
        <v>10</v>
      </c>
      <c r="D472" s="26">
        <v>13</v>
      </c>
      <c r="E472" s="98"/>
      <c r="F472" s="296"/>
      <c r="G472" s="297"/>
      <c r="H472" s="22"/>
      <c r="I472" s="440">
        <f>SUM(I473)</f>
        <v>51136</v>
      </c>
    </row>
    <row r="473" spans="1:11" ht="31.5" x14ac:dyDescent="0.25">
      <c r="A473" s="27" t="s">
        <v>155</v>
      </c>
      <c r="B473" s="30" t="s">
        <v>59</v>
      </c>
      <c r="C473" s="28" t="s">
        <v>10</v>
      </c>
      <c r="D473" s="30">
        <v>13</v>
      </c>
      <c r="E473" s="223" t="s">
        <v>227</v>
      </c>
      <c r="F473" s="224" t="s">
        <v>394</v>
      </c>
      <c r="G473" s="225" t="s">
        <v>395</v>
      </c>
      <c r="H473" s="31"/>
      <c r="I473" s="441">
        <f t="shared" si="1"/>
        <v>51136</v>
      </c>
    </row>
    <row r="474" spans="1:11" ht="32.25" customHeight="1" x14ac:dyDescent="0.25">
      <c r="A474" s="3" t="s">
        <v>163</v>
      </c>
      <c r="B474" s="365" t="s">
        <v>59</v>
      </c>
      <c r="C474" s="2" t="s">
        <v>10</v>
      </c>
      <c r="D474" s="2">
        <v>13</v>
      </c>
      <c r="E474" s="226" t="s">
        <v>478</v>
      </c>
      <c r="F474" s="227" t="s">
        <v>394</v>
      </c>
      <c r="G474" s="228" t="s">
        <v>395</v>
      </c>
      <c r="H474" s="2"/>
      <c r="I474" s="442">
        <f t="shared" si="1"/>
        <v>51136</v>
      </c>
    </row>
    <row r="475" spans="1:11" ht="15.75" x14ac:dyDescent="0.25">
      <c r="A475" s="69" t="s">
        <v>654</v>
      </c>
      <c r="B475" s="292" t="s">
        <v>59</v>
      </c>
      <c r="C475" s="2" t="s">
        <v>10</v>
      </c>
      <c r="D475" s="2">
        <v>13</v>
      </c>
      <c r="E475" s="226" t="s">
        <v>231</v>
      </c>
      <c r="F475" s="227" t="s">
        <v>12</v>
      </c>
      <c r="G475" s="228" t="s">
        <v>395</v>
      </c>
      <c r="H475" s="2"/>
      <c r="I475" s="442">
        <f t="shared" si="1"/>
        <v>51136</v>
      </c>
      <c r="J475" s="282"/>
    </row>
    <row r="476" spans="1:11" ht="31.5" x14ac:dyDescent="0.25">
      <c r="A476" s="629" t="s">
        <v>451</v>
      </c>
      <c r="B476" s="6" t="s">
        <v>59</v>
      </c>
      <c r="C476" s="2" t="s">
        <v>10</v>
      </c>
      <c r="D476" s="2">
        <v>13</v>
      </c>
      <c r="E476" s="226" t="s">
        <v>231</v>
      </c>
      <c r="F476" s="227" t="s">
        <v>12</v>
      </c>
      <c r="G476" s="246" t="s">
        <v>450</v>
      </c>
      <c r="H476" s="2"/>
      <c r="I476" s="442">
        <f t="shared" si="1"/>
        <v>51136</v>
      </c>
    </row>
    <row r="477" spans="1:11" ht="16.5" customHeight="1" x14ac:dyDescent="0.25">
      <c r="A477" s="7" t="s">
        <v>21</v>
      </c>
      <c r="B477" s="6" t="s">
        <v>59</v>
      </c>
      <c r="C477" s="2" t="s">
        <v>10</v>
      </c>
      <c r="D477" s="2">
        <v>13</v>
      </c>
      <c r="E477" s="226" t="s">
        <v>231</v>
      </c>
      <c r="F477" s="227" t="s">
        <v>12</v>
      </c>
      <c r="G477" s="246" t="s">
        <v>450</v>
      </c>
      <c r="H477" s="2" t="s">
        <v>68</v>
      </c>
      <c r="I477" s="444">
        <v>51136</v>
      </c>
    </row>
    <row r="478" spans="1:11" s="37" customFormat="1" ht="15.75" x14ac:dyDescent="0.25">
      <c r="A478" s="287" t="s">
        <v>27</v>
      </c>
      <c r="B478" s="19" t="s">
        <v>59</v>
      </c>
      <c r="C478" s="15" t="s">
        <v>29</v>
      </c>
      <c r="D478" s="19"/>
      <c r="E478" s="256"/>
      <c r="F478" s="257"/>
      <c r="G478" s="258"/>
      <c r="H478" s="15"/>
      <c r="I478" s="439">
        <f>SUM(I479+I494)</f>
        <v>9317532</v>
      </c>
    </row>
    <row r="479" spans="1:11" s="37" customFormat="1" ht="15.75" x14ac:dyDescent="0.25">
      <c r="A479" s="97" t="s">
        <v>656</v>
      </c>
      <c r="B479" s="26" t="s">
        <v>59</v>
      </c>
      <c r="C479" s="22" t="s">
        <v>29</v>
      </c>
      <c r="D479" s="22" t="s">
        <v>15</v>
      </c>
      <c r="E479" s="220"/>
      <c r="F479" s="221"/>
      <c r="G479" s="222"/>
      <c r="H479" s="22"/>
      <c r="I479" s="440">
        <f>SUM(I480+I489)</f>
        <v>8405332</v>
      </c>
    </row>
    <row r="480" spans="1:11" s="37" customFormat="1" ht="31.5" x14ac:dyDescent="0.25">
      <c r="A480" s="99" t="s">
        <v>155</v>
      </c>
      <c r="B480" s="119" t="s">
        <v>59</v>
      </c>
      <c r="C480" s="28" t="s">
        <v>29</v>
      </c>
      <c r="D480" s="28" t="s">
        <v>15</v>
      </c>
      <c r="E480" s="223" t="s">
        <v>227</v>
      </c>
      <c r="F480" s="224" t="s">
        <v>394</v>
      </c>
      <c r="G480" s="225" t="s">
        <v>395</v>
      </c>
      <c r="H480" s="28"/>
      <c r="I480" s="441">
        <f>SUM(I481)</f>
        <v>8366332</v>
      </c>
    </row>
    <row r="481" spans="1:9" s="37" customFormat="1" ht="51.75" customHeight="1" x14ac:dyDescent="0.25">
      <c r="A481" s="61" t="s">
        <v>156</v>
      </c>
      <c r="B481" s="127" t="s">
        <v>59</v>
      </c>
      <c r="C481" s="44" t="s">
        <v>29</v>
      </c>
      <c r="D481" s="44" t="s">
        <v>15</v>
      </c>
      <c r="E481" s="265" t="s">
        <v>228</v>
      </c>
      <c r="F481" s="266" t="s">
        <v>394</v>
      </c>
      <c r="G481" s="267" t="s">
        <v>395</v>
      </c>
      <c r="H481" s="44"/>
      <c r="I481" s="442">
        <f>SUM(I482)</f>
        <v>8366332</v>
      </c>
    </row>
    <row r="482" spans="1:9" s="37" customFormat="1" ht="47.25" x14ac:dyDescent="0.25">
      <c r="A482" s="61" t="s">
        <v>467</v>
      </c>
      <c r="B482" s="127" t="s">
        <v>59</v>
      </c>
      <c r="C482" s="44" t="s">
        <v>29</v>
      </c>
      <c r="D482" s="44" t="s">
        <v>15</v>
      </c>
      <c r="E482" s="265" t="s">
        <v>228</v>
      </c>
      <c r="F482" s="266" t="s">
        <v>10</v>
      </c>
      <c r="G482" s="267" t="s">
        <v>395</v>
      </c>
      <c r="H482" s="44"/>
      <c r="I482" s="442">
        <f>SUM(I483+I487)</f>
        <v>8366332</v>
      </c>
    </row>
    <row r="483" spans="1:9" s="37" customFormat="1" ht="31.5" x14ac:dyDescent="0.25">
      <c r="A483" s="61" t="s">
        <v>89</v>
      </c>
      <c r="B483" s="127" t="s">
        <v>59</v>
      </c>
      <c r="C483" s="44" t="s">
        <v>29</v>
      </c>
      <c r="D483" s="44" t="s">
        <v>15</v>
      </c>
      <c r="E483" s="265" t="s">
        <v>228</v>
      </c>
      <c r="F483" s="266" t="s">
        <v>10</v>
      </c>
      <c r="G483" s="267" t="s">
        <v>427</v>
      </c>
      <c r="H483" s="44"/>
      <c r="I483" s="442">
        <f>SUM(I484:I486)</f>
        <v>8366332</v>
      </c>
    </row>
    <row r="484" spans="1:9" s="37" customFormat="1" ht="63" x14ac:dyDescent="0.25">
      <c r="A484" s="101" t="s">
        <v>79</v>
      </c>
      <c r="B484" s="127" t="s">
        <v>59</v>
      </c>
      <c r="C484" s="44" t="s">
        <v>29</v>
      </c>
      <c r="D484" s="44" t="s">
        <v>15</v>
      </c>
      <c r="E484" s="265" t="s">
        <v>228</v>
      </c>
      <c r="F484" s="266" t="s">
        <v>10</v>
      </c>
      <c r="G484" s="267" t="s">
        <v>427</v>
      </c>
      <c r="H484" s="44" t="s">
        <v>13</v>
      </c>
      <c r="I484" s="444">
        <v>7962652</v>
      </c>
    </row>
    <row r="485" spans="1:9" s="37" customFormat="1" ht="31.5" x14ac:dyDescent="0.25">
      <c r="A485" s="622" t="s">
        <v>551</v>
      </c>
      <c r="B485" s="6" t="s">
        <v>59</v>
      </c>
      <c r="C485" s="44" t="s">
        <v>29</v>
      </c>
      <c r="D485" s="44" t="s">
        <v>15</v>
      </c>
      <c r="E485" s="268" t="s">
        <v>228</v>
      </c>
      <c r="F485" s="269" t="s">
        <v>10</v>
      </c>
      <c r="G485" s="270" t="s">
        <v>427</v>
      </c>
      <c r="H485" s="2" t="s">
        <v>16</v>
      </c>
      <c r="I485" s="443">
        <v>389815</v>
      </c>
    </row>
    <row r="486" spans="1:9" s="37" customFormat="1" ht="15.75" x14ac:dyDescent="0.25">
      <c r="A486" s="61" t="s">
        <v>18</v>
      </c>
      <c r="B486" s="127" t="s">
        <v>59</v>
      </c>
      <c r="C486" s="44" t="s">
        <v>29</v>
      </c>
      <c r="D486" s="44" t="s">
        <v>15</v>
      </c>
      <c r="E486" s="268" t="s">
        <v>228</v>
      </c>
      <c r="F486" s="269" t="s">
        <v>10</v>
      </c>
      <c r="G486" s="270" t="s">
        <v>427</v>
      </c>
      <c r="H486" s="2" t="s">
        <v>17</v>
      </c>
      <c r="I486" s="443">
        <v>13865</v>
      </c>
    </row>
    <row r="487" spans="1:9" s="37" customFormat="1" ht="31.5" hidden="1" x14ac:dyDescent="0.25">
      <c r="A487" s="61" t="s">
        <v>546</v>
      </c>
      <c r="B487" s="568" t="s">
        <v>59</v>
      </c>
      <c r="C487" s="44" t="s">
        <v>29</v>
      </c>
      <c r="D487" s="44" t="s">
        <v>15</v>
      </c>
      <c r="E487" s="268" t="s">
        <v>228</v>
      </c>
      <c r="F487" s="269" t="s">
        <v>10</v>
      </c>
      <c r="G487" s="270" t="s">
        <v>545</v>
      </c>
      <c r="H487" s="2"/>
      <c r="I487" s="442">
        <f>SUM(I488)</f>
        <v>0</v>
      </c>
    </row>
    <row r="488" spans="1:9" s="37" customFormat="1" ht="31.5" hidden="1" x14ac:dyDescent="0.25">
      <c r="A488" s="622" t="s">
        <v>551</v>
      </c>
      <c r="B488" s="568" t="s">
        <v>59</v>
      </c>
      <c r="C488" s="44" t="s">
        <v>29</v>
      </c>
      <c r="D488" s="44" t="s">
        <v>15</v>
      </c>
      <c r="E488" s="268" t="s">
        <v>228</v>
      </c>
      <c r="F488" s="269" t="s">
        <v>10</v>
      </c>
      <c r="G488" s="270" t="s">
        <v>545</v>
      </c>
      <c r="H488" s="2" t="s">
        <v>16</v>
      </c>
      <c r="I488" s="443"/>
    </row>
    <row r="489" spans="1:9" s="37" customFormat="1" ht="63" x14ac:dyDescent="0.25">
      <c r="A489" s="102" t="s">
        <v>133</v>
      </c>
      <c r="B489" s="30" t="s">
        <v>59</v>
      </c>
      <c r="C489" s="28" t="s">
        <v>29</v>
      </c>
      <c r="D489" s="42" t="s">
        <v>15</v>
      </c>
      <c r="E489" s="235" t="s">
        <v>205</v>
      </c>
      <c r="F489" s="236" t="s">
        <v>394</v>
      </c>
      <c r="G489" s="237" t="s">
        <v>395</v>
      </c>
      <c r="H489" s="28"/>
      <c r="I489" s="441">
        <f>SUM(I490)</f>
        <v>39000</v>
      </c>
    </row>
    <row r="490" spans="1:9" s="37" customFormat="1" ht="110.25" x14ac:dyDescent="0.25">
      <c r="A490" s="103" t="s">
        <v>149</v>
      </c>
      <c r="B490" s="53" t="s">
        <v>59</v>
      </c>
      <c r="C490" s="2" t="s">
        <v>29</v>
      </c>
      <c r="D490" s="35" t="s">
        <v>15</v>
      </c>
      <c r="E490" s="268" t="s">
        <v>207</v>
      </c>
      <c r="F490" s="269" t="s">
        <v>394</v>
      </c>
      <c r="G490" s="270" t="s">
        <v>395</v>
      </c>
      <c r="H490" s="2"/>
      <c r="I490" s="442">
        <f>SUM(I491)</f>
        <v>39000</v>
      </c>
    </row>
    <row r="491" spans="1:9" s="37" customFormat="1" ht="47.25" x14ac:dyDescent="0.25">
      <c r="A491" s="103" t="s">
        <v>414</v>
      </c>
      <c r="B491" s="53" t="s">
        <v>59</v>
      </c>
      <c r="C491" s="2" t="s">
        <v>29</v>
      </c>
      <c r="D491" s="35" t="s">
        <v>15</v>
      </c>
      <c r="E491" s="268" t="s">
        <v>207</v>
      </c>
      <c r="F491" s="269" t="s">
        <v>10</v>
      </c>
      <c r="G491" s="270" t="s">
        <v>395</v>
      </c>
      <c r="H491" s="2"/>
      <c r="I491" s="442">
        <f>SUM(I492)</f>
        <v>39000</v>
      </c>
    </row>
    <row r="492" spans="1:9" s="37" customFormat="1" ht="31.5" x14ac:dyDescent="0.25">
      <c r="A492" s="61" t="s">
        <v>104</v>
      </c>
      <c r="B492" s="365" t="s">
        <v>59</v>
      </c>
      <c r="C492" s="2" t="s">
        <v>29</v>
      </c>
      <c r="D492" s="35" t="s">
        <v>15</v>
      </c>
      <c r="E492" s="268" t="s">
        <v>207</v>
      </c>
      <c r="F492" s="269" t="s">
        <v>10</v>
      </c>
      <c r="G492" s="270" t="s">
        <v>415</v>
      </c>
      <c r="H492" s="2"/>
      <c r="I492" s="442">
        <f>SUM(I493)</f>
        <v>39000</v>
      </c>
    </row>
    <row r="493" spans="1:9" s="37" customFormat="1" ht="31.5" x14ac:dyDescent="0.25">
      <c r="A493" s="622" t="s">
        <v>551</v>
      </c>
      <c r="B493" s="6" t="s">
        <v>59</v>
      </c>
      <c r="C493" s="2" t="s">
        <v>29</v>
      </c>
      <c r="D493" s="35" t="s">
        <v>15</v>
      </c>
      <c r="E493" s="268" t="s">
        <v>207</v>
      </c>
      <c r="F493" s="269" t="s">
        <v>10</v>
      </c>
      <c r="G493" s="270" t="s">
        <v>415</v>
      </c>
      <c r="H493" s="2" t="s">
        <v>16</v>
      </c>
      <c r="I493" s="443">
        <v>39000</v>
      </c>
    </row>
    <row r="494" spans="1:9" s="37" customFormat="1" ht="15.75" x14ac:dyDescent="0.25">
      <c r="A494" s="109" t="s">
        <v>662</v>
      </c>
      <c r="B494" s="26" t="s">
        <v>59</v>
      </c>
      <c r="C494" s="22" t="s">
        <v>29</v>
      </c>
      <c r="D494" s="22" t="s">
        <v>29</v>
      </c>
      <c r="E494" s="220"/>
      <c r="F494" s="221"/>
      <c r="G494" s="222"/>
      <c r="H494" s="22"/>
      <c r="I494" s="448">
        <f>SUM(I495+I508)</f>
        <v>912200</v>
      </c>
    </row>
    <row r="495" spans="1:9" ht="63" x14ac:dyDescent="0.25">
      <c r="A495" s="102" t="s">
        <v>157</v>
      </c>
      <c r="B495" s="30" t="s">
        <v>59</v>
      </c>
      <c r="C495" s="28" t="s">
        <v>29</v>
      </c>
      <c r="D495" s="28" t="s">
        <v>29</v>
      </c>
      <c r="E495" s="223" t="s">
        <v>469</v>
      </c>
      <c r="F495" s="224" t="s">
        <v>394</v>
      </c>
      <c r="G495" s="225" t="s">
        <v>395</v>
      </c>
      <c r="H495" s="28"/>
      <c r="I495" s="441">
        <f>SUM(I496+I500)</f>
        <v>887200</v>
      </c>
    </row>
    <row r="496" spans="1:9" ht="81" customHeight="1" x14ac:dyDescent="0.25">
      <c r="A496" s="105" t="s">
        <v>158</v>
      </c>
      <c r="B496" s="53" t="s">
        <v>59</v>
      </c>
      <c r="C496" s="44" t="s">
        <v>29</v>
      </c>
      <c r="D496" s="44" t="s">
        <v>29</v>
      </c>
      <c r="E496" s="265" t="s">
        <v>229</v>
      </c>
      <c r="F496" s="266" t="s">
        <v>394</v>
      </c>
      <c r="G496" s="267" t="s">
        <v>395</v>
      </c>
      <c r="H496" s="44"/>
      <c r="I496" s="442">
        <f>SUM(I497)</f>
        <v>148000</v>
      </c>
    </row>
    <row r="497" spans="1:9" ht="31.5" x14ac:dyDescent="0.25">
      <c r="A497" s="105" t="s">
        <v>470</v>
      </c>
      <c r="B497" s="53" t="s">
        <v>59</v>
      </c>
      <c r="C497" s="44" t="s">
        <v>29</v>
      </c>
      <c r="D497" s="44" t="s">
        <v>29</v>
      </c>
      <c r="E497" s="265" t="s">
        <v>229</v>
      </c>
      <c r="F497" s="266" t="s">
        <v>10</v>
      </c>
      <c r="G497" s="267" t="s">
        <v>395</v>
      </c>
      <c r="H497" s="44"/>
      <c r="I497" s="442">
        <f>SUM(I498)</f>
        <v>148000</v>
      </c>
    </row>
    <row r="498" spans="1:9" ht="15.75" x14ac:dyDescent="0.25">
      <c r="A498" s="61" t="s">
        <v>90</v>
      </c>
      <c r="B498" s="365" t="s">
        <v>59</v>
      </c>
      <c r="C498" s="44" t="s">
        <v>29</v>
      </c>
      <c r="D498" s="44" t="s">
        <v>29</v>
      </c>
      <c r="E498" s="265" t="s">
        <v>229</v>
      </c>
      <c r="F498" s="266" t="s">
        <v>10</v>
      </c>
      <c r="G498" s="267" t="s">
        <v>471</v>
      </c>
      <c r="H498" s="44"/>
      <c r="I498" s="442">
        <f>SUM(I499)</f>
        <v>148000</v>
      </c>
    </row>
    <row r="499" spans="1:9" ht="31.5" x14ac:dyDescent="0.25">
      <c r="A499" s="622" t="s">
        <v>551</v>
      </c>
      <c r="B499" s="6" t="s">
        <v>59</v>
      </c>
      <c r="C499" s="44" t="s">
        <v>29</v>
      </c>
      <c r="D499" s="44" t="s">
        <v>29</v>
      </c>
      <c r="E499" s="265" t="s">
        <v>229</v>
      </c>
      <c r="F499" s="266" t="s">
        <v>10</v>
      </c>
      <c r="G499" s="267" t="s">
        <v>471</v>
      </c>
      <c r="H499" s="44" t="s">
        <v>16</v>
      </c>
      <c r="I499" s="444">
        <v>148000</v>
      </c>
    </row>
    <row r="500" spans="1:9" ht="78.75" x14ac:dyDescent="0.25">
      <c r="A500" s="103" t="s">
        <v>159</v>
      </c>
      <c r="B500" s="53" t="s">
        <v>59</v>
      </c>
      <c r="C500" s="44" t="s">
        <v>29</v>
      </c>
      <c r="D500" s="44" t="s">
        <v>29</v>
      </c>
      <c r="E500" s="265" t="s">
        <v>225</v>
      </c>
      <c r="F500" s="266" t="s">
        <v>394</v>
      </c>
      <c r="G500" s="267" t="s">
        <v>395</v>
      </c>
      <c r="H500" s="44"/>
      <c r="I500" s="442">
        <f>SUM(I501)</f>
        <v>739200</v>
      </c>
    </row>
    <row r="501" spans="1:9" ht="31.5" x14ac:dyDescent="0.25">
      <c r="A501" s="103" t="s">
        <v>472</v>
      </c>
      <c r="B501" s="53" t="s">
        <v>59</v>
      </c>
      <c r="C501" s="44" t="s">
        <v>29</v>
      </c>
      <c r="D501" s="44" t="s">
        <v>29</v>
      </c>
      <c r="E501" s="265" t="s">
        <v>225</v>
      </c>
      <c r="F501" s="266" t="s">
        <v>10</v>
      </c>
      <c r="G501" s="123" t="s">
        <v>395</v>
      </c>
      <c r="H501" s="44"/>
      <c r="I501" s="442">
        <f>SUM(I502+I504+I506)</f>
        <v>739200</v>
      </c>
    </row>
    <row r="502" spans="1:9" ht="15.75" x14ac:dyDescent="0.25">
      <c r="A502" s="103" t="s">
        <v>563</v>
      </c>
      <c r="B502" s="53" t="s">
        <v>59</v>
      </c>
      <c r="C502" s="44" t="s">
        <v>29</v>
      </c>
      <c r="D502" s="44" t="s">
        <v>29</v>
      </c>
      <c r="E502" s="265" t="s">
        <v>225</v>
      </c>
      <c r="F502" s="266" t="s">
        <v>10</v>
      </c>
      <c r="G502" s="267" t="s">
        <v>562</v>
      </c>
      <c r="H502" s="44"/>
      <c r="I502" s="442">
        <f>SUM(I503)</f>
        <v>492710</v>
      </c>
    </row>
    <row r="503" spans="1:9" ht="15.75" x14ac:dyDescent="0.25">
      <c r="A503" s="61" t="s">
        <v>40</v>
      </c>
      <c r="B503" s="53" t="s">
        <v>59</v>
      </c>
      <c r="C503" s="44" t="s">
        <v>29</v>
      </c>
      <c r="D503" s="44" t="s">
        <v>29</v>
      </c>
      <c r="E503" s="265" t="s">
        <v>225</v>
      </c>
      <c r="F503" s="266" t="s">
        <v>10</v>
      </c>
      <c r="G503" s="267" t="s">
        <v>562</v>
      </c>
      <c r="H503" s="44" t="s">
        <v>39</v>
      </c>
      <c r="I503" s="444">
        <v>492710</v>
      </c>
    </row>
    <row r="504" spans="1:9" ht="31.5" x14ac:dyDescent="0.25">
      <c r="A504" s="101" t="s">
        <v>473</v>
      </c>
      <c r="B504" s="365" t="s">
        <v>59</v>
      </c>
      <c r="C504" s="2" t="s">
        <v>29</v>
      </c>
      <c r="D504" s="2" t="s">
        <v>29</v>
      </c>
      <c r="E504" s="265" t="s">
        <v>225</v>
      </c>
      <c r="F504" s="227" t="s">
        <v>10</v>
      </c>
      <c r="G504" s="228" t="s">
        <v>474</v>
      </c>
      <c r="H504" s="2"/>
      <c r="I504" s="442">
        <f>SUM(I505:I505)</f>
        <v>246490</v>
      </c>
    </row>
    <row r="505" spans="1:9" ht="15.75" x14ac:dyDescent="0.25">
      <c r="A505" s="61" t="s">
        <v>40</v>
      </c>
      <c r="B505" s="365" t="s">
        <v>59</v>
      </c>
      <c r="C505" s="2" t="s">
        <v>29</v>
      </c>
      <c r="D505" s="2" t="s">
        <v>29</v>
      </c>
      <c r="E505" s="265" t="s">
        <v>225</v>
      </c>
      <c r="F505" s="227" t="s">
        <v>10</v>
      </c>
      <c r="G505" s="228" t="s">
        <v>474</v>
      </c>
      <c r="H505" s="2" t="s">
        <v>39</v>
      </c>
      <c r="I505" s="444">
        <v>246490</v>
      </c>
    </row>
    <row r="506" spans="1:9" ht="15.75" hidden="1" x14ac:dyDescent="0.25">
      <c r="A506" s="61" t="s">
        <v>561</v>
      </c>
      <c r="B506" s="365" t="s">
        <v>59</v>
      </c>
      <c r="C506" s="2" t="s">
        <v>29</v>
      </c>
      <c r="D506" s="2" t="s">
        <v>29</v>
      </c>
      <c r="E506" s="265" t="s">
        <v>225</v>
      </c>
      <c r="F506" s="227" t="s">
        <v>10</v>
      </c>
      <c r="G506" s="228" t="s">
        <v>564</v>
      </c>
      <c r="H506" s="2"/>
      <c r="I506" s="442">
        <f>SUM(I507)</f>
        <v>0</v>
      </c>
    </row>
    <row r="507" spans="1:9" ht="31.5" hidden="1" x14ac:dyDescent="0.25">
      <c r="A507" s="622" t="s">
        <v>551</v>
      </c>
      <c r="B507" s="365" t="s">
        <v>59</v>
      </c>
      <c r="C507" s="2" t="s">
        <v>29</v>
      </c>
      <c r="D507" s="2" t="s">
        <v>29</v>
      </c>
      <c r="E507" s="265" t="s">
        <v>225</v>
      </c>
      <c r="F507" s="227" t="s">
        <v>10</v>
      </c>
      <c r="G507" s="228" t="s">
        <v>564</v>
      </c>
      <c r="H507" s="2" t="s">
        <v>16</v>
      </c>
      <c r="I507" s="444"/>
    </row>
    <row r="508" spans="1:9" s="64" customFormat="1" ht="47.25" x14ac:dyDescent="0.25">
      <c r="A508" s="102" t="s">
        <v>117</v>
      </c>
      <c r="B508" s="30" t="s">
        <v>59</v>
      </c>
      <c r="C508" s="28" t="s">
        <v>29</v>
      </c>
      <c r="D508" s="28" t="s">
        <v>29</v>
      </c>
      <c r="E508" s="223" t="s">
        <v>409</v>
      </c>
      <c r="F508" s="224" t="s">
        <v>394</v>
      </c>
      <c r="G508" s="225" t="s">
        <v>395</v>
      </c>
      <c r="H508" s="28"/>
      <c r="I508" s="441">
        <f>SUM(I509)</f>
        <v>25000</v>
      </c>
    </row>
    <row r="509" spans="1:9" s="64" customFormat="1" ht="63" x14ac:dyDescent="0.25">
      <c r="A509" s="103" t="s">
        <v>153</v>
      </c>
      <c r="B509" s="53" t="s">
        <v>59</v>
      </c>
      <c r="C509" s="35" t="s">
        <v>29</v>
      </c>
      <c r="D509" s="44" t="s">
        <v>29</v>
      </c>
      <c r="E509" s="265" t="s">
        <v>224</v>
      </c>
      <c r="F509" s="266" t="s">
        <v>394</v>
      </c>
      <c r="G509" s="267" t="s">
        <v>395</v>
      </c>
      <c r="H509" s="71"/>
      <c r="I509" s="445">
        <f>SUM(I510)</f>
        <v>25000</v>
      </c>
    </row>
    <row r="510" spans="1:9" s="64" customFormat="1" ht="31.5" x14ac:dyDescent="0.25">
      <c r="A510" s="103" t="s">
        <v>465</v>
      </c>
      <c r="B510" s="53" t="s">
        <v>59</v>
      </c>
      <c r="C510" s="35" t="s">
        <v>29</v>
      </c>
      <c r="D510" s="44" t="s">
        <v>29</v>
      </c>
      <c r="E510" s="265" t="s">
        <v>224</v>
      </c>
      <c r="F510" s="266" t="s">
        <v>10</v>
      </c>
      <c r="G510" s="267" t="s">
        <v>395</v>
      </c>
      <c r="H510" s="71"/>
      <c r="I510" s="445">
        <f>SUM(I511)</f>
        <v>25000</v>
      </c>
    </row>
    <row r="511" spans="1:9" s="37" customFormat="1" ht="31.5" x14ac:dyDescent="0.25">
      <c r="A511" s="104" t="s">
        <v>154</v>
      </c>
      <c r="B511" s="292" t="s">
        <v>59</v>
      </c>
      <c r="C511" s="35" t="s">
        <v>29</v>
      </c>
      <c r="D511" s="44" t="s">
        <v>29</v>
      </c>
      <c r="E511" s="265" t="s">
        <v>224</v>
      </c>
      <c r="F511" s="266" t="s">
        <v>10</v>
      </c>
      <c r="G511" s="267" t="s">
        <v>466</v>
      </c>
      <c r="H511" s="71"/>
      <c r="I511" s="445">
        <f>SUM(I512)</f>
        <v>25000</v>
      </c>
    </row>
    <row r="512" spans="1:9" s="37" customFormat="1" ht="31.5" x14ac:dyDescent="0.25">
      <c r="A512" s="627" t="s">
        <v>551</v>
      </c>
      <c r="B512" s="292" t="s">
        <v>59</v>
      </c>
      <c r="C512" s="44" t="s">
        <v>29</v>
      </c>
      <c r="D512" s="44" t="s">
        <v>29</v>
      </c>
      <c r="E512" s="265" t="s">
        <v>224</v>
      </c>
      <c r="F512" s="266" t="s">
        <v>10</v>
      </c>
      <c r="G512" s="267" t="s">
        <v>466</v>
      </c>
      <c r="H512" s="71" t="s">
        <v>16</v>
      </c>
      <c r="I512" s="446">
        <v>25000</v>
      </c>
    </row>
    <row r="513" spans="1:9" ht="15.75" x14ac:dyDescent="0.25">
      <c r="A513" s="113" t="s">
        <v>33</v>
      </c>
      <c r="B513" s="19" t="s">
        <v>59</v>
      </c>
      <c r="C513" s="15" t="s">
        <v>35</v>
      </c>
      <c r="D513" s="15"/>
      <c r="E513" s="217"/>
      <c r="F513" s="218"/>
      <c r="G513" s="219"/>
      <c r="H513" s="15"/>
      <c r="I513" s="439">
        <f>SUM(I514,I547)</f>
        <v>31590364</v>
      </c>
    </row>
    <row r="514" spans="1:9" ht="15.75" x14ac:dyDescent="0.25">
      <c r="A514" s="109" t="s">
        <v>34</v>
      </c>
      <c r="B514" s="26" t="s">
        <v>59</v>
      </c>
      <c r="C514" s="22" t="s">
        <v>35</v>
      </c>
      <c r="D514" s="22" t="s">
        <v>10</v>
      </c>
      <c r="E514" s="220"/>
      <c r="F514" s="221"/>
      <c r="G514" s="222"/>
      <c r="H514" s="22"/>
      <c r="I514" s="440">
        <f>SUM(I515+I537+I542+I532)</f>
        <v>24729423</v>
      </c>
    </row>
    <row r="515" spans="1:9" ht="31.5" x14ac:dyDescent="0.25">
      <c r="A515" s="99" t="s">
        <v>155</v>
      </c>
      <c r="B515" s="30" t="s">
        <v>59</v>
      </c>
      <c r="C515" s="28" t="s">
        <v>35</v>
      </c>
      <c r="D515" s="28" t="s">
        <v>10</v>
      </c>
      <c r="E515" s="223" t="s">
        <v>227</v>
      </c>
      <c r="F515" s="224" t="s">
        <v>394</v>
      </c>
      <c r="G515" s="225" t="s">
        <v>395</v>
      </c>
      <c r="H515" s="31"/>
      <c r="I515" s="441">
        <f>SUM(I516,I526)</f>
        <v>24655423</v>
      </c>
    </row>
    <row r="516" spans="1:9" ht="48" customHeight="1" x14ac:dyDescent="0.25">
      <c r="A516" s="101" t="s">
        <v>162</v>
      </c>
      <c r="B516" s="365" t="s">
        <v>59</v>
      </c>
      <c r="C516" s="2" t="s">
        <v>35</v>
      </c>
      <c r="D516" s="2" t="s">
        <v>10</v>
      </c>
      <c r="E516" s="226" t="s">
        <v>230</v>
      </c>
      <c r="F516" s="227" t="s">
        <v>394</v>
      </c>
      <c r="G516" s="228" t="s">
        <v>395</v>
      </c>
      <c r="H516" s="2"/>
      <c r="I516" s="442">
        <f>SUM(I517)</f>
        <v>13119398</v>
      </c>
    </row>
    <row r="517" spans="1:9" ht="31.5" x14ac:dyDescent="0.25">
      <c r="A517" s="101" t="s">
        <v>477</v>
      </c>
      <c r="B517" s="365" t="s">
        <v>59</v>
      </c>
      <c r="C517" s="2" t="s">
        <v>35</v>
      </c>
      <c r="D517" s="2" t="s">
        <v>10</v>
      </c>
      <c r="E517" s="226" t="s">
        <v>230</v>
      </c>
      <c r="F517" s="227" t="s">
        <v>10</v>
      </c>
      <c r="G517" s="228" t="s">
        <v>395</v>
      </c>
      <c r="H517" s="2"/>
      <c r="I517" s="442">
        <f>SUM(I520+I524+I518)</f>
        <v>13119398</v>
      </c>
    </row>
    <row r="518" spans="1:9" ht="47.25" x14ac:dyDescent="0.25">
      <c r="A518" s="101" t="s">
        <v>689</v>
      </c>
      <c r="B518" s="365" t="s">
        <v>59</v>
      </c>
      <c r="C518" s="2" t="s">
        <v>35</v>
      </c>
      <c r="D518" s="2" t="s">
        <v>10</v>
      </c>
      <c r="E518" s="226" t="s">
        <v>230</v>
      </c>
      <c r="F518" s="227" t="s">
        <v>10</v>
      </c>
      <c r="G518" s="228" t="s">
        <v>688</v>
      </c>
      <c r="H518" s="2"/>
      <c r="I518" s="442">
        <f>SUM(I519)</f>
        <v>798000</v>
      </c>
    </row>
    <row r="519" spans="1:9" ht="31.5" x14ac:dyDescent="0.25">
      <c r="A519" s="622" t="s">
        <v>551</v>
      </c>
      <c r="B519" s="365" t="s">
        <v>59</v>
      </c>
      <c r="C519" s="2" t="s">
        <v>35</v>
      </c>
      <c r="D519" s="2" t="s">
        <v>10</v>
      </c>
      <c r="E519" s="226" t="s">
        <v>230</v>
      </c>
      <c r="F519" s="227" t="s">
        <v>10</v>
      </c>
      <c r="G519" s="228" t="s">
        <v>688</v>
      </c>
      <c r="H519" s="2" t="s">
        <v>16</v>
      </c>
      <c r="I519" s="444">
        <v>798000</v>
      </c>
    </row>
    <row r="520" spans="1:9" ht="31.5" x14ac:dyDescent="0.25">
      <c r="A520" s="61" t="s">
        <v>89</v>
      </c>
      <c r="B520" s="365" t="s">
        <v>59</v>
      </c>
      <c r="C520" s="2" t="s">
        <v>35</v>
      </c>
      <c r="D520" s="2" t="s">
        <v>10</v>
      </c>
      <c r="E520" s="226" t="s">
        <v>230</v>
      </c>
      <c r="F520" s="227" t="s">
        <v>10</v>
      </c>
      <c r="G520" s="228" t="s">
        <v>427</v>
      </c>
      <c r="H520" s="2"/>
      <c r="I520" s="442">
        <f>SUM(I521:I523)</f>
        <v>12321398</v>
      </c>
    </row>
    <row r="521" spans="1:9" ht="63" x14ac:dyDescent="0.25">
      <c r="A521" s="101" t="s">
        <v>79</v>
      </c>
      <c r="B521" s="365" t="s">
        <v>59</v>
      </c>
      <c r="C521" s="2" t="s">
        <v>35</v>
      </c>
      <c r="D521" s="2" t="s">
        <v>10</v>
      </c>
      <c r="E521" s="226" t="s">
        <v>230</v>
      </c>
      <c r="F521" s="227" t="s">
        <v>10</v>
      </c>
      <c r="G521" s="228" t="s">
        <v>427</v>
      </c>
      <c r="H521" s="2" t="s">
        <v>13</v>
      </c>
      <c r="I521" s="444">
        <v>11471548</v>
      </c>
    </row>
    <row r="522" spans="1:9" ht="31.5" x14ac:dyDescent="0.25">
      <c r="A522" s="622" t="s">
        <v>551</v>
      </c>
      <c r="B522" s="6" t="s">
        <v>59</v>
      </c>
      <c r="C522" s="2" t="s">
        <v>35</v>
      </c>
      <c r="D522" s="2" t="s">
        <v>10</v>
      </c>
      <c r="E522" s="226" t="s">
        <v>230</v>
      </c>
      <c r="F522" s="227" t="s">
        <v>10</v>
      </c>
      <c r="G522" s="228" t="s">
        <v>427</v>
      </c>
      <c r="H522" s="2" t="s">
        <v>16</v>
      </c>
      <c r="I522" s="444">
        <v>803393</v>
      </c>
    </row>
    <row r="523" spans="1:9" ht="15.75" x14ac:dyDescent="0.25">
      <c r="A523" s="61" t="s">
        <v>18</v>
      </c>
      <c r="B523" s="365" t="s">
        <v>59</v>
      </c>
      <c r="C523" s="2" t="s">
        <v>35</v>
      </c>
      <c r="D523" s="2" t="s">
        <v>10</v>
      </c>
      <c r="E523" s="226" t="s">
        <v>230</v>
      </c>
      <c r="F523" s="227" t="s">
        <v>10</v>
      </c>
      <c r="G523" s="228" t="s">
        <v>427</v>
      </c>
      <c r="H523" s="2" t="s">
        <v>17</v>
      </c>
      <c r="I523" s="444">
        <v>46457</v>
      </c>
    </row>
    <row r="524" spans="1:9" ht="15.75" hidden="1" x14ac:dyDescent="0.25">
      <c r="A524" s="61" t="s">
        <v>105</v>
      </c>
      <c r="B524" s="365" t="s">
        <v>59</v>
      </c>
      <c r="C524" s="2" t="s">
        <v>35</v>
      </c>
      <c r="D524" s="2" t="s">
        <v>10</v>
      </c>
      <c r="E524" s="226" t="s">
        <v>230</v>
      </c>
      <c r="F524" s="227" t="s">
        <v>10</v>
      </c>
      <c r="G524" s="228" t="s">
        <v>417</v>
      </c>
      <c r="H524" s="2"/>
      <c r="I524" s="442">
        <f>SUM(I525)</f>
        <v>0</v>
      </c>
    </row>
    <row r="525" spans="1:9" ht="31.5" hidden="1" x14ac:dyDescent="0.25">
      <c r="A525" s="622" t="s">
        <v>551</v>
      </c>
      <c r="B525" s="365" t="s">
        <v>59</v>
      </c>
      <c r="C525" s="2" t="s">
        <v>35</v>
      </c>
      <c r="D525" s="2" t="s">
        <v>10</v>
      </c>
      <c r="E525" s="226" t="s">
        <v>230</v>
      </c>
      <c r="F525" s="227" t="s">
        <v>10</v>
      </c>
      <c r="G525" s="228" t="s">
        <v>417</v>
      </c>
      <c r="H525" s="2" t="s">
        <v>16</v>
      </c>
      <c r="I525" s="444"/>
    </row>
    <row r="526" spans="1:9" ht="48" customHeight="1" x14ac:dyDescent="0.25">
      <c r="A526" s="61" t="s">
        <v>163</v>
      </c>
      <c r="B526" s="365" t="s">
        <v>59</v>
      </c>
      <c r="C526" s="2" t="s">
        <v>35</v>
      </c>
      <c r="D526" s="2" t="s">
        <v>10</v>
      </c>
      <c r="E526" s="226" t="s">
        <v>478</v>
      </c>
      <c r="F526" s="227" t="s">
        <v>394</v>
      </c>
      <c r="G526" s="228" t="s">
        <v>395</v>
      </c>
      <c r="H526" s="2"/>
      <c r="I526" s="442">
        <f>SUM(I527)</f>
        <v>11536025</v>
      </c>
    </row>
    <row r="527" spans="1:9" ht="15.75" x14ac:dyDescent="0.25">
      <c r="A527" s="61" t="s">
        <v>479</v>
      </c>
      <c r="B527" s="365" t="s">
        <v>59</v>
      </c>
      <c r="C527" s="2" t="s">
        <v>35</v>
      </c>
      <c r="D527" s="2" t="s">
        <v>10</v>
      </c>
      <c r="E527" s="226" t="s">
        <v>231</v>
      </c>
      <c r="F527" s="227" t="s">
        <v>10</v>
      </c>
      <c r="G527" s="228" t="s">
        <v>395</v>
      </c>
      <c r="H527" s="2"/>
      <c r="I527" s="442">
        <f>SUM(I528)</f>
        <v>11536025</v>
      </c>
    </row>
    <row r="528" spans="1:9" ht="31.5" x14ac:dyDescent="0.25">
      <c r="A528" s="61" t="s">
        <v>89</v>
      </c>
      <c r="B528" s="365" t="s">
        <v>59</v>
      </c>
      <c r="C528" s="2" t="s">
        <v>35</v>
      </c>
      <c r="D528" s="2" t="s">
        <v>10</v>
      </c>
      <c r="E528" s="226" t="s">
        <v>231</v>
      </c>
      <c r="F528" s="227" t="s">
        <v>10</v>
      </c>
      <c r="G528" s="228" t="s">
        <v>427</v>
      </c>
      <c r="H528" s="2"/>
      <c r="I528" s="442">
        <f>SUM(I529:I531)</f>
        <v>11536025</v>
      </c>
    </row>
    <row r="529" spans="1:9" ht="63" x14ac:dyDescent="0.25">
      <c r="A529" s="101" t="s">
        <v>79</v>
      </c>
      <c r="B529" s="365" t="s">
        <v>59</v>
      </c>
      <c r="C529" s="2" t="s">
        <v>35</v>
      </c>
      <c r="D529" s="2" t="s">
        <v>10</v>
      </c>
      <c r="E529" s="226" t="s">
        <v>231</v>
      </c>
      <c r="F529" s="227" t="s">
        <v>10</v>
      </c>
      <c r="G529" s="228" t="s">
        <v>427</v>
      </c>
      <c r="H529" s="2" t="s">
        <v>13</v>
      </c>
      <c r="I529" s="444">
        <v>10886553</v>
      </c>
    </row>
    <row r="530" spans="1:9" ht="31.5" x14ac:dyDescent="0.25">
      <c r="A530" s="622" t="s">
        <v>551</v>
      </c>
      <c r="B530" s="6" t="s">
        <v>59</v>
      </c>
      <c r="C530" s="2" t="s">
        <v>35</v>
      </c>
      <c r="D530" s="2" t="s">
        <v>10</v>
      </c>
      <c r="E530" s="226" t="s">
        <v>231</v>
      </c>
      <c r="F530" s="227" t="s">
        <v>10</v>
      </c>
      <c r="G530" s="228" t="s">
        <v>427</v>
      </c>
      <c r="H530" s="2" t="s">
        <v>16</v>
      </c>
      <c r="I530" s="444">
        <v>644281</v>
      </c>
    </row>
    <row r="531" spans="1:9" ht="15.75" x14ac:dyDescent="0.25">
      <c r="A531" s="61" t="s">
        <v>18</v>
      </c>
      <c r="B531" s="365" t="s">
        <v>59</v>
      </c>
      <c r="C531" s="2" t="s">
        <v>35</v>
      </c>
      <c r="D531" s="2" t="s">
        <v>10</v>
      </c>
      <c r="E531" s="226" t="s">
        <v>231</v>
      </c>
      <c r="F531" s="227" t="s">
        <v>10</v>
      </c>
      <c r="G531" s="228" t="s">
        <v>427</v>
      </c>
      <c r="H531" s="2" t="s">
        <v>17</v>
      </c>
      <c r="I531" s="444">
        <v>5191</v>
      </c>
    </row>
    <row r="532" spans="1:9" s="64" customFormat="1" ht="47.25" hidden="1" x14ac:dyDescent="0.25">
      <c r="A532" s="102" t="s">
        <v>117</v>
      </c>
      <c r="B532" s="30" t="s">
        <v>59</v>
      </c>
      <c r="C532" s="28" t="s">
        <v>35</v>
      </c>
      <c r="D532" s="28" t="s">
        <v>10</v>
      </c>
      <c r="E532" s="223" t="s">
        <v>409</v>
      </c>
      <c r="F532" s="224" t="s">
        <v>394</v>
      </c>
      <c r="G532" s="225" t="s">
        <v>395</v>
      </c>
      <c r="H532" s="28"/>
      <c r="I532" s="441">
        <f>SUM(I533)</f>
        <v>0</v>
      </c>
    </row>
    <row r="533" spans="1:9" s="64" customFormat="1" ht="63" hidden="1" x14ac:dyDescent="0.25">
      <c r="A533" s="103" t="s">
        <v>153</v>
      </c>
      <c r="B533" s="53" t="s">
        <v>59</v>
      </c>
      <c r="C533" s="35" t="s">
        <v>35</v>
      </c>
      <c r="D533" s="44" t="s">
        <v>10</v>
      </c>
      <c r="E533" s="265" t="s">
        <v>224</v>
      </c>
      <c r="F533" s="266" t="s">
        <v>394</v>
      </c>
      <c r="G533" s="267" t="s">
        <v>395</v>
      </c>
      <c r="H533" s="71"/>
      <c r="I533" s="445">
        <f>SUM(I534)</f>
        <v>0</v>
      </c>
    </row>
    <row r="534" spans="1:9" s="64" customFormat="1" ht="31.5" hidden="1" x14ac:dyDescent="0.25">
      <c r="A534" s="103" t="s">
        <v>465</v>
      </c>
      <c r="B534" s="53" t="s">
        <v>59</v>
      </c>
      <c r="C534" s="35" t="s">
        <v>35</v>
      </c>
      <c r="D534" s="44" t="s">
        <v>10</v>
      </c>
      <c r="E534" s="265" t="s">
        <v>224</v>
      </c>
      <c r="F534" s="266" t="s">
        <v>10</v>
      </c>
      <c r="G534" s="267" t="s">
        <v>395</v>
      </c>
      <c r="H534" s="71"/>
      <c r="I534" s="445">
        <f>SUM(I535)</f>
        <v>0</v>
      </c>
    </row>
    <row r="535" spans="1:9" s="37" customFormat="1" ht="31.5" hidden="1" x14ac:dyDescent="0.25">
      <c r="A535" s="104" t="s">
        <v>154</v>
      </c>
      <c r="B535" s="292" t="s">
        <v>59</v>
      </c>
      <c r="C535" s="35" t="s">
        <v>35</v>
      </c>
      <c r="D535" s="44" t="s">
        <v>10</v>
      </c>
      <c r="E535" s="265" t="s">
        <v>224</v>
      </c>
      <c r="F535" s="266" t="s">
        <v>10</v>
      </c>
      <c r="G535" s="267" t="s">
        <v>466</v>
      </c>
      <c r="H535" s="71"/>
      <c r="I535" s="445">
        <f>SUM(I536)</f>
        <v>0</v>
      </c>
    </row>
    <row r="536" spans="1:9" s="37" customFormat="1" ht="31.5" hidden="1" x14ac:dyDescent="0.25">
      <c r="A536" s="627" t="s">
        <v>551</v>
      </c>
      <c r="B536" s="292" t="s">
        <v>59</v>
      </c>
      <c r="C536" s="44" t="s">
        <v>35</v>
      </c>
      <c r="D536" s="44" t="s">
        <v>10</v>
      </c>
      <c r="E536" s="265" t="s">
        <v>224</v>
      </c>
      <c r="F536" s="266" t="s">
        <v>10</v>
      </c>
      <c r="G536" s="267" t="s">
        <v>466</v>
      </c>
      <c r="H536" s="71" t="s">
        <v>16</v>
      </c>
      <c r="I536" s="446"/>
    </row>
    <row r="537" spans="1:9" s="37" customFormat="1" ht="63" x14ac:dyDescent="0.25">
      <c r="A537" s="102" t="s">
        <v>133</v>
      </c>
      <c r="B537" s="30" t="s">
        <v>59</v>
      </c>
      <c r="C537" s="28" t="s">
        <v>35</v>
      </c>
      <c r="D537" s="42" t="s">
        <v>10</v>
      </c>
      <c r="E537" s="235" t="s">
        <v>205</v>
      </c>
      <c r="F537" s="236" t="s">
        <v>394</v>
      </c>
      <c r="G537" s="237" t="s">
        <v>395</v>
      </c>
      <c r="H537" s="28"/>
      <c r="I537" s="441">
        <f>SUM(I538)</f>
        <v>49000</v>
      </c>
    </row>
    <row r="538" spans="1:9" s="37" customFormat="1" ht="110.25" x14ac:dyDescent="0.25">
      <c r="A538" s="103" t="s">
        <v>149</v>
      </c>
      <c r="B538" s="53" t="s">
        <v>59</v>
      </c>
      <c r="C538" s="2" t="s">
        <v>35</v>
      </c>
      <c r="D538" s="35" t="s">
        <v>10</v>
      </c>
      <c r="E538" s="268" t="s">
        <v>207</v>
      </c>
      <c r="F538" s="269" t="s">
        <v>394</v>
      </c>
      <c r="G538" s="270" t="s">
        <v>395</v>
      </c>
      <c r="H538" s="2"/>
      <c r="I538" s="442">
        <f>SUM(I539)</f>
        <v>49000</v>
      </c>
    </row>
    <row r="539" spans="1:9" s="37" customFormat="1" ht="47.25" x14ac:dyDescent="0.25">
      <c r="A539" s="103" t="s">
        <v>414</v>
      </c>
      <c r="B539" s="53" t="s">
        <v>59</v>
      </c>
      <c r="C539" s="2" t="s">
        <v>35</v>
      </c>
      <c r="D539" s="35" t="s">
        <v>10</v>
      </c>
      <c r="E539" s="268" t="s">
        <v>207</v>
      </c>
      <c r="F539" s="269" t="s">
        <v>10</v>
      </c>
      <c r="G539" s="270" t="s">
        <v>395</v>
      </c>
      <c r="H539" s="2"/>
      <c r="I539" s="442">
        <f>SUM(I540)</f>
        <v>49000</v>
      </c>
    </row>
    <row r="540" spans="1:9" s="37" customFormat="1" ht="31.5" x14ac:dyDescent="0.25">
      <c r="A540" s="61" t="s">
        <v>104</v>
      </c>
      <c r="B540" s="365" t="s">
        <v>59</v>
      </c>
      <c r="C540" s="2" t="s">
        <v>35</v>
      </c>
      <c r="D540" s="35" t="s">
        <v>10</v>
      </c>
      <c r="E540" s="268" t="s">
        <v>207</v>
      </c>
      <c r="F540" s="269" t="s">
        <v>10</v>
      </c>
      <c r="G540" s="270" t="s">
        <v>415</v>
      </c>
      <c r="H540" s="2"/>
      <c r="I540" s="442">
        <f>SUM(I541)</f>
        <v>49000</v>
      </c>
    </row>
    <row r="541" spans="1:9" s="37" customFormat="1" ht="31.5" x14ac:dyDescent="0.25">
      <c r="A541" s="622" t="s">
        <v>551</v>
      </c>
      <c r="B541" s="6" t="s">
        <v>59</v>
      </c>
      <c r="C541" s="2" t="s">
        <v>35</v>
      </c>
      <c r="D541" s="35" t="s">
        <v>10</v>
      </c>
      <c r="E541" s="268" t="s">
        <v>207</v>
      </c>
      <c r="F541" s="269" t="s">
        <v>10</v>
      </c>
      <c r="G541" s="270" t="s">
        <v>415</v>
      </c>
      <c r="H541" s="2" t="s">
        <v>16</v>
      </c>
      <c r="I541" s="443">
        <v>49000</v>
      </c>
    </row>
    <row r="542" spans="1:9" s="64" customFormat="1" ht="31.5" x14ac:dyDescent="0.25">
      <c r="A542" s="99" t="s">
        <v>140</v>
      </c>
      <c r="B542" s="30" t="s">
        <v>59</v>
      </c>
      <c r="C542" s="28" t="s">
        <v>35</v>
      </c>
      <c r="D542" s="28" t="s">
        <v>10</v>
      </c>
      <c r="E542" s="223" t="s">
        <v>210</v>
      </c>
      <c r="F542" s="224" t="s">
        <v>394</v>
      </c>
      <c r="G542" s="225" t="s">
        <v>395</v>
      </c>
      <c r="H542" s="31"/>
      <c r="I542" s="441">
        <f>SUM(I543)</f>
        <v>25000</v>
      </c>
    </row>
    <row r="543" spans="1:9" s="64" customFormat="1" ht="63" x14ac:dyDescent="0.25">
      <c r="A543" s="101" t="s">
        <v>164</v>
      </c>
      <c r="B543" s="365" t="s">
        <v>59</v>
      </c>
      <c r="C543" s="2" t="s">
        <v>35</v>
      </c>
      <c r="D543" s="2" t="s">
        <v>10</v>
      </c>
      <c r="E543" s="226" t="s">
        <v>232</v>
      </c>
      <c r="F543" s="227" t="s">
        <v>394</v>
      </c>
      <c r="G543" s="228" t="s">
        <v>395</v>
      </c>
      <c r="H543" s="2"/>
      <c r="I543" s="442">
        <f>SUM(I544)</f>
        <v>25000</v>
      </c>
    </row>
    <row r="544" spans="1:9" s="64" customFormat="1" ht="48" customHeight="1" x14ac:dyDescent="0.25">
      <c r="A544" s="101" t="s">
        <v>480</v>
      </c>
      <c r="B544" s="365" t="s">
        <v>59</v>
      </c>
      <c r="C544" s="2" t="s">
        <v>35</v>
      </c>
      <c r="D544" s="2" t="s">
        <v>10</v>
      </c>
      <c r="E544" s="226" t="s">
        <v>232</v>
      </c>
      <c r="F544" s="227" t="s">
        <v>12</v>
      </c>
      <c r="G544" s="228" t="s">
        <v>395</v>
      </c>
      <c r="H544" s="2"/>
      <c r="I544" s="442">
        <f>SUM(+I545)</f>
        <v>25000</v>
      </c>
    </row>
    <row r="545" spans="1:9" s="64" customFormat="1" ht="31.5" x14ac:dyDescent="0.25">
      <c r="A545" s="61" t="s">
        <v>482</v>
      </c>
      <c r="B545" s="365" t="s">
        <v>59</v>
      </c>
      <c r="C545" s="2" t="s">
        <v>35</v>
      </c>
      <c r="D545" s="2" t="s">
        <v>10</v>
      </c>
      <c r="E545" s="226" t="s">
        <v>232</v>
      </c>
      <c r="F545" s="227" t="s">
        <v>12</v>
      </c>
      <c r="G545" s="228" t="s">
        <v>481</v>
      </c>
      <c r="H545" s="2"/>
      <c r="I545" s="442">
        <f>SUM(I546)</f>
        <v>25000</v>
      </c>
    </row>
    <row r="546" spans="1:9" s="64" customFormat="1" ht="31.5" x14ac:dyDescent="0.25">
      <c r="A546" s="622" t="s">
        <v>551</v>
      </c>
      <c r="B546" s="6" t="s">
        <v>59</v>
      </c>
      <c r="C546" s="2" t="s">
        <v>35</v>
      </c>
      <c r="D546" s="2" t="s">
        <v>10</v>
      </c>
      <c r="E546" s="226" t="s">
        <v>232</v>
      </c>
      <c r="F546" s="227" t="s">
        <v>12</v>
      </c>
      <c r="G546" s="228" t="s">
        <v>481</v>
      </c>
      <c r="H546" s="2" t="s">
        <v>16</v>
      </c>
      <c r="I546" s="444">
        <v>25000</v>
      </c>
    </row>
    <row r="547" spans="1:9" ht="15.75" x14ac:dyDescent="0.25">
      <c r="A547" s="109" t="s">
        <v>36</v>
      </c>
      <c r="B547" s="26" t="s">
        <v>59</v>
      </c>
      <c r="C547" s="22" t="s">
        <v>35</v>
      </c>
      <c r="D547" s="22" t="s">
        <v>20</v>
      </c>
      <c r="E547" s="220"/>
      <c r="F547" s="221"/>
      <c r="G547" s="222"/>
      <c r="H547" s="22"/>
      <c r="I547" s="440">
        <f>SUM(I548,I564)</f>
        <v>6860941</v>
      </c>
    </row>
    <row r="548" spans="1:9" ht="31.5" x14ac:dyDescent="0.25">
      <c r="A548" s="99" t="s">
        <v>155</v>
      </c>
      <c r="B548" s="30" t="s">
        <v>59</v>
      </c>
      <c r="C548" s="28" t="s">
        <v>35</v>
      </c>
      <c r="D548" s="28" t="s">
        <v>20</v>
      </c>
      <c r="E548" s="223" t="s">
        <v>227</v>
      </c>
      <c r="F548" s="224" t="s">
        <v>394</v>
      </c>
      <c r="G548" s="225" t="s">
        <v>395</v>
      </c>
      <c r="H548" s="28"/>
      <c r="I548" s="441">
        <f>SUM(I553+I549)</f>
        <v>6853941</v>
      </c>
    </row>
    <row r="549" spans="1:9" ht="47.25" x14ac:dyDescent="0.25">
      <c r="A549" s="61" t="s">
        <v>163</v>
      </c>
      <c r="B549" s="365" t="s">
        <v>59</v>
      </c>
      <c r="C549" s="2" t="s">
        <v>35</v>
      </c>
      <c r="D549" s="2" t="s">
        <v>20</v>
      </c>
      <c r="E549" s="226" t="s">
        <v>478</v>
      </c>
      <c r="F549" s="227" t="s">
        <v>394</v>
      </c>
      <c r="G549" s="228" t="s">
        <v>395</v>
      </c>
      <c r="H549" s="2"/>
      <c r="I549" s="442">
        <f>SUM(I550)</f>
        <v>174904</v>
      </c>
    </row>
    <row r="550" spans="1:9" ht="16.5" customHeight="1" x14ac:dyDescent="0.25">
      <c r="A550" s="105" t="s">
        <v>654</v>
      </c>
      <c r="B550" s="365" t="s">
        <v>59</v>
      </c>
      <c r="C550" s="2" t="s">
        <v>35</v>
      </c>
      <c r="D550" s="2" t="s">
        <v>20</v>
      </c>
      <c r="E550" s="226" t="s">
        <v>231</v>
      </c>
      <c r="F550" s="227" t="s">
        <v>12</v>
      </c>
      <c r="G550" s="228" t="s">
        <v>395</v>
      </c>
      <c r="H550" s="2"/>
      <c r="I550" s="442">
        <f>SUM(I551)</f>
        <v>174904</v>
      </c>
    </row>
    <row r="551" spans="1:9" ht="31.5" x14ac:dyDescent="0.25">
      <c r="A551" s="105" t="s">
        <v>653</v>
      </c>
      <c r="B551" s="365" t="s">
        <v>59</v>
      </c>
      <c r="C551" s="2" t="s">
        <v>35</v>
      </c>
      <c r="D551" s="2" t="s">
        <v>20</v>
      </c>
      <c r="E551" s="226" t="s">
        <v>231</v>
      </c>
      <c r="F551" s="227" t="s">
        <v>12</v>
      </c>
      <c r="G551" s="228" t="s">
        <v>652</v>
      </c>
      <c r="H551" s="2"/>
      <c r="I551" s="442">
        <f>SUM(I552)</f>
        <v>174904</v>
      </c>
    </row>
    <row r="552" spans="1:9" ht="15.75" x14ac:dyDescent="0.25">
      <c r="A552" s="105" t="s">
        <v>21</v>
      </c>
      <c r="B552" s="365" t="s">
        <v>59</v>
      </c>
      <c r="C552" s="2" t="s">
        <v>35</v>
      </c>
      <c r="D552" s="2" t="s">
        <v>20</v>
      </c>
      <c r="E552" s="226" t="s">
        <v>231</v>
      </c>
      <c r="F552" s="227" t="s">
        <v>12</v>
      </c>
      <c r="G552" s="228" t="s">
        <v>652</v>
      </c>
      <c r="H552" s="2" t="s">
        <v>68</v>
      </c>
      <c r="I552" s="444">
        <v>174904</v>
      </c>
    </row>
    <row r="553" spans="1:9" ht="65.25" customHeight="1" x14ac:dyDescent="0.25">
      <c r="A553" s="61" t="s">
        <v>165</v>
      </c>
      <c r="B553" s="365" t="s">
        <v>59</v>
      </c>
      <c r="C553" s="2" t="s">
        <v>35</v>
      </c>
      <c r="D553" s="2" t="s">
        <v>20</v>
      </c>
      <c r="E553" s="226" t="s">
        <v>233</v>
      </c>
      <c r="F553" s="227" t="s">
        <v>394</v>
      </c>
      <c r="G553" s="228" t="s">
        <v>395</v>
      </c>
      <c r="H553" s="2"/>
      <c r="I553" s="442">
        <f>SUM(I554+I557)</f>
        <v>6679037</v>
      </c>
    </row>
    <row r="554" spans="1:9" ht="78.75" x14ac:dyDescent="0.25">
      <c r="A554" s="61" t="s">
        <v>486</v>
      </c>
      <c r="B554" s="365" t="s">
        <v>59</v>
      </c>
      <c r="C554" s="2" t="s">
        <v>35</v>
      </c>
      <c r="D554" s="2" t="s">
        <v>20</v>
      </c>
      <c r="E554" s="226" t="s">
        <v>233</v>
      </c>
      <c r="F554" s="227" t="s">
        <v>10</v>
      </c>
      <c r="G554" s="228" t="s">
        <v>395</v>
      </c>
      <c r="H554" s="2"/>
      <c r="I554" s="442">
        <f>SUM(I555)</f>
        <v>1387585</v>
      </c>
    </row>
    <row r="555" spans="1:9" ht="31.5" x14ac:dyDescent="0.25">
      <c r="A555" s="61" t="s">
        <v>78</v>
      </c>
      <c r="B555" s="365" t="s">
        <v>59</v>
      </c>
      <c r="C555" s="44" t="s">
        <v>35</v>
      </c>
      <c r="D555" s="44" t="s">
        <v>20</v>
      </c>
      <c r="E555" s="265" t="s">
        <v>233</v>
      </c>
      <c r="F555" s="266" t="s">
        <v>487</v>
      </c>
      <c r="G555" s="267" t="s">
        <v>399</v>
      </c>
      <c r="H555" s="44"/>
      <c r="I555" s="442">
        <f>SUM(I556:I556)</f>
        <v>1387585</v>
      </c>
    </row>
    <row r="556" spans="1:9" ht="63" x14ac:dyDescent="0.25">
      <c r="A556" s="101" t="s">
        <v>79</v>
      </c>
      <c r="B556" s="365" t="s">
        <v>59</v>
      </c>
      <c r="C556" s="2" t="s">
        <v>35</v>
      </c>
      <c r="D556" s="2" t="s">
        <v>20</v>
      </c>
      <c r="E556" s="226" t="s">
        <v>233</v>
      </c>
      <c r="F556" s="227" t="s">
        <v>487</v>
      </c>
      <c r="G556" s="228" t="s">
        <v>399</v>
      </c>
      <c r="H556" s="2" t="s">
        <v>13</v>
      </c>
      <c r="I556" s="444">
        <v>1387585</v>
      </c>
    </row>
    <row r="557" spans="1:9" ht="47.25" x14ac:dyDescent="0.25">
      <c r="A557" s="61" t="s">
        <v>483</v>
      </c>
      <c r="B557" s="365" t="s">
        <v>59</v>
      </c>
      <c r="C557" s="2" t="s">
        <v>35</v>
      </c>
      <c r="D557" s="2" t="s">
        <v>20</v>
      </c>
      <c r="E557" s="226" t="s">
        <v>233</v>
      </c>
      <c r="F557" s="227" t="s">
        <v>12</v>
      </c>
      <c r="G557" s="228" t="s">
        <v>395</v>
      </c>
      <c r="H557" s="2"/>
      <c r="I557" s="442">
        <f>SUM(I558+I560)</f>
        <v>5291452</v>
      </c>
    </row>
    <row r="558" spans="1:9" ht="47.25" x14ac:dyDescent="0.25">
      <c r="A558" s="61" t="s">
        <v>91</v>
      </c>
      <c r="B558" s="365" t="s">
        <v>59</v>
      </c>
      <c r="C558" s="2" t="s">
        <v>35</v>
      </c>
      <c r="D558" s="2" t="s">
        <v>20</v>
      </c>
      <c r="E558" s="226" t="s">
        <v>233</v>
      </c>
      <c r="F558" s="227" t="s">
        <v>484</v>
      </c>
      <c r="G558" s="228" t="s">
        <v>485</v>
      </c>
      <c r="H558" s="2"/>
      <c r="I558" s="442">
        <f>SUM(I559)</f>
        <v>59958</v>
      </c>
    </row>
    <row r="559" spans="1:9" ht="63" x14ac:dyDescent="0.25">
      <c r="A559" s="101" t="s">
        <v>79</v>
      </c>
      <c r="B559" s="365" t="s">
        <v>59</v>
      </c>
      <c r="C559" s="2" t="s">
        <v>35</v>
      </c>
      <c r="D559" s="2" t="s">
        <v>20</v>
      </c>
      <c r="E559" s="226" t="s">
        <v>233</v>
      </c>
      <c r="F559" s="227" t="s">
        <v>484</v>
      </c>
      <c r="G559" s="228" t="s">
        <v>485</v>
      </c>
      <c r="H559" s="2" t="s">
        <v>13</v>
      </c>
      <c r="I559" s="444">
        <v>59958</v>
      </c>
    </row>
    <row r="560" spans="1:9" ht="31.5" x14ac:dyDescent="0.25">
      <c r="A560" s="61" t="s">
        <v>89</v>
      </c>
      <c r="B560" s="365" t="s">
        <v>59</v>
      </c>
      <c r="C560" s="2" t="s">
        <v>35</v>
      </c>
      <c r="D560" s="2" t="s">
        <v>20</v>
      </c>
      <c r="E560" s="226" t="s">
        <v>233</v>
      </c>
      <c r="F560" s="227" t="s">
        <v>484</v>
      </c>
      <c r="G560" s="228" t="s">
        <v>427</v>
      </c>
      <c r="H560" s="2"/>
      <c r="I560" s="442">
        <f>SUM(I561:I563)</f>
        <v>5231494</v>
      </c>
    </row>
    <row r="561" spans="1:9" ht="63" x14ac:dyDescent="0.25">
      <c r="A561" s="101" t="s">
        <v>79</v>
      </c>
      <c r="B561" s="365" t="s">
        <v>59</v>
      </c>
      <c r="C561" s="2" t="s">
        <v>35</v>
      </c>
      <c r="D561" s="2" t="s">
        <v>20</v>
      </c>
      <c r="E561" s="226" t="s">
        <v>233</v>
      </c>
      <c r="F561" s="227" t="s">
        <v>484</v>
      </c>
      <c r="G561" s="228" t="s">
        <v>427</v>
      </c>
      <c r="H561" s="2" t="s">
        <v>13</v>
      </c>
      <c r="I561" s="444">
        <v>5054994</v>
      </c>
    </row>
    <row r="562" spans="1:9" ht="31.5" x14ac:dyDescent="0.25">
      <c r="A562" s="622" t="s">
        <v>551</v>
      </c>
      <c r="B562" s="6" t="s">
        <v>59</v>
      </c>
      <c r="C562" s="2" t="s">
        <v>35</v>
      </c>
      <c r="D562" s="2" t="s">
        <v>20</v>
      </c>
      <c r="E562" s="226" t="s">
        <v>233</v>
      </c>
      <c r="F562" s="227" t="s">
        <v>484</v>
      </c>
      <c r="G562" s="228" t="s">
        <v>427</v>
      </c>
      <c r="H562" s="2" t="s">
        <v>16</v>
      </c>
      <c r="I562" s="514">
        <v>176300</v>
      </c>
    </row>
    <row r="563" spans="1:9" ht="15.75" x14ac:dyDescent="0.25">
      <c r="A563" s="61" t="s">
        <v>18</v>
      </c>
      <c r="B563" s="365" t="s">
        <v>59</v>
      </c>
      <c r="C563" s="2" t="s">
        <v>35</v>
      </c>
      <c r="D563" s="2" t="s">
        <v>20</v>
      </c>
      <c r="E563" s="226" t="s">
        <v>233</v>
      </c>
      <c r="F563" s="227" t="s">
        <v>484</v>
      </c>
      <c r="G563" s="228" t="s">
        <v>427</v>
      </c>
      <c r="H563" s="2" t="s">
        <v>17</v>
      </c>
      <c r="I563" s="444">
        <v>200</v>
      </c>
    </row>
    <row r="564" spans="1:9" ht="47.25" x14ac:dyDescent="0.25">
      <c r="A564" s="102" t="s">
        <v>110</v>
      </c>
      <c r="B564" s="30" t="s">
        <v>59</v>
      </c>
      <c r="C564" s="28" t="s">
        <v>35</v>
      </c>
      <c r="D564" s="28" t="s">
        <v>20</v>
      </c>
      <c r="E564" s="223" t="s">
        <v>397</v>
      </c>
      <c r="F564" s="224" t="s">
        <v>394</v>
      </c>
      <c r="G564" s="225" t="s">
        <v>395</v>
      </c>
      <c r="H564" s="28"/>
      <c r="I564" s="441">
        <f>SUM(I565)</f>
        <v>7000</v>
      </c>
    </row>
    <row r="565" spans="1:9" ht="63" x14ac:dyDescent="0.25">
      <c r="A565" s="103" t="s">
        <v>121</v>
      </c>
      <c r="B565" s="53" t="s">
        <v>59</v>
      </c>
      <c r="C565" s="2" t="s">
        <v>35</v>
      </c>
      <c r="D565" s="2" t="s">
        <v>20</v>
      </c>
      <c r="E565" s="226" t="s">
        <v>189</v>
      </c>
      <c r="F565" s="227" t="s">
        <v>394</v>
      </c>
      <c r="G565" s="228" t="s">
        <v>395</v>
      </c>
      <c r="H565" s="44"/>
      <c r="I565" s="442">
        <f>SUM(I566)</f>
        <v>7000</v>
      </c>
    </row>
    <row r="566" spans="1:9" ht="47.25" x14ac:dyDescent="0.25">
      <c r="A566" s="103" t="s">
        <v>401</v>
      </c>
      <c r="B566" s="53" t="s">
        <v>59</v>
      </c>
      <c r="C566" s="2" t="s">
        <v>35</v>
      </c>
      <c r="D566" s="2" t="s">
        <v>20</v>
      </c>
      <c r="E566" s="226" t="s">
        <v>189</v>
      </c>
      <c r="F566" s="227" t="s">
        <v>10</v>
      </c>
      <c r="G566" s="228" t="s">
        <v>395</v>
      </c>
      <c r="H566" s="44"/>
      <c r="I566" s="442">
        <f>SUM(I567)</f>
        <v>7000</v>
      </c>
    </row>
    <row r="567" spans="1:9" ht="15.75" x14ac:dyDescent="0.25">
      <c r="A567" s="103" t="s">
        <v>112</v>
      </c>
      <c r="B567" s="53" t="s">
        <v>59</v>
      </c>
      <c r="C567" s="2" t="s">
        <v>35</v>
      </c>
      <c r="D567" s="2" t="s">
        <v>20</v>
      </c>
      <c r="E567" s="226" t="s">
        <v>189</v>
      </c>
      <c r="F567" s="227" t="s">
        <v>10</v>
      </c>
      <c r="G567" s="228" t="s">
        <v>400</v>
      </c>
      <c r="H567" s="44"/>
      <c r="I567" s="442">
        <f>SUM(I568)</f>
        <v>7000</v>
      </c>
    </row>
    <row r="568" spans="1:9" ht="31.5" x14ac:dyDescent="0.25">
      <c r="A568" s="622" t="s">
        <v>551</v>
      </c>
      <c r="B568" s="6" t="s">
        <v>59</v>
      </c>
      <c r="C568" s="2" t="s">
        <v>35</v>
      </c>
      <c r="D568" s="2" t="s">
        <v>20</v>
      </c>
      <c r="E568" s="226" t="s">
        <v>189</v>
      </c>
      <c r="F568" s="227" t="s">
        <v>10</v>
      </c>
      <c r="G568" s="228" t="s">
        <v>400</v>
      </c>
      <c r="H568" s="2" t="s">
        <v>16</v>
      </c>
      <c r="I568" s="444">
        <v>7000</v>
      </c>
    </row>
    <row r="569" spans="1:9" ht="15.75" x14ac:dyDescent="0.25">
      <c r="A569" s="113" t="s">
        <v>37</v>
      </c>
      <c r="B569" s="19" t="s">
        <v>59</v>
      </c>
      <c r="C569" s="19">
        <v>10</v>
      </c>
      <c r="D569" s="19"/>
      <c r="E569" s="256"/>
      <c r="F569" s="257"/>
      <c r="G569" s="258"/>
      <c r="H569" s="15"/>
      <c r="I569" s="439">
        <f>SUM(I570)</f>
        <v>1293477</v>
      </c>
    </row>
    <row r="570" spans="1:9" ht="15.75" x14ac:dyDescent="0.25">
      <c r="A570" s="109" t="s">
        <v>41</v>
      </c>
      <c r="B570" s="26" t="s">
        <v>59</v>
      </c>
      <c r="C570" s="26">
        <v>10</v>
      </c>
      <c r="D570" s="22" t="s">
        <v>15</v>
      </c>
      <c r="E570" s="220"/>
      <c r="F570" s="221"/>
      <c r="G570" s="222"/>
      <c r="H570" s="22"/>
      <c r="I570" s="440">
        <f>SUM(I571)</f>
        <v>1293477</v>
      </c>
    </row>
    <row r="571" spans="1:9" ht="31.5" x14ac:dyDescent="0.25">
      <c r="A571" s="99" t="s">
        <v>155</v>
      </c>
      <c r="B571" s="30" t="s">
        <v>59</v>
      </c>
      <c r="C571" s="28" t="s">
        <v>57</v>
      </c>
      <c r="D571" s="28" t="s">
        <v>15</v>
      </c>
      <c r="E571" s="223" t="s">
        <v>227</v>
      </c>
      <c r="F571" s="224" t="s">
        <v>394</v>
      </c>
      <c r="G571" s="225" t="s">
        <v>395</v>
      </c>
      <c r="H571" s="28"/>
      <c r="I571" s="441">
        <f>SUM(I572,I577,I582)</f>
        <v>1293477</v>
      </c>
    </row>
    <row r="572" spans="1:9" ht="48" customHeight="1" x14ac:dyDescent="0.25">
      <c r="A572" s="101" t="s">
        <v>162</v>
      </c>
      <c r="B572" s="365" t="s">
        <v>59</v>
      </c>
      <c r="C572" s="53">
        <v>10</v>
      </c>
      <c r="D572" s="44" t="s">
        <v>15</v>
      </c>
      <c r="E572" s="265" t="s">
        <v>230</v>
      </c>
      <c r="F572" s="266" t="s">
        <v>394</v>
      </c>
      <c r="G572" s="267" t="s">
        <v>395</v>
      </c>
      <c r="H572" s="44"/>
      <c r="I572" s="442">
        <f>SUM(I573)</f>
        <v>572850</v>
      </c>
    </row>
    <row r="573" spans="1:9" ht="31.5" x14ac:dyDescent="0.25">
      <c r="A573" s="101" t="s">
        <v>477</v>
      </c>
      <c r="B573" s="365" t="s">
        <v>59</v>
      </c>
      <c r="C573" s="53">
        <v>10</v>
      </c>
      <c r="D573" s="44" t="s">
        <v>15</v>
      </c>
      <c r="E573" s="265" t="s">
        <v>230</v>
      </c>
      <c r="F573" s="266" t="s">
        <v>10</v>
      </c>
      <c r="G573" s="267" t="s">
        <v>395</v>
      </c>
      <c r="H573" s="44"/>
      <c r="I573" s="442">
        <f>SUM(I574)</f>
        <v>572850</v>
      </c>
    </row>
    <row r="574" spans="1:9" ht="46.5" customHeight="1" x14ac:dyDescent="0.25">
      <c r="A574" s="101" t="s">
        <v>168</v>
      </c>
      <c r="B574" s="365" t="s">
        <v>59</v>
      </c>
      <c r="C574" s="53">
        <v>10</v>
      </c>
      <c r="D574" s="44" t="s">
        <v>15</v>
      </c>
      <c r="E574" s="265" t="s">
        <v>230</v>
      </c>
      <c r="F574" s="266" t="s">
        <v>487</v>
      </c>
      <c r="G574" s="267" t="s">
        <v>489</v>
      </c>
      <c r="H574" s="44"/>
      <c r="I574" s="442">
        <f>SUM(I575:I576)</f>
        <v>572850</v>
      </c>
    </row>
    <row r="575" spans="1:9" ht="31.5" x14ac:dyDescent="0.25">
      <c r="A575" s="622" t="s">
        <v>551</v>
      </c>
      <c r="B575" s="6" t="s">
        <v>59</v>
      </c>
      <c r="C575" s="53">
        <v>10</v>
      </c>
      <c r="D575" s="44" t="s">
        <v>15</v>
      </c>
      <c r="E575" s="265" t="s">
        <v>230</v>
      </c>
      <c r="F575" s="266" t="s">
        <v>487</v>
      </c>
      <c r="G575" s="267" t="s">
        <v>489</v>
      </c>
      <c r="H575" s="44" t="s">
        <v>16</v>
      </c>
      <c r="I575" s="444">
        <v>3150</v>
      </c>
    </row>
    <row r="576" spans="1:9" ht="15.75" x14ac:dyDescent="0.25">
      <c r="A576" s="61" t="s">
        <v>40</v>
      </c>
      <c r="B576" s="365" t="s">
        <v>59</v>
      </c>
      <c r="C576" s="53">
        <v>10</v>
      </c>
      <c r="D576" s="44" t="s">
        <v>15</v>
      </c>
      <c r="E576" s="265" t="s">
        <v>230</v>
      </c>
      <c r="F576" s="266" t="s">
        <v>487</v>
      </c>
      <c r="G576" s="267" t="s">
        <v>489</v>
      </c>
      <c r="H576" s="44" t="s">
        <v>39</v>
      </c>
      <c r="I576" s="444">
        <v>569700</v>
      </c>
    </row>
    <row r="577" spans="1:9" ht="48.75" customHeight="1" x14ac:dyDescent="0.25">
      <c r="A577" s="61" t="s">
        <v>163</v>
      </c>
      <c r="B577" s="365" t="s">
        <v>59</v>
      </c>
      <c r="C577" s="53">
        <v>10</v>
      </c>
      <c r="D577" s="44" t="s">
        <v>15</v>
      </c>
      <c r="E577" s="265" t="s">
        <v>478</v>
      </c>
      <c r="F577" s="266" t="s">
        <v>394</v>
      </c>
      <c r="G577" s="267" t="s">
        <v>395</v>
      </c>
      <c r="H577" s="44"/>
      <c r="I577" s="442">
        <f>SUM(I578)</f>
        <v>491627</v>
      </c>
    </row>
    <row r="578" spans="1:9" ht="15.75" x14ac:dyDescent="0.25">
      <c r="A578" s="61" t="s">
        <v>479</v>
      </c>
      <c r="B578" s="365" t="s">
        <v>59</v>
      </c>
      <c r="C578" s="53">
        <v>10</v>
      </c>
      <c r="D578" s="44" t="s">
        <v>15</v>
      </c>
      <c r="E578" s="265" t="s">
        <v>231</v>
      </c>
      <c r="F578" s="266" t="s">
        <v>10</v>
      </c>
      <c r="G578" s="267" t="s">
        <v>395</v>
      </c>
      <c r="H578" s="44"/>
      <c r="I578" s="442">
        <f>SUM(I579)</f>
        <v>491627</v>
      </c>
    </row>
    <row r="579" spans="1:9" ht="47.25" customHeight="1" x14ac:dyDescent="0.25">
      <c r="A579" s="101" t="s">
        <v>168</v>
      </c>
      <c r="B579" s="365" t="s">
        <v>59</v>
      </c>
      <c r="C579" s="53">
        <v>10</v>
      </c>
      <c r="D579" s="44" t="s">
        <v>15</v>
      </c>
      <c r="E579" s="265" t="s">
        <v>231</v>
      </c>
      <c r="F579" s="266" t="s">
        <v>487</v>
      </c>
      <c r="G579" s="267" t="s">
        <v>489</v>
      </c>
      <c r="H579" s="44"/>
      <c r="I579" s="442">
        <f>SUM(I580:I581)</f>
        <v>491627</v>
      </c>
    </row>
    <row r="580" spans="1:9" ht="31.5" x14ac:dyDescent="0.25">
      <c r="A580" s="622" t="s">
        <v>551</v>
      </c>
      <c r="B580" s="6" t="s">
        <v>59</v>
      </c>
      <c r="C580" s="53">
        <v>10</v>
      </c>
      <c r="D580" s="44" t="s">
        <v>15</v>
      </c>
      <c r="E580" s="265" t="s">
        <v>231</v>
      </c>
      <c r="F580" s="266" t="s">
        <v>487</v>
      </c>
      <c r="G580" s="267" t="s">
        <v>489</v>
      </c>
      <c r="H580" s="44" t="s">
        <v>16</v>
      </c>
      <c r="I580" s="444">
        <v>2548</v>
      </c>
    </row>
    <row r="581" spans="1:9" ht="15.75" x14ac:dyDescent="0.25">
      <c r="A581" s="61" t="s">
        <v>40</v>
      </c>
      <c r="B581" s="365" t="s">
        <v>59</v>
      </c>
      <c r="C581" s="53">
        <v>10</v>
      </c>
      <c r="D581" s="44" t="s">
        <v>15</v>
      </c>
      <c r="E581" s="265" t="s">
        <v>231</v>
      </c>
      <c r="F581" s="266" t="s">
        <v>487</v>
      </c>
      <c r="G581" s="267" t="s">
        <v>489</v>
      </c>
      <c r="H581" s="44" t="s">
        <v>39</v>
      </c>
      <c r="I581" s="444">
        <v>489079</v>
      </c>
    </row>
    <row r="582" spans="1:9" ht="50.25" customHeight="1" x14ac:dyDescent="0.25">
      <c r="A582" s="61" t="s">
        <v>156</v>
      </c>
      <c r="B582" s="365" t="s">
        <v>59</v>
      </c>
      <c r="C582" s="53">
        <v>10</v>
      </c>
      <c r="D582" s="44" t="s">
        <v>15</v>
      </c>
      <c r="E582" s="265" t="s">
        <v>228</v>
      </c>
      <c r="F582" s="266" t="s">
        <v>394</v>
      </c>
      <c r="G582" s="267" t="s">
        <v>395</v>
      </c>
      <c r="H582" s="44"/>
      <c r="I582" s="442">
        <f>SUM(I583)</f>
        <v>229000</v>
      </c>
    </row>
    <row r="583" spans="1:9" ht="47.25" x14ac:dyDescent="0.25">
      <c r="A583" s="61" t="s">
        <v>467</v>
      </c>
      <c r="B583" s="365" t="s">
        <v>59</v>
      </c>
      <c r="C583" s="53">
        <v>10</v>
      </c>
      <c r="D583" s="44" t="s">
        <v>15</v>
      </c>
      <c r="E583" s="265" t="s">
        <v>228</v>
      </c>
      <c r="F583" s="266" t="s">
        <v>10</v>
      </c>
      <c r="G583" s="267" t="s">
        <v>395</v>
      </c>
      <c r="H583" s="44"/>
      <c r="I583" s="442">
        <f>SUM(I584)</f>
        <v>229000</v>
      </c>
    </row>
    <row r="584" spans="1:9" ht="78.75" x14ac:dyDescent="0.25">
      <c r="A584" s="61" t="s">
        <v>491</v>
      </c>
      <c r="B584" s="365" t="s">
        <v>59</v>
      </c>
      <c r="C584" s="53">
        <v>10</v>
      </c>
      <c r="D584" s="44" t="s">
        <v>15</v>
      </c>
      <c r="E584" s="265" t="s">
        <v>228</v>
      </c>
      <c r="F584" s="266" t="s">
        <v>10</v>
      </c>
      <c r="G584" s="267" t="s">
        <v>490</v>
      </c>
      <c r="H584" s="44"/>
      <c r="I584" s="442">
        <f>SUM(I585:I586)</f>
        <v>229000</v>
      </c>
    </row>
    <row r="585" spans="1:9" ht="31.5" x14ac:dyDescent="0.25">
      <c r="A585" s="622" t="s">
        <v>551</v>
      </c>
      <c r="B585" s="6" t="s">
        <v>59</v>
      </c>
      <c r="C585" s="53">
        <v>10</v>
      </c>
      <c r="D585" s="44" t="s">
        <v>15</v>
      </c>
      <c r="E585" s="265" t="s">
        <v>228</v>
      </c>
      <c r="F585" s="266" t="s">
        <v>10</v>
      </c>
      <c r="G585" s="267" t="s">
        <v>490</v>
      </c>
      <c r="H585" s="44" t="s">
        <v>16</v>
      </c>
      <c r="I585" s="444">
        <v>1140</v>
      </c>
    </row>
    <row r="586" spans="1:9" ht="15.75" x14ac:dyDescent="0.25">
      <c r="A586" s="61" t="s">
        <v>40</v>
      </c>
      <c r="B586" s="365" t="s">
        <v>59</v>
      </c>
      <c r="C586" s="53">
        <v>10</v>
      </c>
      <c r="D586" s="44" t="s">
        <v>15</v>
      </c>
      <c r="E586" s="265" t="s">
        <v>228</v>
      </c>
      <c r="F586" s="266" t="s">
        <v>10</v>
      </c>
      <c r="G586" s="267" t="s">
        <v>490</v>
      </c>
      <c r="H586" s="44" t="s">
        <v>39</v>
      </c>
      <c r="I586" s="444">
        <v>227860</v>
      </c>
    </row>
    <row r="587" spans="1:9" ht="15.75" x14ac:dyDescent="0.25">
      <c r="A587" s="113" t="s">
        <v>43</v>
      </c>
      <c r="B587" s="19" t="s">
        <v>59</v>
      </c>
      <c r="C587" s="19">
        <v>11</v>
      </c>
      <c r="D587" s="19"/>
      <c r="E587" s="256"/>
      <c r="F587" s="257"/>
      <c r="G587" s="258"/>
      <c r="H587" s="15"/>
      <c r="I587" s="439">
        <f t="shared" ref="I587:I592" si="2">SUM(I588)</f>
        <v>150000</v>
      </c>
    </row>
    <row r="588" spans="1:9" ht="15.75" x14ac:dyDescent="0.25">
      <c r="A588" s="109" t="s">
        <v>44</v>
      </c>
      <c r="B588" s="26" t="s">
        <v>59</v>
      </c>
      <c r="C588" s="26">
        <v>11</v>
      </c>
      <c r="D588" s="22" t="s">
        <v>12</v>
      </c>
      <c r="E588" s="220"/>
      <c r="F588" s="221"/>
      <c r="G588" s="222"/>
      <c r="H588" s="22"/>
      <c r="I588" s="440">
        <f t="shared" si="2"/>
        <v>150000</v>
      </c>
    </row>
    <row r="589" spans="1:9" ht="63" x14ac:dyDescent="0.25">
      <c r="A589" s="107" t="s">
        <v>157</v>
      </c>
      <c r="B589" s="30" t="s">
        <v>59</v>
      </c>
      <c r="C589" s="28" t="s">
        <v>45</v>
      </c>
      <c r="D589" s="28" t="s">
        <v>12</v>
      </c>
      <c r="E589" s="223" t="s">
        <v>469</v>
      </c>
      <c r="F589" s="224" t="s">
        <v>394</v>
      </c>
      <c r="G589" s="225" t="s">
        <v>395</v>
      </c>
      <c r="H589" s="28"/>
      <c r="I589" s="441">
        <f t="shared" si="2"/>
        <v>150000</v>
      </c>
    </row>
    <row r="590" spans="1:9" ht="94.5" x14ac:dyDescent="0.25">
      <c r="A590" s="108" t="s">
        <v>173</v>
      </c>
      <c r="B590" s="53" t="s">
        <v>59</v>
      </c>
      <c r="C590" s="2" t="s">
        <v>45</v>
      </c>
      <c r="D590" s="2" t="s">
        <v>12</v>
      </c>
      <c r="E590" s="226" t="s">
        <v>234</v>
      </c>
      <c r="F590" s="227" t="s">
        <v>394</v>
      </c>
      <c r="G590" s="228" t="s">
        <v>395</v>
      </c>
      <c r="H590" s="2"/>
      <c r="I590" s="442">
        <f t="shared" si="2"/>
        <v>150000</v>
      </c>
    </row>
    <row r="591" spans="1:9" ht="31.5" x14ac:dyDescent="0.25">
      <c r="A591" s="108" t="s">
        <v>502</v>
      </c>
      <c r="B591" s="53" t="s">
        <v>59</v>
      </c>
      <c r="C591" s="2" t="s">
        <v>45</v>
      </c>
      <c r="D591" s="2" t="s">
        <v>12</v>
      </c>
      <c r="E591" s="226" t="s">
        <v>234</v>
      </c>
      <c r="F591" s="227" t="s">
        <v>10</v>
      </c>
      <c r="G591" s="228" t="s">
        <v>395</v>
      </c>
      <c r="H591" s="2"/>
      <c r="I591" s="442">
        <f t="shared" si="2"/>
        <v>150000</v>
      </c>
    </row>
    <row r="592" spans="1:9" ht="47.25" x14ac:dyDescent="0.25">
      <c r="A592" s="61" t="s">
        <v>174</v>
      </c>
      <c r="B592" s="365" t="s">
        <v>59</v>
      </c>
      <c r="C592" s="2" t="s">
        <v>45</v>
      </c>
      <c r="D592" s="2" t="s">
        <v>12</v>
      </c>
      <c r="E592" s="226" t="s">
        <v>234</v>
      </c>
      <c r="F592" s="227" t="s">
        <v>10</v>
      </c>
      <c r="G592" s="228" t="s">
        <v>503</v>
      </c>
      <c r="H592" s="2"/>
      <c r="I592" s="442">
        <f t="shared" si="2"/>
        <v>150000</v>
      </c>
    </row>
    <row r="593" spans="1:9" ht="31.5" x14ac:dyDescent="0.25">
      <c r="A593" s="629" t="s">
        <v>551</v>
      </c>
      <c r="B593" s="413" t="s">
        <v>59</v>
      </c>
      <c r="C593" s="5" t="s">
        <v>45</v>
      </c>
      <c r="D593" s="5" t="s">
        <v>12</v>
      </c>
      <c r="E593" s="414" t="s">
        <v>234</v>
      </c>
      <c r="F593" s="310" t="s">
        <v>10</v>
      </c>
      <c r="G593" s="415" t="s">
        <v>503</v>
      </c>
      <c r="H593" s="5" t="s">
        <v>16</v>
      </c>
      <c r="I593" s="617">
        <v>150000</v>
      </c>
    </row>
    <row r="594" spans="1:9" ht="31.5" x14ac:dyDescent="0.25">
      <c r="A594" s="470" t="s">
        <v>944</v>
      </c>
      <c r="B594" s="458" t="s">
        <v>943</v>
      </c>
      <c r="C594" s="475"/>
      <c r="D594" s="480"/>
      <c r="E594" s="480"/>
      <c r="F594" s="618"/>
      <c r="G594" s="619"/>
      <c r="H594" s="619"/>
      <c r="I594" s="457">
        <f>SUM(I595+I602)</f>
        <v>31708527</v>
      </c>
    </row>
    <row r="595" spans="1:9" ht="15.75" x14ac:dyDescent="0.25">
      <c r="A595" s="288" t="s">
        <v>9</v>
      </c>
      <c r="B595" s="305" t="s">
        <v>943</v>
      </c>
      <c r="C595" s="15" t="s">
        <v>10</v>
      </c>
      <c r="D595" s="15"/>
      <c r="E595" s="299"/>
      <c r="F595" s="300"/>
      <c r="G595" s="301"/>
      <c r="H595" s="15"/>
      <c r="I595" s="439">
        <f t="shared" ref="I595:I600" si="3">SUM(I596)</f>
        <v>124300</v>
      </c>
    </row>
    <row r="596" spans="1:9" ht="15.75" x14ac:dyDescent="0.25">
      <c r="A596" s="97" t="s">
        <v>23</v>
      </c>
      <c r="B596" s="26" t="s">
        <v>943</v>
      </c>
      <c r="C596" s="22" t="s">
        <v>10</v>
      </c>
      <c r="D596" s="26">
        <v>13</v>
      </c>
      <c r="E596" s="247"/>
      <c r="F596" s="248"/>
      <c r="G596" s="249"/>
      <c r="H596" s="22"/>
      <c r="I596" s="440">
        <f t="shared" si="3"/>
        <v>124300</v>
      </c>
    </row>
    <row r="597" spans="1:9" ht="47.25" x14ac:dyDescent="0.25">
      <c r="A597" s="75" t="s">
        <v>128</v>
      </c>
      <c r="B597" s="30" t="s">
        <v>943</v>
      </c>
      <c r="C597" s="28" t="s">
        <v>10</v>
      </c>
      <c r="D597" s="32">
        <v>13</v>
      </c>
      <c r="E597" s="253" t="s">
        <v>186</v>
      </c>
      <c r="F597" s="254" t="s">
        <v>394</v>
      </c>
      <c r="G597" s="255" t="s">
        <v>395</v>
      </c>
      <c r="H597" s="28"/>
      <c r="I597" s="441">
        <f t="shared" si="3"/>
        <v>124300</v>
      </c>
    </row>
    <row r="598" spans="1:9" ht="63" x14ac:dyDescent="0.25">
      <c r="A598" s="87" t="s">
        <v>127</v>
      </c>
      <c r="B598" s="6" t="s">
        <v>943</v>
      </c>
      <c r="C598" s="2" t="s">
        <v>10</v>
      </c>
      <c r="D598" s="6">
        <v>13</v>
      </c>
      <c r="E598" s="241" t="s">
        <v>217</v>
      </c>
      <c r="F598" s="242" t="s">
        <v>394</v>
      </c>
      <c r="G598" s="243" t="s">
        <v>395</v>
      </c>
      <c r="H598" s="2"/>
      <c r="I598" s="442">
        <f t="shared" si="3"/>
        <v>124300</v>
      </c>
    </row>
    <row r="599" spans="1:9" ht="47.25" x14ac:dyDescent="0.25">
      <c r="A599" s="87" t="s">
        <v>418</v>
      </c>
      <c r="B599" s="6" t="s">
        <v>943</v>
      </c>
      <c r="C599" s="2" t="s">
        <v>10</v>
      </c>
      <c r="D599" s="6">
        <v>13</v>
      </c>
      <c r="E599" s="241" t="s">
        <v>217</v>
      </c>
      <c r="F599" s="242" t="s">
        <v>10</v>
      </c>
      <c r="G599" s="243" t="s">
        <v>395</v>
      </c>
      <c r="H599" s="2"/>
      <c r="I599" s="442">
        <f t="shared" si="3"/>
        <v>124300</v>
      </c>
    </row>
    <row r="600" spans="1:9" ht="47.25" x14ac:dyDescent="0.25">
      <c r="A600" s="3" t="s">
        <v>86</v>
      </c>
      <c r="B600" s="365" t="s">
        <v>943</v>
      </c>
      <c r="C600" s="2" t="s">
        <v>10</v>
      </c>
      <c r="D600" s="6">
        <v>13</v>
      </c>
      <c r="E600" s="241" t="s">
        <v>217</v>
      </c>
      <c r="F600" s="242" t="s">
        <v>10</v>
      </c>
      <c r="G600" s="243" t="s">
        <v>419</v>
      </c>
      <c r="H600" s="2"/>
      <c r="I600" s="442">
        <f t="shared" si="3"/>
        <v>124300</v>
      </c>
    </row>
    <row r="601" spans="1:9" ht="31.5" x14ac:dyDescent="0.25">
      <c r="A601" s="624" t="s">
        <v>87</v>
      </c>
      <c r="B601" s="289" t="s">
        <v>943</v>
      </c>
      <c r="C601" s="2" t="s">
        <v>10</v>
      </c>
      <c r="D601" s="6">
        <v>13</v>
      </c>
      <c r="E601" s="241" t="s">
        <v>217</v>
      </c>
      <c r="F601" s="242" t="s">
        <v>10</v>
      </c>
      <c r="G601" s="243" t="s">
        <v>419</v>
      </c>
      <c r="H601" s="2" t="s">
        <v>77</v>
      </c>
      <c r="I601" s="443">
        <v>124300</v>
      </c>
    </row>
    <row r="602" spans="1:9" ht="15.75" customHeight="1" x14ac:dyDescent="0.25">
      <c r="A602" s="113" t="s">
        <v>37</v>
      </c>
      <c r="B602" s="19" t="s">
        <v>943</v>
      </c>
      <c r="C602" s="19">
        <v>10</v>
      </c>
      <c r="D602" s="19"/>
      <c r="E602" s="256"/>
      <c r="F602" s="257"/>
      <c r="G602" s="258"/>
      <c r="H602" s="15"/>
      <c r="I602" s="439">
        <f>SUM(I603+I609+I637+I625)</f>
        <v>31584227</v>
      </c>
    </row>
    <row r="603" spans="1:9" ht="15.75" x14ac:dyDescent="0.25">
      <c r="A603" s="109" t="s">
        <v>38</v>
      </c>
      <c r="B603" s="26" t="s">
        <v>943</v>
      </c>
      <c r="C603" s="26">
        <v>10</v>
      </c>
      <c r="D603" s="22" t="s">
        <v>10</v>
      </c>
      <c r="E603" s="220"/>
      <c r="F603" s="221"/>
      <c r="G603" s="222"/>
      <c r="H603" s="22"/>
      <c r="I603" s="440">
        <f>SUM(I604)</f>
        <v>803904</v>
      </c>
    </row>
    <row r="604" spans="1:9" ht="47.25" x14ac:dyDescent="0.25">
      <c r="A604" s="102" t="s">
        <v>115</v>
      </c>
      <c r="B604" s="30" t="s">
        <v>943</v>
      </c>
      <c r="C604" s="30">
        <v>10</v>
      </c>
      <c r="D604" s="28" t="s">
        <v>10</v>
      </c>
      <c r="E604" s="223" t="s">
        <v>186</v>
      </c>
      <c r="F604" s="224" t="s">
        <v>394</v>
      </c>
      <c r="G604" s="225" t="s">
        <v>395</v>
      </c>
      <c r="H604" s="28"/>
      <c r="I604" s="441">
        <f>SUM(I605)</f>
        <v>803904</v>
      </c>
    </row>
    <row r="605" spans="1:9" ht="63" x14ac:dyDescent="0.25">
      <c r="A605" s="61" t="s">
        <v>166</v>
      </c>
      <c r="B605" s="365" t="s">
        <v>943</v>
      </c>
      <c r="C605" s="365">
        <v>10</v>
      </c>
      <c r="D605" s="2" t="s">
        <v>10</v>
      </c>
      <c r="E605" s="226" t="s">
        <v>188</v>
      </c>
      <c r="F605" s="227" t="s">
        <v>394</v>
      </c>
      <c r="G605" s="228" t="s">
        <v>395</v>
      </c>
      <c r="H605" s="2"/>
      <c r="I605" s="442">
        <f>SUM(I606)</f>
        <v>803904</v>
      </c>
    </row>
    <row r="606" spans="1:9" ht="47.25" x14ac:dyDescent="0.25">
      <c r="A606" s="61" t="s">
        <v>488</v>
      </c>
      <c r="B606" s="365" t="s">
        <v>943</v>
      </c>
      <c r="C606" s="365">
        <v>10</v>
      </c>
      <c r="D606" s="2" t="s">
        <v>10</v>
      </c>
      <c r="E606" s="226" t="s">
        <v>188</v>
      </c>
      <c r="F606" s="227" t="s">
        <v>10</v>
      </c>
      <c r="G606" s="228" t="s">
        <v>395</v>
      </c>
      <c r="H606" s="2"/>
      <c r="I606" s="442">
        <f>SUM(I607)</f>
        <v>803904</v>
      </c>
    </row>
    <row r="607" spans="1:9" ht="30" customHeight="1" x14ac:dyDescent="0.25">
      <c r="A607" s="61" t="s">
        <v>167</v>
      </c>
      <c r="B607" s="365" t="s">
        <v>943</v>
      </c>
      <c r="C607" s="365">
        <v>10</v>
      </c>
      <c r="D607" s="2" t="s">
        <v>10</v>
      </c>
      <c r="E607" s="226" t="s">
        <v>188</v>
      </c>
      <c r="F607" s="227" t="s">
        <v>10</v>
      </c>
      <c r="G607" s="228" t="s">
        <v>680</v>
      </c>
      <c r="H607" s="2"/>
      <c r="I607" s="442">
        <f>SUM(I608)</f>
        <v>803904</v>
      </c>
    </row>
    <row r="608" spans="1:9" ht="15.75" x14ac:dyDescent="0.25">
      <c r="A608" s="61" t="s">
        <v>40</v>
      </c>
      <c r="B608" s="365" t="s">
        <v>943</v>
      </c>
      <c r="C608" s="365">
        <v>10</v>
      </c>
      <c r="D608" s="2" t="s">
        <v>10</v>
      </c>
      <c r="E608" s="226" t="s">
        <v>188</v>
      </c>
      <c r="F608" s="227" t="s">
        <v>10</v>
      </c>
      <c r="G608" s="228" t="s">
        <v>680</v>
      </c>
      <c r="H608" s="2" t="s">
        <v>39</v>
      </c>
      <c r="I608" s="443">
        <v>803904</v>
      </c>
    </row>
    <row r="609" spans="1:9" ht="15.75" x14ac:dyDescent="0.25">
      <c r="A609" s="109" t="s">
        <v>41</v>
      </c>
      <c r="B609" s="26" t="s">
        <v>943</v>
      </c>
      <c r="C609" s="26">
        <v>10</v>
      </c>
      <c r="D609" s="22" t="s">
        <v>15</v>
      </c>
      <c r="E609" s="220"/>
      <c r="F609" s="221"/>
      <c r="G609" s="222"/>
      <c r="H609" s="22"/>
      <c r="I609" s="440">
        <f>SUM(I610)</f>
        <v>4132521</v>
      </c>
    </row>
    <row r="610" spans="1:9" ht="47.25" x14ac:dyDescent="0.25">
      <c r="A610" s="102" t="s">
        <v>115</v>
      </c>
      <c r="B610" s="30" t="s">
        <v>943</v>
      </c>
      <c r="C610" s="30">
        <v>10</v>
      </c>
      <c r="D610" s="28" t="s">
        <v>15</v>
      </c>
      <c r="E610" s="223" t="s">
        <v>186</v>
      </c>
      <c r="F610" s="224" t="s">
        <v>394</v>
      </c>
      <c r="G610" s="225" t="s">
        <v>395</v>
      </c>
      <c r="H610" s="28"/>
      <c r="I610" s="441">
        <f>SUM(I611)</f>
        <v>4132521</v>
      </c>
    </row>
    <row r="611" spans="1:9" ht="63" x14ac:dyDescent="0.25">
      <c r="A611" s="61" t="s">
        <v>166</v>
      </c>
      <c r="B611" s="365" t="s">
        <v>943</v>
      </c>
      <c r="C611" s="365">
        <v>10</v>
      </c>
      <c r="D611" s="2" t="s">
        <v>15</v>
      </c>
      <c r="E611" s="226" t="s">
        <v>188</v>
      </c>
      <c r="F611" s="227" t="s">
        <v>394</v>
      </c>
      <c r="G611" s="228" t="s">
        <v>395</v>
      </c>
      <c r="H611" s="2"/>
      <c r="I611" s="442">
        <f>SUM(I612)</f>
        <v>4132521</v>
      </c>
    </row>
    <row r="612" spans="1:9" ht="47.25" x14ac:dyDescent="0.25">
      <c r="A612" s="61" t="s">
        <v>488</v>
      </c>
      <c r="B612" s="365" t="s">
        <v>943</v>
      </c>
      <c r="C612" s="365">
        <v>10</v>
      </c>
      <c r="D612" s="2" t="s">
        <v>15</v>
      </c>
      <c r="E612" s="226" t="s">
        <v>188</v>
      </c>
      <c r="F612" s="227" t="s">
        <v>10</v>
      </c>
      <c r="G612" s="228" t="s">
        <v>395</v>
      </c>
      <c r="H612" s="2"/>
      <c r="I612" s="442">
        <f>SUM(I613+I616+I619+I622)</f>
        <v>4132521</v>
      </c>
    </row>
    <row r="613" spans="1:9" ht="31.5" x14ac:dyDescent="0.25">
      <c r="A613" s="101" t="s">
        <v>92</v>
      </c>
      <c r="B613" s="365" t="s">
        <v>943</v>
      </c>
      <c r="C613" s="365">
        <v>10</v>
      </c>
      <c r="D613" s="2" t="s">
        <v>15</v>
      </c>
      <c r="E613" s="226" t="s">
        <v>188</v>
      </c>
      <c r="F613" s="227" t="s">
        <v>10</v>
      </c>
      <c r="G613" s="228" t="s">
        <v>493</v>
      </c>
      <c r="H613" s="2"/>
      <c r="I613" s="442">
        <f>SUM(I614:I615)</f>
        <v>43406</v>
      </c>
    </row>
    <row r="614" spans="1:9" ht="31.5" x14ac:dyDescent="0.25">
      <c r="A614" s="622" t="s">
        <v>551</v>
      </c>
      <c r="B614" s="6" t="s">
        <v>943</v>
      </c>
      <c r="C614" s="365">
        <v>10</v>
      </c>
      <c r="D614" s="2" t="s">
        <v>15</v>
      </c>
      <c r="E614" s="226" t="s">
        <v>188</v>
      </c>
      <c r="F614" s="227" t="s">
        <v>10</v>
      </c>
      <c r="G614" s="228" t="s">
        <v>493</v>
      </c>
      <c r="H614" s="2" t="s">
        <v>16</v>
      </c>
      <c r="I614" s="444">
        <v>535</v>
      </c>
    </row>
    <row r="615" spans="1:9" ht="15.75" x14ac:dyDescent="0.25">
      <c r="A615" s="61" t="s">
        <v>40</v>
      </c>
      <c r="B615" s="365" t="s">
        <v>943</v>
      </c>
      <c r="C615" s="365">
        <v>10</v>
      </c>
      <c r="D615" s="2" t="s">
        <v>15</v>
      </c>
      <c r="E615" s="226" t="s">
        <v>188</v>
      </c>
      <c r="F615" s="227" t="s">
        <v>10</v>
      </c>
      <c r="G615" s="228" t="s">
        <v>493</v>
      </c>
      <c r="H615" s="2" t="s">
        <v>39</v>
      </c>
      <c r="I615" s="443">
        <v>42871</v>
      </c>
    </row>
    <row r="616" spans="1:9" ht="31.5" x14ac:dyDescent="0.25">
      <c r="A616" s="101" t="s">
        <v>93</v>
      </c>
      <c r="B616" s="365" t="s">
        <v>943</v>
      </c>
      <c r="C616" s="365">
        <v>10</v>
      </c>
      <c r="D616" s="2" t="s">
        <v>15</v>
      </c>
      <c r="E616" s="226" t="s">
        <v>188</v>
      </c>
      <c r="F616" s="227" t="s">
        <v>10</v>
      </c>
      <c r="G616" s="228" t="s">
        <v>494</v>
      </c>
      <c r="H616" s="2"/>
      <c r="I616" s="442">
        <f>SUM(I617:I618)</f>
        <v>203245</v>
      </c>
    </row>
    <row r="617" spans="1:9" s="78" customFormat="1" ht="31.5" x14ac:dyDescent="0.25">
      <c r="A617" s="622" t="s">
        <v>551</v>
      </c>
      <c r="B617" s="6" t="s">
        <v>943</v>
      </c>
      <c r="C617" s="365">
        <v>10</v>
      </c>
      <c r="D617" s="2" t="s">
        <v>15</v>
      </c>
      <c r="E617" s="226" t="s">
        <v>188</v>
      </c>
      <c r="F617" s="227" t="s">
        <v>10</v>
      </c>
      <c r="G617" s="228" t="s">
        <v>494</v>
      </c>
      <c r="H617" s="77" t="s">
        <v>16</v>
      </c>
      <c r="I617" s="447">
        <v>2991</v>
      </c>
    </row>
    <row r="618" spans="1:9" ht="15.75" x14ac:dyDescent="0.25">
      <c r="A618" s="61" t="s">
        <v>40</v>
      </c>
      <c r="B618" s="365" t="s">
        <v>943</v>
      </c>
      <c r="C618" s="365">
        <v>10</v>
      </c>
      <c r="D618" s="2" t="s">
        <v>15</v>
      </c>
      <c r="E618" s="226" t="s">
        <v>188</v>
      </c>
      <c r="F618" s="227" t="s">
        <v>10</v>
      </c>
      <c r="G618" s="228" t="s">
        <v>494</v>
      </c>
      <c r="H618" s="2" t="s">
        <v>39</v>
      </c>
      <c r="I618" s="444">
        <v>200254</v>
      </c>
    </row>
    <row r="619" spans="1:9" ht="15.75" x14ac:dyDescent="0.25">
      <c r="A619" s="111" t="s">
        <v>94</v>
      </c>
      <c r="B619" s="50" t="s">
        <v>943</v>
      </c>
      <c r="C619" s="365">
        <v>10</v>
      </c>
      <c r="D619" s="2" t="s">
        <v>15</v>
      </c>
      <c r="E619" s="226" t="s">
        <v>188</v>
      </c>
      <c r="F619" s="227" t="s">
        <v>10</v>
      </c>
      <c r="G619" s="228" t="s">
        <v>495</v>
      </c>
      <c r="H619" s="2"/>
      <c r="I619" s="442">
        <f>SUM(I620:I621)</f>
        <v>3574168</v>
      </c>
    </row>
    <row r="620" spans="1:9" ht="31.5" x14ac:dyDescent="0.25">
      <c r="A620" s="622" t="s">
        <v>551</v>
      </c>
      <c r="B620" s="6" t="s">
        <v>943</v>
      </c>
      <c r="C620" s="365">
        <v>10</v>
      </c>
      <c r="D620" s="2" t="s">
        <v>15</v>
      </c>
      <c r="E620" s="226" t="s">
        <v>188</v>
      </c>
      <c r="F620" s="227" t="s">
        <v>10</v>
      </c>
      <c r="G620" s="228" t="s">
        <v>495</v>
      </c>
      <c r="H620" s="2" t="s">
        <v>16</v>
      </c>
      <c r="I620" s="444">
        <v>32563</v>
      </c>
    </row>
    <row r="621" spans="1:9" ht="15.75" x14ac:dyDescent="0.25">
      <c r="A621" s="61" t="s">
        <v>40</v>
      </c>
      <c r="B621" s="365" t="s">
        <v>943</v>
      </c>
      <c r="C621" s="365">
        <v>10</v>
      </c>
      <c r="D621" s="2" t="s">
        <v>15</v>
      </c>
      <c r="E621" s="226" t="s">
        <v>188</v>
      </c>
      <c r="F621" s="227" t="s">
        <v>10</v>
      </c>
      <c r="G621" s="228" t="s">
        <v>495</v>
      </c>
      <c r="H621" s="2" t="s">
        <v>39</v>
      </c>
      <c r="I621" s="444">
        <v>3541605</v>
      </c>
    </row>
    <row r="622" spans="1:9" ht="15.75" x14ac:dyDescent="0.25">
      <c r="A622" s="101" t="s">
        <v>95</v>
      </c>
      <c r="B622" s="365" t="s">
        <v>943</v>
      </c>
      <c r="C622" s="365">
        <v>10</v>
      </c>
      <c r="D622" s="2" t="s">
        <v>15</v>
      </c>
      <c r="E622" s="226" t="s">
        <v>188</v>
      </c>
      <c r="F622" s="227" t="s">
        <v>10</v>
      </c>
      <c r="G622" s="228" t="s">
        <v>496</v>
      </c>
      <c r="H622" s="2"/>
      <c r="I622" s="442">
        <f>SUM(I623:I624)</f>
        <v>311702</v>
      </c>
    </row>
    <row r="623" spans="1:9" ht="31.5" x14ac:dyDescent="0.25">
      <c r="A623" s="622" t="s">
        <v>551</v>
      </c>
      <c r="B623" s="6" t="s">
        <v>943</v>
      </c>
      <c r="C623" s="365">
        <v>10</v>
      </c>
      <c r="D623" s="2" t="s">
        <v>15</v>
      </c>
      <c r="E623" s="226" t="s">
        <v>188</v>
      </c>
      <c r="F623" s="227" t="s">
        <v>10</v>
      </c>
      <c r="G623" s="228" t="s">
        <v>496</v>
      </c>
      <c r="H623" s="2" t="s">
        <v>16</v>
      </c>
      <c r="I623" s="444">
        <v>4435</v>
      </c>
    </row>
    <row r="624" spans="1:9" ht="15.75" x14ac:dyDescent="0.25">
      <c r="A624" s="61" t="s">
        <v>40</v>
      </c>
      <c r="B624" s="365" t="s">
        <v>943</v>
      </c>
      <c r="C624" s="365">
        <v>10</v>
      </c>
      <c r="D624" s="2" t="s">
        <v>15</v>
      </c>
      <c r="E624" s="226" t="s">
        <v>188</v>
      </c>
      <c r="F624" s="227" t="s">
        <v>10</v>
      </c>
      <c r="G624" s="228" t="s">
        <v>496</v>
      </c>
      <c r="H624" s="2" t="s">
        <v>39</v>
      </c>
      <c r="I624" s="444">
        <v>307267</v>
      </c>
    </row>
    <row r="625" spans="1:20" ht="15.75" x14ac:dyDescent="0.25">
      <c r="A625" s="86" t="s">
        <v>42</v>
      </c>
      <c r="B625" s="26" t="s">
        <v>943</v>
      </c>
      <c r="C625" s="26">
        <v>10</v>
      </c>
      <c r="D625" s="25" t="s">
        <v>20</v>
      </c>
      <c r="E625" s="220"/>
      <c r="F625" s="221"/>
      <c r="G625" s="222"/>
      <c r="H625" s="52"/>
      <c r="I625" s="440">
        <f>SUM(I626)</f>
        <v>22963590</v>
      </c>
    </row>
    <row r="626" spans="1:20" ht="47.25" x14ac:dyDescent="0.25">
      <c r="A626" s="75" t="s">
        <v>115</v>
      </c>
      <c r="B626" s="290" t="s">
        <v>943</v>
      </c>
      <c r="C626" s="67">
        <v>10</v>
      </c>
      <c r="D626" s="68" t="s">
        <v>20</v>
      </c>
      <c r="E626" s="271" t="s">
        <v>186</v>
      </c>
      <c r="F626" s="272" t="s">
        <v>394</v>
      </c>
      <c r="G626" s="273" t="s">
        <v>395</v>
      </c>
      <c r="H626" s="31"/>
      <c r="I626" s="441">
        <f>SUM(I627)</f>
        <v>22963590</v>
      </c>
    </row>
    <row r="627" spans="1:20" ht="63" x14ac:dyDescent="0.25">
      <c r="A627" s="3" t="s">
        <v>166</v>
      </c>
      <c r="B627" s="6" t="s">
        <v>943</v>
      </c>
      <c r="C627" s="34">
        <v>10</v>
      </c>
      <c r="D627" s="35" t="s">
        <v>20</v>
      </c>
      <c r="E627" s="226" t="s">
        <v>188</v>
      </c>
      <c r="F627" s="269" t="s">
        <v>394</v>
      </c>
      <c r="G627" s="270" t="s">
        <v>395</v>
      </c>
      <c r="H627" s="277"/>
      <c r="I627" s="442">
        <f>SUM(I628)</f>
        <v>22963590</v>
      </c>
    </row>
    <row r="628" spans="1:20" ht="47.25" x14ac:dyDescent="0.25">
      <c r="A628" s="3" t="s">
        <v>488</v>
      </c>
      <c r="B628" s="6" t="s">
        <v>943</v>
      </c>
      <c r="C628" s="34">
        <v>10</v>
      </c>
      <c r="D628" s="35" t="s">
        <v>20</v>
      </c>
      <c r="E628" s="226" t="s">
        <v>188</v>
      </c>
      <c r="F628" s="269" t="s">
        <v>10</v>
      </c>
      <c r="G628" s="270" t="s">
        <v>395</v>
      </c>
      <c r="H628" s="277"/>
      <c r="I628" s="442">
        <f>SUM(I629+I633+I635+I631)</f>
        <v>22963590</v>
      </c>
    </row>
    <row r="629" spans="1:20" ht="15.75" x14ac:dyDescent="0.25">
      <c r="A629" s="84" t="s">
        <v>565</v>
      </c>
      <c r="B629" s="365" t="s">
        <v>943</v>
      </c>
      <c r="C629" s="34">
        <v>10</v>
      </c>
      <c r="D629" s="35" t="s">
        <v>20</v>
      </c>
      <c r="E629" s="226" t="s">
        <v>188</v>
      </c>
      <c r="F629" s="269" t="s">
        <v>10</v>
      </c>
      <c r="G629" s="270" t="s">
        <v>492</v>
      </c>
      <c r="H629" s="277"/>
      <c r="I629" s="442">
        <f>SUM(I630)</f>
        <v>1137775</v>
      </c>
    </row>
    <row r="630" spans="1:20" ht="15.75" x14ac:dyDescent="0.25">
      <c r="A630" s="3" t="s">
        <v>40</v>
      </c>
      <c r="B630" s="365" t="s">
        <v>943</v>
      </c>
      <c r="C630" s="34">
        <v>10</v>
      </c>
      <c r="D630" s="35" t="s">
        <v>20</v>
      </c>
      <c r="E630" s="226" t="s">
        <v>188</v>
      </c>
      <c r="F630" s="269" t="s">
        <v>10</v>
      </c>
      <c r="G630" s="270" t="s">
        <v>492</v>
      </c>
      <c r="H630" s="2" t="s">
        <v>39</v>
      </c>
      <c r="I630" s="444">
        <v>1137775</v>
      </c>
      <c r="L630" s="684"/>
      <c r="M630" s="684"/>
      <c r="N630" s="684"/>
      <c r="O630" s="684"/>
      <c r="P630" s="684"/>
      <c r="Q630" s="684"/>
      <c r="R630" s="684"/>
      <c r="S630" s="684"/>
      <c r="T630" s="684"/>
    </row>
    <row r="631" spans="1:20" s="572" customFormat="1" ht="31.5" hidden="1" x14ac:dyDescent="0.25">
      <c r="A631" s="61" t="s">
        <v>865</v>
      </c>
      <c r="B631" s="573" t="s">
        <v>943</v>
      </c>
      <c r="C631" s="34">
        <v>10</v>
      </c>
      <c r="D631" s="35" t="s">
        <v>20</v>
      </c>
      <c r="E631" s="226" t="s">
        <v>188</v>
      </c>
      <c r="F631" s="269" t="s">
        <v>10</v>
      </c>
      <c r="G631" s="270" t="s">
        <v>866</v>
      </c>
      <c r="H631" s="277"/>
      <c r="I631" s="442">
        <f>SUM(I632)</f>
        <v>0</v>
      </c>
      <c r="L631" s="574"/>
      <c r="M631" s="574"/>
      <c r="N631" s="574"/>
      <c r="O631" s="574"/>
      <c r="P631" s="574"/>
      <c r="Q631" s="574"/>
      <c r="R631" s="574"/>
      <c r="S631" s="574"/>
      <c r="T631" s="574"/>
    </row>
    <row r="632" spans="1:20" s="572" customFormat="1" ht="15.75" hidden="1" x14ac:dyDescent="0.25">
      <c r="A632" s="3" t="s">
        <v>40</v>
      </c>
      <c r="B632" s="573" t="s">
        <v>943</v>
      </c>
      <c r="C632" s="34">
        <v>10</v>
      </c>
      <c r="D632" s="35" t="s">
        <v>20</v>
      </c>
      <c r="E632" s="226" t="s">
        <v>188</v>
      </c>
      <c r="F632" s="269" t="s">
        <v>10</v>
      </c>
      <c r="G632" s="270" t="s">
        <v>866</v>
      </c>
      <c r="H632" s="277" t="s">
        <v>39</v>
      </c>
      <c r="I632" s="444"/>
      <c r="L632" s="574"/>
      <c r="M632" s="574"/>
      <c r="N632" s="574"/>
      <c r="O632" s="574"/>
      <c r="P632" s="574"/>
      <c r="Q632" s="574"/>
      <c r="R632" s="574"/>
      <c r="S632" s="574"/>
      <c r="T632" s="574"/>
    </row>
    <row r="633" spans="1:20" s="566" customFormat="1" ht="31.5" x14ac:dyDescent="0.25">
      <c r="A633" s="61" t="s">
        <v>847</v>
      </c>
      <c r="B633" s="567" t="s">
        <v>943</v>
      </c>
      <c r="C633" s="34">
        <v>10</v>
      </c>
      <c r="D633" s="35" t="s">
        <v>20</v>
      </c>
      <c r="E633" s="226" t="s">
        <v>188</v>
      </c>
      <c r="F633" s="269" t="s">
        <v>10</v>
      </c>
      <c r="G633" s="270" t="s">
        <v>846</v>
      </c>
      <c r="H633" s="277"/>
      <c r="I633" s="442">
        <f>SUM(I634)</f>
        <v>21524472</v>
      </c>
    </row>
    <row r="634" spans="1:20" s="566" customFormat="1" ht="15.75" x14ac:dyDescent="0.25">
      <c r="A634" s="3" t="s">
        <v>40</v>
      </c>
      <c r="B634" s="567" t="s">
        <v>943</v>
      </c>
      <c r="C634" s="34">
        <v>10</v>
      </c>
      <c r="D634" s="35" t="s">
        <v>20</v>
      </c>
      <c r="E634" s="226" t="s">
        <v>188</v>
      </c>
      <c r="F634" s="269" t="s">
        <v>10</v>
      </c>
      <c r="G634" s="270" t="s">
        <v>846</v>
      </c>
      <c r="H634" s="277" t="s">
        <v>39</v>
      </c>
      <c r="I634" s="444">
        <v>21524472</v>
      </c>
    </row>
    <row r="635" spans="1:20" s="566" customFormat="1" ht="31.5" x14ac:dyDescent="0.25">
      <c r="A635" s="61" t="s">
        <v>848</v>
      </c>
      <c r="B635" s="567" t="s">
        <v>943</v>
      </c>
      <c r="C635" s="34">
        <v>10</v>
      </c>
      <c r="D635" s="35" t="s">
        <v>20</v>
      </c>
      <c r="E635" s="226" t="s">
        <v>188</v>
      </c>
      <c r="F635" s="269" t="s">
        <v>10</v>
      </c>
      <c r="G635" s="270" t="s">
        <v>845</v>
      </c>
      <c r="H635" s="277"/>
      <c r="I635" s="442">
        <f>SUM(I636)</f>
        <v>301343</v>
      </c>
    </row>
    <row r="636" spans="1:20" s="566" customFormat="1" ht="31.5" x14ac:dyDescent="0.25">
      <c r="A636" s="622" t="s">
        <v>551</v>
      </c>
      <c r="B636" s="567" t="s">
        <v>943</v>
      </c>
      <c r="C636" s="34">
        <v>10</v>
      </c>
      <c r="D636" s="35" t="s">
        <v>20</v>
      </c>
      <c r="E636" s="226" t="s">
        <v>188</v>
      </c>
      <c r="F636" s="269" t="s">
        <v>10</v>
      </c>
      <c r="G636" s="270" t="s">
        <v>845</v>
      </c>
      <c r="H636" s="277" t="s">
        <v>16</v>
      </c>
      <c r="I636" s="444">
        <v>301343</v>
      </c>
    </row>
    <row r="637" spans="1:20" s="9" customFormat="1" ht="15.75" x14ac:dyDescent="0.25">
      <c r="A637" s="100" t="s">
        <v>72</v>
      </c>
      <c r="B637" s="26" t="s">
        <v>943</v>
      </c>
      <c r="C637" s="26">
        <v>10</v>
      </c>
      <c r="D637" s="25" t="s">
        <v>70</v>
      </c>
      <c r="E637" s="220"/>
      <c r="F637" s="221"/>
      <c r="G637" s="222"/>
      <c r="H637" s="52"/>
      <c r="I637" s="440">
        <f>SUM(I638)</f>
        <v>3684212</v>
      </c>
    </row>
    <row r="638" spans="1:20" ht="47.25" x14ac:dyDescent="0.25">
      <c r="A638" s="106" t="s">
        <v>128</v>
      </c>
      <c r="B638" s="290" t="s">
        <v>943</v>
      </c>
      <c r="C638" s="67">
        <v>10</v>
      </c>
      <c r="D638" s="68" t="s">
        <v>70</v>
      </c>
      <c r="E638" s="271" t="s">
        <v>186</v>
      </c>
      <c r="F638" s="272" t="s">
        <v>394</v>
      </c>
      <c r="G638" s="273" t="s">
        <v>395</v>
      </c>
      <c r="H638" s="31"/>
      <c r="I638" s="441">
        <f>SUM(I639+I653+I649)</f>
        <v>3684212</v>
      </c>
    </row>
    <row r="639" spans="1:20" ht="63" x14ac:dyDescent="0.25">
      <c r="A639" s="112" t="s">
        <v>127</v>
      </c>
      <c r="B639" s="6" t="s">
        <v>943</v>
      </c>
      <c r="C639" s="34">
        <v>10</v>
      </c>
      <c r="D639" s="35" t="s">
        <v>70</v>
      </c>
      <c r="E639" s="268" t="s">
        <v>217</v>
      </c>
      <c r="F639" s="269" t="s">
        <v>394</v>
      </c>
      <c r="G639" s="270" t="s">
        <v>395</v>
      </c>
      <c r="H639" s="277"/>
      <c r="I639" s="442">
        <f>SUM(I640)</f>
        <v>3672212</v>
      </c>
    </row>
    <row r="640" spans="1:20" ht="47.25" x14ac:dyDescent="0.25">
      <c r="A640" s="112" t="s">
        <v>418</v>
      </c>
      <c r="B640" s="6" t="s">
        <v>943</v>
      </c>
      <c r="C640" s="34">
        <v>10</v>
      </c>
      <c r="D640" s="35" t="s">
        <v>70</v>
      </c>
      <c r="E640" s="268" t="s">
        <v>217</v>
      </c>
      <c r="F640" s="269" t="s">
        <v>10</v>
      </c>
      <c r="G640" s="270" t="s">
        <v>395</v>
      </c>
      <c r="H640" s="277"/>
      <c r="I640" s="442">
        <f>SUM(I641+I647+I644)</f>
        <v>3672212</v>
      </c>
    </row>
    <row r="641" spans="1:21" ht="31.5" x14ac:dyDescent="0.25">
      <c r="A641" s="61" t="s">
        <v>96</v>
      </c>
      <c r="B641" s="365" t="s">
        <v>943</v>
      </c>
      <c r="C641" s="34">
        <v>10</v>
      </c>
      <c r="D641" s="35" t="s">
        <v>70</v>
      </c>
      <c r="E641" s="268" t="s">
        <v>217</v>
      </c>
      <c r="F641" s="269" t="s">
        <v>10</v>
      </c>
      <c r="G641" s="270" t="s">
        <v>499</v>
      </c>
      <c r="H641" s="277"/>
      <c r="I641" s="442">
        <f>SUM(I642:I643)</f>
        <v>2488000</v>
      </c>
    </row>
    <row r="642" spans="1:21" ht="63" x14ac:dyDescent="0.25">
      <c r="A642" s="101" t="s">
        <v>79</v>
      </c>
      <c r="B642" s="365" t="s">
        <v>943</v>
      </c>
      <c r="C642" s="34">
        <v>10</v>
      </c>
      <c r="D642" s="35" t="s">
        <v>70</v>
      </c>
      <c r="E642" s="268" t="s">
        <v>217</v>
      </c>
      <c r="F642" s="269" t="s">
        <v>10</v>
      </c>
      <c r="G642" s="270" t="s">
        <v>499</v>
      </c>
      <c r="H642" s="2" t="s">
        <v>13</v>
      </c>
      <c r="I642" s="444">
        <v>2317600</v>
      </c>
      <c r="M642" s="684"/>
      <c r="N642" s="684"/>
      <c r="O642" s="684"/>
      <c r="P642" s="684"/>
      <c r="Q642" s="684"/>
      <c r="R642" s="684"/>
      <c r="S642" s="684"/>
      <c r="T642" s="684"/>
      <c r="U642" s="684"/>
    </row>
    <row r="643" spans="1:21" ht="31.5" x14ac:dyDescent="0.25">
      <c r="A643" s="622" t="s">
        <v>551</v>
      </c>
      <c r="B643" s="6" t="s">
        <v>943</v>
      </c>
      <c r="C643" s="34">
        <v>10</v>
      </c>
      <c r="D643" s="35" t="s">
        <v>70</v>
      </c>
      <c r="E643" s="268" t="s">
        <v>217</v>
      </c>
      <c r="F643" s="269" t="s">
        <v>10</v>
      </c>
      <c r="G643" s="270" t="s">
        <v>499</v>
      </c>
      <c r="H643" s="2" t="s">
        <v>16</v>
      </c>
      <c r="I643" s="444">
        <v>170400</v>
      </c>
    </row>
    <row r="644" spans="1:21" s="566" customFormat="1" ht="47.25" x14ac:dyDescent="0.25">
      <c r="A644" s="61" t="s">
        <v>850</v>
      </c>
      <c r="B644" s="6" t="s">
        <v>943</v>
      </c>
      <c r="C644" s="34">
        <v>10</v>
      </c>
      <c r="D644" s="35" t="s">
        <v>70</v>
      </c>
      <c r="E644" s="268" t="s">
        <v>217</v>
      </c>
      <c r="F644" s="269" t="s">
        <v>10</v>
      </c>
      <c r="G644" s="270" t="s">
        <v>849</v>
      </c>
      <c r="H644" s="2"/>
      <c r="I644" s="442">
        <f>SUM(I645:I646)</f>
        <v>712700</v>
      </c>
    </row>
    <row r="645" spans="1:21" s="566" customFormat="1" ht="63" x14ac:dyDescent="0.25">
      <c r="A645" s="101" t="s">
        <v>79</v>
      </c>
      <c r="B645" s="6" t="s">
        <v>943</v>
      </c>
      <c r="C645" s="34">
        <v>10</v>
      </c>
      <c r="D645" s="35" t="s">
        <v>70</v>
      </c>
      <c r="E645" s="268" t="s">
        <v>217</v>
      </c>
      <c r="F645" s="269" t="s">
        <v>10</v>
      </c>
      <c r="G645" s="270" t="s">
        <v>849</v>
      </c>
      <c r="H645" s="2" t="s">
        <v>13</v>
      </c>
      <c r="I645" s="444">
        <v>556120</v>
      </c>
    </row>
    <row r="646" spans="1:21" s="566" customFormat="1" ht="31.5" x14ac:dyDescent="0.25">
      <c r="A646" s="622" t="s">
        <v>551</v>
      </c>
      <c r="B646" s="6" t="s">
        <v>943</v>
      </c>
      <c r="C646" s="34">
        <v>10</v>
      </c>
      <c r="D646" s="35" t="s">
        <v>70</v>
      </c>
      <c r="E646" s="268" t="s">
        <v>217</v>
      </c>
      <c r="F646" s="269" t="s">
        <v>10</v>
      </c>
      <c r="G646" s="270" t="s">
        <v>849</v>
      </c>
      <c r="H646" s="2" t="s">
        <v>16</v>
      </c>
      <c r="I646" s="444">
        <v>156580</v>
      </c>
    </row>
    <row r="647" spans="1:21" ht="31.5" x14ac:dyDescent="0.25">
      <c r="A647" s="3" t="s">
        <v>78</v>
      </c>
      <c r="B647" s="6" t="s">
        <v>943</v>
      </c>
      <c r="C647" s="34">
        <v>10</v>
      </c>
      <c r="D647" s="35" t="s">
        <v>70</v>
      </c>
      <c r="E647" s="268" t="s">
        <v>217</v>
      </c>
      <c r="F647" s="269" t="s">
        <v>10</v>
      </c>
      <c r="G647" s="270" t="s">
        <v>399</v>
      </c>
      <c r="H647" s="2"/>
      <c r="I647" s="442">
        <f>SUM(I648)</f>
        <v>471512</v>
      </c>
    </row>
    <row r="648" spans="1:21" ht="63" x14ac:dyDescent="0.25">
      <c r="A648" s="84" t="s">
        <v>79</v>
      </c>
      <c r="B648" s="6" t="s">
        <v>943</v>
      </c>
      <c r="C648" s="34">
        <v>10</v>
      </c>
      <c r="D648" s="35" t="s">
        <v>70</v>
      </c>
      <c r="E648" s="268" t="s">
        <v>217</v>
      </c>
      <c r="F648" s="269" t="s">
        <v>10</v>
      </c>
      <c r="G648" s="270" t="s">
        <v>399</v>
      </c>
      <c r="H648" s="2" t="s">
        <v>13</v>
      </c>
      <c r="I648" s="444">
        <v>471512</v>
      </c>
    </row>
    <row r="649" spans="1:21" s="37" customFormat="1" ht="63" x14ac:dyDescent="0.25">
      <c r="A649" s="61" t="s">
        <v>166</v>
      </c>
      <c r="B649" s="365" t="s">
        <v>943</v>
      </c>
      <c r="C649" s="35">
        <v>10</v>
      </c>
      <c r="D649" s="35" t="s">
        <v>70</v>
      </c>
      <c r="E649" s="268" t="s">
        <v>188</v>
      </c>
      <c r="F649" s="269" t="s">
        <v>394</v>
      </c>
      <c r="G649" s="270" t="s">
        <v>395</v>
      </c>
      <c r="H649" s="36"/>
      <c r="I649" s="445">
        <f>SUM(I650)</f>
        <v>2000</v>
      </c>
    </row>
    <row r="650" spans="1:21" s="37" customFormat="1" ht="47.25" x14ac:dyDescent="0.25">
      <c r="A650" s="3" t="s">
        <v>488</v>
      </c>
      <c r="B650" s="365" t="s">
        <v>943</v>
      </c>
      <c r="C650" s="35">
        <v>10</v>
      </c>
      <c r="D650" s="35" t="s">
        <v>70</v>
      </c>
      <c r="E650" s="268" t="s">
        <v>188</v>
      </c>
      <c r="F650" s="269" t="s">
        <v>10</v>
      </c>
      <c r="G650" s="270" t="s">
        <v>395</v>
      </c>
      <c r="H650" s="36"/>
      <c r="I650" s="445">
        <f>SUM(I651)</f>
        <v>2000</v>
      </c>
    </row>
    <row r="651" spans="1:21" s="37" customFormat="1" ht="31.5" x14ac:dyDescent="0.25">
      <c r="A651" s="635" t="s">
        <v>501</v>
      </c>
      <c r="B651" s="292" t="s">
        <v>943</v>
      </c>
      <c r="C651" s="35">
        <v>10</v>
      </c>
      <c r="D651" s="35" t="s">
        <v>70</v>
      </c>
      <c r="E651" s="268" t="s">
        <v>188</v>
      </c>
      <c r="F651" s="269" t="s">
        <v>10</v>
      </c>
      <c r="G651" s="270" t="s">
        <v>500</v>
      </c>
      <c r="H651" s="36"/>
      <c r="I651" s="445">
        <f>SUM(I652)</f>
        <v>2000</v>
      </c>
    </row>
    <row r="652" spans="1:21" s="37" customFormat="1" ht="31.5" x14ac:dyDescent="0.25">
      <c r="A652" s="627" t="s">
        <v>551</v>
      </c>
      <c r="B652" s="292" t="s">
        <v>943</v>
      </c>
      <c r="C652" s="35">
        <v>10</v>
      </c>
      <c r="D652" s="35" t="s">
        <v>70</v>
      </c>
      <c r="E652" s="268" t="s">
        <v>188</v>
      </c>
      <c r="F652" s="269" t="s">
        <v>10</v>
      </c>
      <c r="G652" s="270" t="s">
        <v>500</v>
      </c>
      <c r="H652" s="36" t="s">
        <v>16</v>
      </c>
      <c r="I652" s="446">
        <v>2000</v>
      </c>
    </row>
    <row r="653" spans="1:21" ht="78.75" x14ac:dyDescent="0.25">
      <c r="A653" s="103" t="s">
        <v>116</v>
      </c>
      <c r="B653" s="53" t="s">
        <v>943</v>
      </c>
      <c r="C653" s="34">
        <v>10</v>
      </c>
      <c r="D653" s="35" t="s">
        <v>70</v>
      </c>
      <c r="E653" s="268" t="s">
        <v>216</v>
      </c>
      <c r="F653" s="269" t="s">
        <v>394</v>
      </c>
      <c r="G653" s="270" t="s">
        <v>395</v>
      </c>
      <c r="H653" s="2"/>
      <c r="I653" s="442">
        <f>SUM(I654)</f>
        <v>10000</v>
      </c>
    </row>
    <row r="654" spans="1:21" ht="47.25" x14ac:dyDescent="0.25">
      <c r="A654" s="103" t="s">
        <v>402</v>
      </c>
      <c r="B654" s="53" t="s">
        <v>943</v>
      </c>
      <c r="C654" s="34">
        <v>10</v>
      </c>
      <c r="D654" s="35" t="s">
        <v>70</v>
      </c>
      <c r="E654" s="268" t="s">
        <v>216</v>
      </c>
      <c r="F654" s="269" t="s">
        <v>10</v>
      </c>
      <c r="G654" s="270" t="s">
        <v>395</v>
      </c>
      <c r="H654" s="2"/>
      <c r="I654" s="442">
        <f>SUM(I655)</f>
        <v>10000</v>
      </c>
    </row>
    <row r="655" spans="1:21" ht="31.5" x14ac:dyDescent="0.25">
      <c r="A655" s="621" t="s">
        <v>107</v>
      </c>
      <c r="B655" s="53" t="s">
        <v>943</v>
      </c>
      <c r="C655" s="34">
        <v>10</v>
      </c>
      <c r="D655" s="35" t="s">
        <v>70</v>
      </c>
      <c r="E655" s="268" t="s">
        <v>216</v>
      </c>
      <c r="F655" s="269" t="s">
        <v>10</v>
      </c>
      <c r="G655" s="270" t="s">
        <v>404</v>
      </c>
      <c r="H655" s="2"/>
      <c r="I655" s="442">
        <f>SUM(I656)</f>
        <v>10000</v>
      </c>
    </row>
    <row r="656" spans="1:21" ht="31.5" x14ac:dyDescent="0.25">
      <c r="A656" s="632" t="s">
        <v>551</v>
      </c>
      <c r="B656" s="6" t="s">
        <v>943</v>
      </c>
      <c r="C656" s="292">
        <v>10</v>
      </c>
      <c r="D656" s="36" t="s">
        <v>70</v>
      </c>
      <c r="E656" s="268" t="s">
        <v>216</v>
      </c>
      <c r="F656" s="269" t="s">
        <v>10</v>
      </c>
      <c r="G656" s="270" t="s">
        <v>404</v>
      </c>
      <c r="H656" s="2" t="s">
        <v>16</v>
      </c>
      <c r="I656" s="443">
        <v>10000</v>
      </c>
    </row>
  </sheetData>
  <mergeCells count="7">
    <mergeCell ref="M642:U642"/>
    <mergeCell ref="L106:T106"/>
    <mergeCell ref="E13:G13"/>
    <mergeCell ref="A9:I9"/>
    <mergeCell ref="A10:I10"/>
    <mergeCell ref="A11:I11"/>
    <mergeCell ref="L630:T630"/>
  </mergeCells>
  <pageMargins left="0.70866141732283472" right="0.70866141732283472" top="0.74803149606299213" bottom="0.74803149606299213" header="0.31496062992125984" footer="0.31496062992125984"/>
  <pageSetup paperSize="9" scale="71" orientation="portrait" blackAndWhite="1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7</vt:i4>
      </vt:variant>
    </vt:vector>
  </HeadingPairs>
  <TitlesOfParts>
    <vt:vector size="22" baseType="lpstr">
      <vt:lpstr>прил1</vt:lpstr>
      <vt:lpstr>прил2</vt:lpstr>
      <vt:lpstr>прил3</vt:lpstr>
      <vt:lpstr>прил4</vt:lpstr>
      <vt:lpstr>прил5</vt:lpstr>
      <vt:lpstr>прил6</vt:lpstr>
      <vt:lpstr>прил7</vt:lpstr>
      <vt:lpstr>прил8</vt:lpstr>
      <vt:lpstr>прил9</vt:lpstr>
      <vt:lpstr>прил10</vt:lpstr>
      <vt:lpstr>прил11</vt:lpstr>
      <vt:lpstr>прил12</vt:lpstr>
      <vt:lpstr>прил19т1</vt:lpstr>
      <vt:lpstr>прил19т3</vt:lpstr>
      <vt:lpstr>прил20</vt:lpstr>
      <vt:lpstr>прил10!Область_печати</vt:lpstr>
      <vt:lpstr>прил11!Область_печати</vt:lpstr>
      <vt:lpstr>прил5!Область_печати</vt:lpstr>
      <vt:lpstr>прил6!Область_печати</vt:lpstr>
      <vt:lpstr>прил7!Область_печати</vt:lpstr>
      <vt:lpstr>прил8!Область_печати</vt:lpstr>
      <vt:lpstr>прил9!Область_печати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2021-05-19T06:30:24Z</cp:lastPrinted>
  <dcterms:created xsi:type="dcterms:W3CDTF">2011-10-10T13:40:01Z</dcterms:created>
  <dcterms:modified xsi:type="dcterms:W3CDTF">2021-05-27T09:16:00Z</dcterms:modified>
</cp:coreProperties>
</file>